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11.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12.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13.xml" ContentType="application/vnd.openxmlformats-officedocument.drawing+xml"/>
  <Override PartName="/xl/slicers/slicer6.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slicers/slicer7.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indra\Downloads\"/>
    </mc:Choice>
  </mc:AlternateContent>
  <xr:revisionPtr revIDLastSave="0" documentId="13_ncr:1_{308A5F2F-F2DD-4BF1-934D-78C325A3FB26}" xr6:coauthVersionLast="47" xr6:coauthVersionMax="47" xr10:uidLastSave="{00000000-0000-0000-0000-000000000000}"/>
  <bookViews>
    <workbookView xWindow="-120" yWindow="-120" windowWidth="29040" windowHeight="15720" tabRatio="781" firstSheet="5" activeTab="6" xr2:uid="{9A7CE3AA-780A-48AA-854A-373047A665A7}"/>
  </bookViews>
  <sheets>
    <sheet name="intoductionformulas" sheetId="32" r:id="rId1"/>
    <sheet name="in" sheetId="22" r:id="rId2"/>
    <sheet name="INDEX" sheetId="33" r:id="rId3"/>
    <sheet name="raw_data" sheetId="10" r:id="rId4"/>
    <sheet name="clean data" sheetId="1" r:id="rId5"/>
    <sheet name="SUMMARY" sheetId="17" r:id="rId6"/>
    <sheet name="vlookup_page" sheetId="16" r:id="rId7"/>
    <sheet name="Sheet1" sheetId="26" r:id="rId8"/>
    <sheet name="dashbord" sheetId="6" r:id="rId9"/>
    <sheet name="INSTUCTION" sheetId="13" r:id="rId10"/>
    <sheet name="section_wise_grade_card" sheetId="5" r:id="rId11"/>
    <sheet name="sec wise subj" sheetId="3" r:id="rId12"/>
    <sheet name="avg of gen_wise marks" sheetId="12" r:id="rId13"/>
    <sheet name="Grade_count" sheetId="2" r:id="rId14"/>
    <sheet name="pass&amp;risk_analysis" sheetId="30" r:id="rId15"/>
    <sheet name="Sheet5" sheetId="31" r:id="rId16"/>
    <sheet name="DASH_2" sheetId="28" r:id="rId17"/>
    <sheet name="Sheet2" sheetId="29" r:id="rId18"/>
  </sheets>
  <externalReferences>
    <externalReference r:id="rId19"/>
  </externalReferences>
  <definedNames>
    <definedName name="_xlcn.WorksheetConnection_cleandataA1P505" hidden="1">'clean data'!$A$1:$P$505</definedName>
    <definedName name="_xlcn.WorksheetConnection_Sheet1A1O504" hidden="1">'clean data'!$A$1:$O$504</definedName>
    <definedName name="_xlcn.WorksheetConnection_SUMMARYH12J22" hidden="1">SUMMARY!$H$12:$J$22</definedName>
    <definedName name="Slicer_Gender">#N/A</definedName>
    <definedName name="Slicer_Section">#N/A</definedName>
    <definedName name="Slicer_Sujbect">#N/A</definedName>
  </definedNames>
  <calcPr calcId="191029"/>
  <pivotCaches>
    <pivotCache cacheId="0" r:id="rId20"/>
    <pivotCache cacheId="1" r:id="rId21"/>
    <pivotCache cacheId="2" r:id="rId22"/>
    <pivotCache cacheId="3" r:id="rId23"/>
    <pivotCache cacheId="4" r:id="rId24"/>
    <pivotCache cacheId="5" r:id="rId25"/>
  </pivotCaches>
  <extLst>
    <ext xmlns:x14="http://schemas.microsoft.com/office/spreadsheetml/2009/9/main" uri="{876F7934-8845-4945-9796-88D515C7AA90}">
      <x14:pivotCaches>
        <pivotCache cacheId="6" r:id="rId26"/>
      </x14:pivotCaches>
    </ex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SUMMARY!$H$12:$J$22"/>
          <x15:modelTable id="Range" name="Range" connection="WorksheetConnection_Sheet1!$A$1:$O$504"/>
          <x15:modelTable id="Range 2" name="Range 2" connection="WorksheetConnection_clean data!$A$1:$P$50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6" i="17" l="1"/>
  <c r="B16" i="17"/>
  <c r="D16" i="17"/>
  <c r="D15" i="17"/>
  <c r="D14" i="17"/>
  <c r="D13" i="17"/>
  <c r="D12" i="17"/>
  <c r="D11" i="17"/>
  <c r="C15" i="17"/>
  <c r="C14" i="17"/>
  <c r="C13" i="17"/>
  <c r="C12" i="17"/>
  <c r="C11" i="17"/>
  <c r="B15" i="17"/>
  <c r="B14" i="17"/>
  <c r="B13" i="17"/>
  <c r="B12" i="17"/>
  <c r="B11" i="17"/>
  <c r="F5" i="17"/>
  <c r="F4" i="17"/>
  <c r="H6" i="17"/>
  <c r="H5" i="17"/>
  <c r="H4" i="17"/>
  <c r="H7" i="17" s="1"/>
  <c r="G7" i="17"/>
  <c r="G6" i="17"/>
  <c r="G5" i="17"/>
  <c r="G4" i="17"/>
  <c r="C47" i="32"/>
  <c r="C44" i="32"/>
  <c r="C43" i="32"/>
  <c r="C35" i="32"/>
  <c r="C32" i="32"/>
  <c r="C31" i="32"/>
  <c r="C30" i="32"/>
  <c r="C29" i="32"/>
  <c r="C28" i="32"/>
  <c r="C27" i="32"/>
  <c r="C26" i="32"/>
  <c r="C25" i="32"/>
  <c r="C24" i="32"/>
  <c r="C23" i="32"/>
  <c r="C22" i="32"/>
  <c r="C19" i="32"/>
  <c r="C18" i="32"/>
  <c r="C17" i="32"/>
  <c r="C42" i="32" s="1"/>
  <c r="C16" i="32"/>
  <c r="C15" i="32"/>
  <c r="J17" i="17"/>
  <c r="J18" i="17"/>
  <c r="J19" i="17"/>
  <c r="J21" i="17"/>
  <c r="J22" i="17"/>
  <c r="J20" i="17"/>
  <c r="J16" i="17"/>
  <c r="J15" i="17"/>
  <c r="J14" i="17"/>
  <c r="J13" i="17"/>
  <c r="B4" i="29"/>
  <c r="B2" i="29"/>
  <c r="B6" i="29"/>
  <c r="B5" i="29"/>
  <c r="B12" i="29"/>
  <c r="B11" i="29"/>
  <c r="B10" i="29"/>
  <c r="B9" i="29"/>
  <c r="B8" i="29"/>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2" i="1"/>
  <c r="B7" i="29" a="1"/>
  <c r="B7" i="29" s="1"/>
  <c r="F6" i="17"/>
  <c r="F7" i="17" l="1"/>
  <c r="E11" i="17"/>
  <c r="E12" i="17"/>
  <c r="E13" i="17"/>
  <c r="E14" i="17"/>
  <c r="E15" i="17"/>
  <c r="B505" i="1"/>
  <c r="B20" i="17"/>
  <c r="C20" i="17" s="1"/>
  <c r="B21" i="17"/>
  <c r="C21" i="17" s="1"/>
  <c r="B22" i="17"/>
  <c r="C22" i="17" s="1"/>
  <c r="B23" i="17"/>
  <c r="C23" i="17" s="1"/>
  <c r="B19" i="17"/>
  <c r="C19" i="17" s="1"/>
  <c r="F10" i="6" l="1"/>
  <c r="D5" i="17" l="1"/>
  <c r="D6" i="17"/>
  <c r="C4" i="17"/>
  <c r="D4" i="17"/>
  <c r="C6" i="17"/>
  <c r="C5" i="17"/>
  <c r="B6" i="17"/>
  <c r="B5" i="17"/>
  <c r="B4" i="17"/>
  <c r="B7" i="17" s="1"/>
  <c r="D21" i="16"/>
  <c r="G21" i="16" s="1"/>
  <c r="D20" i="16"/>
  <c r="G20" i="16" s="1"/>
  <c r="D19" i="16"/>
  <c r="G19" i="16" s="1"/>
  <c r="D18" i="16"/>
  <c r="E18" i="16" s="1"/>
  <c r="F18" i="16" s="1"/>
  <c r="D17" i="16"/>
  <c r="G17" i="16" s="1"/>
  <c r="E12" i="16"/>
  <c r="E11" i="16"/>
  <c r="E10" i="16"/>
  <c r="B12" i="16"/>
  <c r="B11" i="16"/>
  <c r="B10" i="16"/>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2" i="1"/>
  <c r="D7" i="17" l="1"/>
  <c r="C7" i="17"/>
  <c r="E7" i="17" s="1"/>
  <c r="E6" i="17"/>
  <c r="E5" i="17"/>
  <c r="E17" i="16"/>
  <c r="F17" i="16" s="1"/>
  <c r="E20" i="16"/>
  <c r="F20" i="16" s="1"/>
  <c r="G18" i="16"/>
  <c r="G22" i="16" s="1"/>
  <c r="E19" i="16"/>
  <c r="F19" i="16" s="1"/>
  <c r="D22" i="16"/>
  <c r="E21" i="16"/>
  <c r="F21" i="16" s="1"/>
  <c r="F22" i="16" l="1"/>
  <c r="E22" i="16"/>
  <c r="C501"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2"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2" i="1"/>
  <c r="C503" i="1"/>
  <c r="C504" i="1"/>
  <c r="C3" i="1"/>
  <c r="C4" i="1"/>
  <c r="C5" i="1"/>
  <c r="C6" i="1"/>
  <c r="C7" i="1"/>
  <c r="C8" i="1"/>
  <c r="C9" i="1"/>
  <c r="C10" i="1"/>
  <c r="C11" i="1"/>
  <c r="C12" i="1"/>
  <c r="C13" i="1"/>
  <c r="C14" i="1"/>
  <c r="C15" i="1"/>
  <c r="C16" i="1"/>
  <c r="C17" i="1"/>
  <c r="C18" i="1"/>
  <c r="C19" i="1"/>
  <c r="C20" i="1"/>
  <c r="C2" i="1"/>
  <c r="K504" i="1" l="1"/>
  <c r="K503" i="1"/>
  <c r="L503" i="1" s="1"/>
  <c r="M503" i="1" s="1"/>
  <c r="K502" i="1"/>
  <c r="K501" i="1"/>
  <c r="L501" i="1" s="1"/>
  <c r="M501" i="1" s="1"/>
  <c r="K500" i="1"/>
  <c r="K499" i="1"/>
  <c r="L499" i="1" s="1"/>
  <c r="M499" i="1" s="1"/>
  <c r="K498" i="1"/>
  <c r="K497" i="1"/>
  <c r="L497" i="1" s="1"/>
  <c r="M497" i="1" s="1"/>
  <c r="K496" i="1"/>
  <c r="K495" i="1"/>
  <c r="L495" i="1" s="1"/>
  <c r="M495" i="1" s="1"/>
  <c r="K494" i="1"/>
  <c r="K493" i="1"/>
  <c r="L493" i="1" s="1"/>
  <c r="M493" i="1" s="1"/>
  <c r="K492" i="1"/>
  <c r="K491" i="1"/>
  <c r="L491" i="1" s="1"/>
  <c r="M491" i="1" s="1"/>
  <c r="K490" i="1"/>
  <c r="K489" i="1"/>
  <c r="L489" i="1" s="1"/>
  <c r="M489" i="1" s="1"/>
  <c r="K488" i="1"/>
  <c r="K487" i="1"/>
  <c r="L487" i="1" s="1"/>
  <c r="M487" i="1" s="1"/>
  <c r="K486" i="1"/>
  <c r="K485" i="1"/>
  <c r="L485" i="1" s="1"/>
  <c r="M485" i="1" s="1"/>
  <c r="K484" i="1"/>
  <c r="K483" i="1"/>
  <c r="L483" i="1" s="1"/>
  <c r="M483" i="1" s="1"/>
  <c r="K482" i="1"/>
  <c r="K481" i="1"/>
  <c r="L481" i="1" s="1"/>
  <c r="M481" i="1" s="1"/>
  <c r="K480" i="1"/>
  <c r="K479" i="1"/>
  <c r="L479" i="1" s="1"/>
  <c r="M479" i="1" s="1"/>
  <c r="K478" i="1"/>
  <c r="K477" i="1"/>
  <c r="L477" i="1" s="1"/>
  <c r="M477" i="1" s="1"/>
  <c r="K476" i="1"/>
  <c r="K475" i="1"/>
  <c r="L475" i="1" s="1"/>
  <c r="M475" i="1" s="1"/>
  <c r="K474" i="1"/>
  <c r="K473" i="1"/>
  <c r="L473" i="1" s="1"/>
  <c r="M473" i="1" s="1"/>
  <c r="K472" i="1"/>
  <c r="K471" i="1"/>
  <c r="L471" i="1" s="1"/>
  <c r="M471" i="1" s="1"/>
  <c r="K470" i="1"/>
  <c r="K469" i="1"/>
  <c r="L469" i="1" s="1"/>
  <c r="M469" i="1" s="1"/>
  <c r="K468" i="1"/>
  <c r="K467" i="1"/>
  <c r="L467" i="1" s="1"/>
  <c r="M467" i="1" s="1"/>
  <c r="K466" i="1"/>
  <c r="K465" i="1"/>
  <c r="L465" i="1" s="1"/>
  <c r="M465" i="1" s="1"/>
  <c r="K464" i="1"/>
  <c r="K463" i="1"/>
  <c r="L463" i="1" s="1"/>
  <c r="M463" i="1" s="1"/>
  <c r="K462" i="1"/>
  <c r="K461" i="1"/>
  <c r="L461" i="1" s="1"/>
  <c r="M461" i="1" s="1"/>
  <c r="K460" i="1"/>
  <c r="K459" i="1"/>
  <c r="L459" i="1" s="1"/>
  <c r="M459" i="1" s="1"/>
  <c r="K458" i="1"/>
  <c r="K457" i="1"/>
  <c r="L457" i="1" s="1"/>
  <c r="M457" i="1" s="1"/>
  <c r="K456" i="1"/>
  <c r="K455" i="1"/>
  <c r="L455" i="1" s="1"/>
  <c r="M455" i="1" s="1"/>
  <c r="K454" i="1"/>
  <c r="K453" i="1"/>
  <c r="L453" i="1" s="1"/>
  <c r="M453" i="1" s="1"/>
  <c r="K452" i="1"/>
  <c r="K451" i="1"/>
  <c r="L451" i="1" s="1"/>
  <c r="M451" i="1" s="1"/>
  <c r="K450" i="1"/>
  <c r="K449" i="1"/>
  <c r="L449" i="1" s="1"/>
  <c r="M449" i="1" s="1"/>
  <c r="K448" i="1"/>
  <c r="K447" i="1"/>
  <c r="L447" i="1" s="1"/>
  <c r="M447" i="1" s="1"/>
  <c r="K446" i="1"/>
  <c r="K445" i="1"/>
  <c r="L445" i="1" s="1"/>
  <c r="M445" i="1" s="1"/>
  <c r="K444" i="1"/>
  <c r="K443" i="1"/>
  <c r="L443" i="1" s="1"/>
  <c r="M443" i="1" s="1"/>
  <c r="K442" i="1"/>
  <c r="K441" i="1"/>
  <c r="L441" i="1" s="1"/>
  <c r="M441" i="1" s="1"/>
  <c r="K440" i="1"/>
  <c r="K439" i="1"/>
  <c r="K438" i="1"/>
  <c r="K437" i="1"/>
  <c r="L437" i="1" s="1"/>
  <c r="M437" i="1" s="1"/>
  <c r="K436" i="1"/>
  <c r="K435" i="1"/>
  <c r="L435" i="1" s="1"/>
  <c r="M435" i="1" s="1"/>
  <c r="K434" i="1"/>
  <c r="K433" i="1"/>
  <c r="K432" i="1"/>
  <c r="K431" i="1"/>
  <c r="L431" i="1" s="1"/>
  <c r="M431" i="1" s="1"/>
  <c r="K430" i="1"/>
  <c r="K429" i="1"/>
  <c r="L429" i="1" s="1"/>
  <c r="M429" i="1" s="1"/>
  <c r="K428" i="1"/>
  <c r="K427" i="1"/>
  <c r="K426" i="1"/>
  <c r="K425" i="1"/>
  <c r="L425" i="1" s="1"/>
  <c r="M425" i="1" s="1"/>
  <c r="K424" i="1"/>
  <c r="K423" i="1"/>
  <c r="L423" i="1" s="1"/>
  <c r="M423" i="1" s="1"/>
  <c r="K422" i="1"/>
  <c r="K421" i="1"/>
  <c r="K420" i="1"/>
  <c r="K419" i="1"/>
  <c r="L419" i="1" s="1"/>
  <c r="M419" i="1" s="1"/>
  <c r="K418" i="1"/>
  <c r="K417" i="1"/>
  <c r="L417" i="1" s="1"/>
  <c r="M417" i="1" s="1"/>
  <c r="K416" i="1"/>
  <c r="K415" i="1"/>
  <c r="K414" i="1"/>
  <c r="K413" i="1"/>
  <c r="L413" i="1" s="1"/>
  <c r="M413" i="1" s="1"/>
  <c r="K412" i="1"/>
  <c r="K411" i="1"/>
  <c r="L411" i="1" s="1"/>
  <c r="M411" i="1" s="1"/>
  <c r="K410" i="1"/>
  <c r="K409" i="1"/>
  <c r="K408" i="1"/>
  <c r="K407" i="1"/>
  <c r="L407" i="1" s="1"/>
  <c r="M407" i="1" s="1"/>
  <c r="K406" i="1"/>
  <c r="K405" i="1"/>
  <c r="L405" i="1" s="1"/>
  <c r="M405" i="1" s="1"/>
  <c r="K404" i="1"/>
  <c r="K403" i="1"/>
  <c r="K402" i="1"/>
  <c r="K401" i="1"/>
  <c r="L401" i="1" s="1"/>
  <c r="M401" i="1" s="1"/>
  <c r="K400" i="1"/>
  <c r="K399" i="1"/>
  <c r="L399" i="1" s="1"/>
  <c r="M399" i="1" s="1"/>
  <c r="K398" i="1"/>
  <c r="K397" i="1"/>
  <c r="K396" i="1"/>
  <c r="K395" i="1"/>
  <c r="L395" i="1" s="1"/>
  <c r="M395" i="1" s="1"/>
  <c r="K394" i="1"/>
  <c r="K393" i="1"/>
  <c r="L393" i="1" s="1"/>
  <c r="M393" i="1" s="1"/>
  <c r="K392" i="1"/>
  <c r="K391" i="1"/>
  <c r="K390" i="1"/>
  <c r="K389" i="1"/>
  <c r="L389" i="1" s="1"/>
  <c r="M389" i="1" s="1"/>
  <c r="K388" i="1"/>
  <c r="K387" i="1"/>
  <c r="L387" i="1" s="1"/>
  <c r="M387" i="1" s="1"/>
  <c r="K386" i="1"/>
  <c r="K385" i="1"/>
  <c r="K384" i="1"/>
  <c r="K383" i="1"/>
  <c r="L383" i="1" s="1"/>
  <c r="M383" i="1" s="1"/>
  <c r="K382" i="1"/>
  <c r="K381" i="1"/>
  <c r="L381" i="1" s="1"/>
  <c r="M381" i="1" s="1"/>
  <c r="K380" i="1"/>
  <c r="K379" i="1"/>
  <c r="K378" i="1"/>
  <c r="K377" i="1"/>
  <c r="L377" i="1" s="1"/>
  <c r="M377" i="1" s="1"/>
  <c r="K376" i="1"/>
  <c r="K375" i="1"/>
  <c r="L375" i="1" s="1"/>
  <c r="M375" i="1" s="1"/>
  <c r="K374" i="1"/>
  <c r="K373" i="1"/>
  <c r="K372" i="1"/>
  <c r="K371" i="1"/>
  <c r="L371" i="1" s="1"/>
  <c r="M371" i="1" s="1"/>
  <c r="K370" i="1"/>
  <c r="K369" i="1"/>
  <c r="L369" i="1" s="1"/>
  <c r="M369" i="1" s="1"/>
  <c r="K368" i="1"/>
  <c r="K367" i="1"/>
  <c r="K366" i="1"/>
  <c r="K365" i="1"/>
  <c r="L365" i="1" s="1"/>
  <c r="M365" i="1" s="1"/>
  <c r="K364" i="1"/>
  <c r="K363" i="1"/>
  <c r="L363" i="1" s="1"/>
  <c r="M363" i="1" s="1"/>
  <c r="K362" i="1"/>
  <c r="K361" i="1"/>
  <c r="K360" i="1"/>
  <c r="K359" i="1"/>
  <c r="L359" i="1" s="1"/>
  <c r="M359" i="1" s="1"/>
  <c r="K358" i="1"/>
  <c r="K357" i="1"/>
  <c r="L357" i="1" s="1"/>
  <c r="M357" i="1" s="1"/>
  <c r="K356" i="1"/>
  <c r="K355" i="1"/>
  <c r="K354" i="1"/>
  <c r="K353" i="1"/>
  <c r="L353" i="1" s="1"/>
  <c r="M353" i="1" s="1"/>
  <c r="K352" i="1"/>
  <c r="K351" i="1"/>
  <c r="L351" i="1" s="1"/>
  <c r="M351" i="1" s="1"/>
  <c r="K350" i="1"/>
  <c r="K349" i="1"/>
  <c r="K348" i="1"/>
  <c r="K347" i="1"/>
  <c r="L347" i="1" s="1"/>
  <c r="M347" i="1" s="1"/>
  <c r="K346" i="1"/>
  <c r="K345" i="1"/>
  <c r="L345" i="1" s="1"/>
  <c r="M345" i="1" s="1"/>
  <c r="K344" i="1"/>
  <c r="K343" i="1"/>
  <c r="K342" i="1"/>
  <c r="K341" i="1"/>
  <c r="L341" i="1" s="1"/>
  <c r="M341" i="1" s="1"/>
  <c r="K340" i="1"/>
  <c r="K339" i="1"/>
  <c r="L339" i="1" s="1"/>
  <c r="M339" i="1" s="1"/>
  <c r="K338" i="1"/>
  <c r="K337" i="1"/>
  <c r="K336" i="1"/>
  <c r="K335" i="1"/>
  <c r="L335" i="1" s="1"/>
  <c r="M335" i="1" s="1"/>
  <c r="K334" i="1"/>
  <c r="L334" i="1" s="1"/>
  <c r="M334" i="1" s="1"/>
  <c r="K333" i="1"/>
  <c r="L333" i="1" s="1"/>
  <c r="M333" i="1" s="1"/>
  <c r="K332" i="1"/>
  <c r="L332" i="1" s="1"/>
  <c r="M332" i="1" s="1"/>
  <c r="K331" i="1"/>
  <c r="L331" i="1" s="1"/>
  <c r="M331" i="1" s="1"/>
  <c r="K330" i="1"/>
  <c r="K329" i="1"/>
  <c r="L329" i="1" s="1"/>
  <c r="M329" i="1" s="1"/>
  <c r="K328" i="1"/>
  <c r="K327" i="1"/>
  <c r="L327" i="1" s="1"/>
  <c r="M327" i="1" s="1"/>
  <c r="K326" i="1"/>
  <c r="L326" i="1" s="1"/>
  <c r="M326" i="1" s="1"/>
  <c r="K325" i="1"/>
  <c r="L325" i="1" s="1"/>
  <c r="M325" i="1" s="1"/>
  <c r="K324" i="1"/>
  <c r="K323" i="1"/>
  <c r="L323" i="1" s="1"/>
  <c r="M323" i="1" s="1"/>
  <c r="K322" i="1"/>
  <c r="L322" i="1" s="1"/>
  <c r="M322" i="1" s="1"/>
  <c r="K321" i="1"/>
  <c r="L321" i="1" s="1"/>
  <c r="M321" i="1" s="1"/>
  <c r="K320" i="1"/>
  <c r="L320" i="1" s="1"/>
  <c r="M320" i="1" s="1"/>
  <c r="K319" i="1"/>
  <c r="L319" i="1" s="1"/>
  <c r="M319" i="1" s="1"/>
  <c r="K318" i="1"/>
  <c r="K317" i="1"/>
  <c r="L317" i="1" s="1"/>
  <c r="M317" i="1" s="1"/>
  <c r="K316" i="1"/>
  <c r="K315" i="1"/>
  <c r="L315" i="1" s="1"/>
  <c r="M315" i="1" s="1"/>
  <c r="K314" i="1"/>
  <c r="L314" i="1" s="1"/>
  <c r="M314" i="1" s="1"/>
  <c r="K313" i="1"/>
  <c r="L313" i="1" s="1"/>
  <c r="M313" i="1" s="1"/>
  <c r="K312" i="1"/>
  <c r="K311" i="1"/>
  <c r="L311" i="1" s="1"/>
  <c r="M311" i="1" s="1"/>
  <c r="K310" i="1"/>
  <c r="L310" i="1" s="1"/>
  <c r="M310" i="1" s="1"/>
  <c r="K309" i="1"/>
  <c r="L309" i="1" s="1"/>
  <c r="M309" i="1" s="1"/>
  <c r="K308" i="1"/>
  <c r="L308" i="1" s="1"/>
  <c r="M308" i="1" s="1"/>
  <c r="K307" i="1"/>
  <c r="L307" i="1" s="1"/>
  <c r="M307" i="1" s="1"/>
  <c r="K306" i="1"/>
  <c r="K305" i="1"/>
  <c r="L305" i="1" s="1"/>
  <c r="M305" i="1" s="1"/>
  <c r="K304" i="1"/>
  <c r="K303" i="1"/>
  <c r="L303" i="1" s="1"/>
  <c r="M303" i="1" s="1"/>
  <c r="K302" i="1"/>
  <c r="L302" i="1" s="1"/>
  <c r="M302" i="1" s="1"/>
  <c r="K301" i="1"/>
  <c r="L301" i="1" s="1"/>
  <c r="M301" i="1" s="1"/>
  <c r="K300" i="1"/>
  <c r="K299" i="1"/>
  <c r="L299" i="1" s="1"/>
  <c r="M299" i="1" s="1"/>
  <c r="K298" i="1"/>
  <c r="L298" i="1" s="1"/>
  <c r="M298" i="1" s="1"/>
  <c r="K297" i="1"/>
  <c r="L297" i="1" s="1"/>
  <c r="M297" i="1" s="1"/>
  <c r="K296" i="1"/>
  <c r="L296" i="1" s="1"/>
  <c r="M296" i="1" s="1"/>
  <c r="K295" i="1"/>
  <c r="L295" i="1" s="1"/>
  <c r="M295" i="1" s="1"/>
  <c r="K294" i="1"/>
  <c r="K293" i="1"/>
  <c r="L293" i="1" s="1"/>
  <c r="M293" i="1" s="1"/>
  <c r="K292" i="1"/>
  <c r="K291" i="1"/>
  <c r="L291" i="1" s="1"/>
  <c r="M291" i="1" s="1"/>
  <c r="K290" i="1"/>
  <c r="L290" i="1" s="1"/>
  <c r="M290" i="1" s="1"/>
  <c r="K289" i="1"/>
  <c r="L289" i="1" s="1"/>
  <c r="M289" i="1" s="1"/>
  <c r="K288" i="1"/>
  <c r="K287" i="1"/>
  <c r="L287" i="1" s="1"/>
  <c r="M287" i="1" s="1"/>
  <c r="K286" i="1"/>
  <c r="L286" i="1" s="1"/>
  <c r="M286" i="1" s="1"/>
  <c r="K285" i="1"/>
  <c r="L285" i="1" s="1"/>
  <c r="M285" i="1" s="1"/>
  <c r="K284" i="1"/>
  <c r="L284" i="1" s="1"/>
  <c r="M284" i="1" s="1"/>
  <c r="K283" i="1"/>
  <c r="L283" i="1" s="1"/>
  <c r="M283" i="1" s="1"/>
  <c r="K282" i="1"/>
  <c r="L282" i="1" s="1"/>
  <c r="M282" i="1" s="1"/>
  <c r="K281" i="1"/>
  <c r="L281" i="1" s="1"/>
  <c r="M281" i="1" s="1"/>
  <c r="K280" i="1"/>
  <c r="L280" i="1" s="1"/>
  <c r="M280" i="1" s="1"/>
  <c r="K279" i="1"/>
  <c r="L279" i="1" s="1"/>
  <c r="M279" i="1" s="1"/>
  <c r="K278" i="1"/>
  <c r="L278" i="1" s="1"/>
  <c r="M278" i="1" s="1"/>
  <c r="K277" i="1"/>
  <c r="L277" i="1" s="1"/>
  <c r="M277" i="1" s="1"/>
  <c r="K276" i="1"/>
  <c r="L276" i="1" s="1"/>
  <c r="M276" i="1" s="1"/>
  <c r="K275" i="1"/>
  <c r="L275" i="1" s="1"/>
  <c r="M275" i="1" s="1"/>
  <c r="K274" i="1"/>
  <c r="L274" i="1" s="1"/>
  <c r="M274" i="1" s="1"/>
  <c r="K273" i="1"/>
  <c r="L273" i="1" s="1"/>
  <c r="M273" i="1" s="1"/>
  <c r="K272" i="1"/>
  <c r="K271" i="1"/>
  <c r="L271" i="1" s="1"/>
  <c r="M271" i="1" s="1"/>
  <c r="K270" i="1"/>
  <c r="L270" i="1" s="1"/>
  <c r="M270" i="1" s="1"/>
  <c r="K269" i="1"/>
  <c r="L269" i="1" s="1"/>
  <c r="M269" i="1" s="1"/>
  <c r="K268" i="1"/>
  <c r="K267" i="1"/>
  <c r="L267" i="1" s="1"/>
  <c r="M267" i="1" s="1"/>
  <c r="K266" i="1"/>
  <c r="K265" i="1"/>
  <c r="L265" i="1" s="1"/>
  <c r="M265" i="1" s="1"/>
  <c r="K264" i="1"/>
  <c r="L264" i="1" s="1"/>
  <c r="M264" i="1" s="1"/>
  <c r="K263" i="1"/>
  <c r="K262" i="1"/>
  <c r="L262" i="1" s="1"/>
  <c r="M262" i="1" s="1"/>
  <c r="K261" i="1"/>
  <c r="L261" i="1" s="1"/>
  <c r="M261" i="1" s="1"/>
  <c r="K260" i="1"/>
  <c r="L260" i="1" s="1"/>
  <c r="M260" i="1" s="1"/>
  <c r="K259" i="1"/>
  <c r="L259" i="1" s="1"/>
  <c r="M259" i="1" s="1"/>
  <c r="K258" i="1"/>
  <c r="L258" i="1" s="1"/>
  <c r="M258" i="1" s="1"/>
  <c r="K257" i="1"/>
  <c r="K256" i="1"/>
  <c r="L256" i="1" s="1"/>
  <c r="M256" i="1" s="1"/>
  <c r="K255" i="1"/>
  <c r="L255" i="1" s="1"/>
  <c r="M255" i="1" s="1"/>
  <c r="K254" i="1"/>
  <c r="L254" i="1" s="1"/>
  <c r="M254" i="1" s="1"/>
  <c r="K253" i="1"/>
  <c r="L253" i="1" s="1"/>
  <c r="M253" i="1" s="1"/>
  <c r="K252" i="1"/>
  <c r="L252" i="1" s="1"/>
  <c r="M252" i="1" s="1"/>
  <c r="K251" i="1"/>
  <c r="L251" i="1" s="1"/>
  <c r="M251" i="1" s="1"/>
  <c r="K250" i="1"/>
  <c r="K249" i="1"/>
  <c r="L249" i="1" s="1"/>
  <c r="M249" i="1" s="1"/>
  <c r="K248" i="1"/>
  <c r="K247" i="1"/>
  <c r="L247" i="1" s="1"/>
  <c r="M247" i="1" s="1"/>
  <c r="K246" i="1"/>
  <c r="L246" i="1" s="1"/>
  <c r="M246" i="1" s="1"/>
  <c r="K245" i="1"/>
  <c r="L245" i="1" s="1"/>
  <c r="M245" i="1" s="1"/>
  <c r="K244" i="1"/>
  <c r="K243" i="1"/>
  <c r="L243" i="1" s="1"/>
  <c r="M243" i="1" s="1"/>
  <c r="K242" i="1"/>
  <c r="K241" i="1"/>
  <c r="L241" i="1" s="1"/>
  <c r="M241" i="1" s="1"/>
  <c r="K240" i="1"/>
  <c r="L240" i="1" s="1"/>
  <c r="M240" i="1" s="1"/>
  <c r="K239" i="1"/>
  <c r="K238" i="1"/>
  <c r="L238" i="1" s="1"/>
  <c r="M238" i="1" s="1"/>
  <c r="K237" i="1"/>
  <c r="L237" i="1" s="1"/>
  <c r="M237" i="1" s="1"/>
  <c r="K236" i="1"/>
  <c r="L236" i="1" s="1"/>
  <c r="M236" i="1" s="1"/>
  <c r="K235" i="1"/>
  <c r="L235" i="1" s="1"/>
  <c r="M235" i="1" s="1"/>
  <c r="K234" i="1"/>
  <c r="L234" i="1" s="1"/>
  <c r="M234" i="1" s="1"/>
  <c r="K233" i="1"/>
  <c r="K232" i="1"/>
  <c r="L232" i="1" s="1"/>
  <c r="M232" i="1" s="1"/>
  <c r="K231" i="1"/>
  <c r="K230" i="1"/>
  <c r="L230" i="1" s="1"/>
  <c r="M230" i="1" s="1"/>
  <c r="K229" i="1"/>
  <c r="L229" i="1" s="1"/>
  <c r="M229" i="1" s="1"/>
  <c r="K228" i="1"/>
  <c r="L228" i="1" s="1"/>
  <c r="M228" i="1" s="1"/>
  <c r="K227" i="1"/>
  <c r="L227" i="1" s="1"/>
  <c r="M227" i="1" s="1"/>
  <c r="K226" i="1"/>
  <c r="L226" i="1" s="1"/>
  <c r="M226" i="1" s="1"/>
  <c r="K225" i="1"/>
  <c r="L225" i="1" s="1"/>
  <c r="M225" i="1" s="1"/>
  <c r="K224" i="1"/>
  <c r="L224" i="1" s="1"/>
  <c r="M224" i="1" s="1"/>
  <c r="K223" i="1"/>
  <c r="L223" i="1" s="1"/>
  <c r="M223" i="1" s="1"/>
  <c r="K222" i="1"/>
  <c r="L222" i="1" s="1"/>
  <c r="M222" i="1" s="1"/>
  <c r="K221" i="1"/>
  <c r="K220" i="1"/>
  <c r="K219" i="1"/>
  <c r="L219" i="1" s="1"/>
  <c r="M219" i="1" s="1"/>
  <c r="K218" i="1"/>
  <c r="K217" i="1"/>
  <c r="L217" i="1" s="1"/>
  <c r="M217" i="1" s="1"/>
  <c r="K216" i="1"/>
  <c r="L216" i="1" s="1"/>
  <c r="M216" i="1" s="1"/>
  <c r="K215" i="1"/>
  <c r="K214" i="1"/>
  <c r="L214" i="1" s="1"/>
  <c r="M214" i="1" s="1"/>
  <c r="K213" i="1"/>
  <c r="L213" i="1" s="1"/>
  <c r="M213" i="1" s="1"/>
  <c r="K212" i="1"/>
  <c r="L212" i="1" s="1"/>
  <c r="M212" i="1" s="1"/>
  <c r="K211" i="1"/>
  <c r="L211" i="1" s="1"/>
  <c r="M211" i="1" s="1"/>
  <c r="K210" i="1"/>
  <c r="L210" i="1" s="1"/>
  <c r="M210" i="1" s="1"/>
  <c r="K209" i="1"/>
  <c r="K208" i="1"/>
  <c r="L208" i="1" s="1"/>
  <c r="M208" i="1" s="1"/>
  <c r="K207" i="1"/>
  <c r="L207" i="1" s="1"/>
  <c r="M207" i="1" s="1"/>
  <c r="K206" i="1"/>
  <c r="L206" i="1" s="1"/>
  <c r="M206" i="1" s="1"/>
  <c r="K205" i="1"/>
  <c r="L205" i="1" s="1"/>
  <c r="M205" i="1" s="1"/>
  <c r="K204" i="1"/>
  <c r="L204" i="1" s="1"/>
  <c r="M204" i="1" s="1"/>
  <c r="K203" i="1"/>
  <c r="K202" i="1"/>
  <c r="L202" i="1" s="1"/>
  <c r="M202" i="1" s="1"/>
  <c r="K201" i="1"/>
  <c r="L201" i="1" s="1"/>
  <c r="M201" i="1" s="1"/>
  <c r="K200" i="1"/>
  <c r="L200" i="1" s="1"/>
  <c r="M200" i="1" s="1"/>
  <c r="K199" i="1"/>
  <c r="L199" i="1" s="1"/>
  <c r="M199" i="1" s="1"/>
  <c r="K198" i="1"/>
  <c r="L198" i="1" s="1"/>
  <c r="M198" i="1" s="1"/>
  <c r="K197" i="1"/>
  <c r="K196" i="1"/>
  <c r="L196" i="1" s="1"/>
  <c r="M196" i="1" s="1"/>
  <c r="K195" i="1"/>
  <c r="L195" i="1" s="1"/>
  <c r="M195" i="1" s="1"/>
  <c r="K194" i="1"/>
  <c r="L194" i="1" s="1"/>
  <c r="M194" i="1" s="1"/>
  <c r="K193" i="1"/>
  <c r="K192" i="1"/>
  <c r="L192" i="1" s="1"/>
  <c r="M192" i="1" s="1"/>
  <c r="K191" i="1"/>
  <c r="K190" i="1"/>
  <c r="L190" i="1" s="1"/>
  <c r="M190" i="1" s="1"/>
  <c r="K189" i="1"/>
  <c r="L189" i="1" s="1"/>
  <c r="M189" i="1" s="1"/>
  <c r="K188" i="1"/>
  <c r="L188" i="1" s="1"/>
  <c r="M188" i="1" s="1"/>
  <c r="K187" i="1"/>
  <c r="K186" i="1"/>
  <c r="L186" i="1" s="1"/>
  <c r="M186" i="1" s="1"/>
  <c r="K185" i="1"/>
  <c r="K184" i="1"/>
  <c r="L184" i="1" s="1"/>
  <c r="M184" i="1" s="1"/>
  <c r="K183" i="1"/>
  <c r="L183" i="1" s="1"/>
  <c r="M183" i="1" s="1"/>
  <c r="K182" i="1"/>
  <c r="L182" i="1" s="1"/>
  <c r="M182" i="1" s="1"/>
  <c r="K181" i="1"/>
  <c r="K180" i="1"/>
  <c r="L180" i="1" s="1"/>
  <c r="M180" i="1" s="1"/>
  <c r="K179" i="1"/>
  <c r="K178" i="1"/>
  <c r="L178" i="1" s="1"/>
  <c r="M178" i="1" s="1"/>
  <c r="K177" i="1"/>
  <c r="L177" i="1" s="1"/>
  <c r="M177" i="1" s="1"/>
  <c r="K176" i="1"/>
  <c r="L176" i="1" s="1"/>
  <c r="M176" i="1" s="1"/>
  <c r="K175" i="1"/>
  <c r="K174" i="1"/>
  <c r="L174" i="1" s="1"/>
  <c r="M174" i="1" s="1"/>
  <c r="K173" i="1"/>
  <c r="K172" i="1"/>
  <c r="L172" i="1" s="1"/>
  <c r="M172" i="1" s="1"/>
  <c r="K171" i="1"/>
  <c r="L171" i="1" s="1"/>
  <c r="M171" i="1" s="1"/>
  <c r="K170" i="1"/>
  <c r="L170" i="1" s="1"/>
  <c r="M170" i="1" s="1"/>
  <c r="K169" i="1"/>
  <c r="L169" i="1" s="1"/>
  <c r="M169" i="1" s="1"/>
  <c r="K168" i="1"/>
  <c r="L168" i="1" s="1"/>
  <c r="M168" i="1" s="1"/>
  <c r="K167" i="1"/>
  <c r="K166" i="1"/>
  <c r="L166" i="1" s="1"/>
  <c r="M166" i="1" s="1"/>
  <c r="K165" i="1"/>
  <c r="L165" i="1" s="1"/>
  <c r="M165" i="1" s="1"/>
  <c r="K164" i="1"/>
  <c r="L164" i="1" s="1"/>
  <c r="M164" i="1" s="1"/>
  <c r="K163" i="1"/>
  <c r="K162" i="1"/>
  <c r="L162" i="1" s="1"/>
  <c r="M162" i="1" s="1"/>
  <c r="K161" i="1"/>
  <c r="K160" i="1"/>
  <c r="L160" i="1" s="1"/>
  <c r="M160" i="1" s="1"/>
  <c r="K159" i="1"/>
  <c r="L159" i="1" s="1"/>
  <c r="M159" i="1" s="1"/>
  <c r="K158" i="1"/>
  <c r="L158" i="1" s="1"/>
  <c r="M158" i="1" s="1"/>
  <c r="K157" i="1"/>
  <c r="K156" i="1"/>
  <c r="L156" i="1" s="1"/>
  <c r="M156" i="1" s="1"/>
  <c r="K155" i="1"/>
  <c r="K154" i="1"/>
  <c r="L154" i="1" s="1"/>
  <c r="M154" i="1" s="1"/>
  <c r="K153" i="1"/>
  <c r="L153" i="1" s="1"/>
  <c r="M153" i="1" s="1"/>
  <c r="K152" i="1"/>
  <c r="L152" i="1" s="1"/>
  <c r="M152" i="1" s="1"/>
  <c r="K151" i="1"/>
  <c r="K150" i="1"/>
  <c r="L150" i="1" s="1"/>
  <c r="M150" i="1" s="1"/>
  <c r="K149" i="1"/>
  <c r="K148" i="1"/>
  <c r="L148" i="1" s="1"/>
  <c r="M148" i="1" s="1"/>
  <c r="K147" i="1"/>
  <c r="L147" i="1" s="1"/>
  <c r="M147" i="1" s="1"/>
  <c r="K146" i="1"/>
  <c r="L146" i="1" s="1"/>
  <c r="M146" i="1" s="1"/>
  <c r="K145" i="1"/>
  <c r="K144" i="1"/>
  <c r="L144" i="1" s="1"/>
  <c r="M144" i="1" s="1"/>
  <c r="K143" i="1"/>
  <c r="K142" i="1"/>
  <c r="L142" i="1" s="1"/>
  <c r="M142" i="1" s="1"/>
  <c r="K141" i="1"/>
  <c r="L141" i="1" s="1"/>
  <c r="M141" i="1" s="1"/>
  <c r="K140" i="1"/>
  <c r="L140" i="1" s="1"/>
  <c r="M140" i="1" s="1"/>
  <c r="K139" i="1"/>
  <c r="K138" i="1"/>
  <c r="L138" i="1" s="1"/>
  <c r="M138" i="1" s="1"/>
  <c r="K137" i="1"/>
  <c r="K136" i="1"/>
  <c r="L136" i="1" s="1"/>
  <c r="M136" i="1" s="1"/>
  <c r="K135" i="1"/>
  <c r="L135" i="1" s="1"/>
  <c r="M135" i="1" s="1"/>
  <c r="K134" i="1"/>
  <c r="L134" i="1" s="1"/>
  <c r="M134" i="1" s="1"/>
  <c r="K133" i="1"/>
  <c r="L133" i="1" s="1"/>
  <c r="M133" i="1" s="1"/>
  <c r="K132" i="1"/>
  <c r="L132" i="1" s="1"/>
  <c r="M132" i="1" s="1"/>
  <c r="K131" i="1"/>
  <c r="K130" i="1"/>
  <c r="L130" i="1" s="1"/>
  <c r="M130" i="1" s="1"/>
  <c r="K129" i="1"/>
  <c r="L129" i="1" s="1"/>
  <c r="M129" i="1" s="1"/>
  <c r="K128" i="1"/>
  <c r="L128" i="1" s="1"/>
  <c r="M128" i="1" s="1"/>
  <c r="K127" i="1"/>
  <c r="L127" i="1" s="1"/>
  <c r="M127" i="1" s="1"/>
  <c r="K126" i="1"/>
  <c r="L126" i="1" s="1"/>
  <c r="M126" i="1" s="1"/>
  <c r="K125" i="1"/>
  <c r="L125" i="1" s="1"/>
  <c r="M125" i="1" s="1"/>
  <c r="K124" i="1"/>
  <c r="L124" i="1" s="1"/>
  <c r="M124" i="1" s="1"/>
  <c r="K123" i="1"/>
  <c r="K122" i="1"/>
  <c r="L122" i="1" s="1"/>
  <c r="M122" i="1" s="1"/>
  <c r="K121" i="1"/>
  <c r="L121" i="1" s="1"/>
  <c r="M121" i="1" s="1"/>
  <c r="K120" i="1"/>
  <c r="L120" i="1" s="1"/>
  <c r="M120" i="1" s="1"/>
  <c r="K119" i="1"/>
  <c r="L119" i="1" s="1"/>
  <c r="M119" i="1" s="1"/>
  <c r="K118" i="1"/>
  <c r="L118" i="1" s="1"/>
  <c r="M118" i="1" s="1"/>
  <c r="K117" i="1"/>
  <c r="L117" i="1" s="1"/>
  <c r="M117" i="1" s="1"/>
  <c r="K116" i="1"/>
  <c r="L116" i="1" s="1"/>
  <c r="M116" i="1" s="1"/>
  <c r="K115" i="1"/>
  <c r="K114" i="1"/>
  <c r="L114" i="1" s="1"/>
  <c r="M114" i="1" s="1"/>
  <c r="K113" i="1"/>
  <c r="K112" i="1"/>
  <c r="L112" i="1" s="1"/>
  <c r="M112" i="1" s="1"/>
  <c r="K111" i="1"/>
  <c r="K110" i="1"/>
  <c r="L110" i="1" s="1"/>
  <c r="M110" i="1" s="1"/>
  <c r="K109" i="1"/>
  <c r="K108" i="1"/>
  <c r="K107" i="1"/>
  <c r="K106" i="1"/>
  <c r="K105" i="1"/>
  <c r="L105" i="1" s="1"/>
  <c r="M105" i="1" s="1"/>
  <c r="K104" i="1"/>
  <c r="L104" i="1" s="1"/>
  <c r="M104" i="1" s="1"/>
  <c r="K103" i="1"/>
  <c r="L103" i="1" s="1"/>
  <c r="M103" i="1" s="1"/>
  <c r="K102" i="1"/>
  <c r="L102" i="1" s="1"/>
  <c r="M102" i="1" s="1"/>
  <c r="K101" i="1"/>
  <c r="L101" i="1" s="1"/>
  <c r="M101" i="1" s="1"/>
  <c r="K100" i="1"/>
  <c r="L100" i="1" s="1"/>
  <c r="M100" i="1" s="1"/>
  <c r="K99" i="1"/>
  <c r="L99" i="1" s="1"/>
  <c r="M99" i="1" s="1"/>
  <c r="K98" i="1"/>
  <c r="L98" i="1" s="1"/>
  <c r="M98" i="1" s="1"/>
  <c r="K97" i="1"/>
  <c r="L97" i="1" s="1"/>
  <c r="M97" i="1" s="1"/>
  <c r="K96" i="1"/>
  <c r="L96" i="1" s="1"/>
  <c r="M96" i="1" s="1"/>
  <c r="K95" i="1"/>
  <c r="L95" i="1" s="1"/>
  <c r="M95" i="1" s="1"/>
  <c r="K94" i="1"/>
  <c r="L94" i="1" s="1"/>
  <c r="M94" i="1" s="1"/>
  <c r="K93" i="1"/>
  <c r="L93" i="1" s="1"/>
  <c r="M93" i="1" s="1"/>
  <c r="K92" i="1"/>
  <c r="L92" i="1" s="1"/>
  <c r="M92" i="1" s="1"/>
  <c r="K91" i="1"/>
  <c r="L91" i="1" s="1"/>
  <c r="M91" i="1" s="1"/>
  <c r="K90" i="1"/>
  <c r="L90" i="1" s="1"/>
  <c r="M90" i="1" s="1"/>
  <c r="K89" i="1"/>
  <c r="L89" i="1" s="1"/>
  <c r="M89" i="1" s="1"/>
  <c r="K88" i="1"/>
  <c r="L88" i="1" s="1"/>
  <c r="M88" i="1" s="1"/>
  <c r="K87" i="1"/>
  <c r="L87" i="1" s="1"/>
  <c r="M87" i="1" s="1"/>
  <c r="K86" i="1"/>
  <c r="L86" i="1" s="1"/>
  <c r="M86" i="1" s="1"/>
  <c r="K85" i="1"/>
  <c r="L85" i="1" s="1"/>
  <c r="M85" i="1" s="1"/>
  <c r="K84" i="1"/>
  <c r="L84" i="1" s="1"/>
  <c r="M84" i="1" s="1"/>
  <c r="K83" i="1"/>
  <c r="L83" i="1" s="1"/>
  <c r="M83" i="1" s="1"/>
  <c r="K82" i="1"/>
  <c r="L82" i="1" s="1"/>
  <c r="M82" i="1" s="1"/>
  <c r="K81" i="1"/>
  <c r="L81" i="1" s="1"/>
  <c r="M81" i="1" s="1"/>
  <c r="K80" i="1"/>
  <c r="L80" i="1" s="1"/>
  <c r="M80" i="1" s="1"/>
  <c r="K79" i="1"/>
  <c r="L79" i="1" s="1"/>
  <c r="M79" i="1" s="1"/>
  <c r="K78" i="1"/>
  <c r="L78" i="1" s="1"/>
  <c r="M78" i="1" s="1"/>
  <c r="K77" i="1"/>
  <c r="L77" i="1" s="1"/>
  <c r="M77" i="1" s="1"/>
  <c r="K76" i="1"/>
  <c r="L76" i="1" s="1"/>
  <c r="M76" i="1" s="1"/>
  <c r="K75" i="1"/>
  <c r="L75" i="1" s="1"/>
  <c r="M75" i="1" s="1"/>
  <c r="K74" i="1"/>
  <c r="L74" i="1" s="1"/>
  <c r="M74" i="1" s="1"/>
  <c r="K73" i="1"/>
  <c r="L73" i="1" s="1"/>
  <c r="M73" i="1" s="1"/>
  <c r="K72" i="1"/>
  <c r="L72" i="1" s="1"/>
  <c r="M72" i="1" s="1"/>
  <c r="K71" i="1"/>
  <c r="L71" i="1" s="1"/>
  <c r="M71" i="1" s="1"/>
  <c r="K70" i="1"/>
  <c r="L70" i="1" s="1"/>
  <c r="M70" i="1" s="1"/>
  <c r="K69" i="1"/>
  <c r="L69" i="1" s="1"/>
  <c r="M69" i="1" s="1"/>
  <c r="K68" i="1"/>
  <c r="L68" i="1" s="1"/>
  <c r="M68" i="1" s="1"/>
  <c r="K67" i="1"/>
  <c r="L67" i="1" s="1"/>
  <c r="M67" i="1" s="1"/>
  <c r="K66" i="1"/>
  <c r="L66" i="1" s="1"/>
  <c r="M66" i="1" s="1"/>
  <c r="K65" i="1"/>
  <c r="L65" i="1" s="1"/>
  <c r="M65" i="1" s="1"/>
  <c r="K64" i="1"/>
  <c r="L64" i="1" s="1"/>
  <c r="M64" i="1" s="1"/>
  <c r="K63" i="1"/>
  <c r="L63" i="1" s="1"/>
  <c r="M63" i="1" s="1"/>
  <c r="K62" i="1"/>
  <c r="L62" i="1" s="1"/>
  <c r="M62" i="1" s="1"/>
  <c r="K61" i="1"/>
  <c r="L61" i="1" s="1"/>
  <c r="M61" i="1" s="1"/>
  <c r="K60" i="1"/>
  <c r="L60" i="1" s="1"/>
  <c r="M60" i="1" s="1"/>
  <c r="K59" i="1"/>
  <c r="L59" i="1" s="1"/>
  <c r="M59" i="1" s="1"/>
  <c r="K58" i="1"/>
  <c r="L58" i="1" s="1"/>
  <c r="M58" i="1" s="1"/>
  <c r="K57" i="1"/>
  <c r="L57" i="1" s="1"/>
  <c r="M57" i="1" s="1"/>
  <c r="K56" i="1"/>
  <c r="L56" i="1" s="1"/>
  <c r="M56" i="1" s="1"/>
  <c r="K55" i="1"/>
  <c r="L55" i="1" s="1"/>
  <c r="M55" i="1" s="1"/>
  <c r="K54" i="1"/>
  <c r="L54" i="1" s="1"/>
  <c r="M54" i="1" s="1"/>
  <c r="K53" i="1"/>
  <c r="L53" i="1" s="1"/>
  <c r="M53" i="1" s="1"/>
  <c r="K52" i="1"/>
  <c r="L52" i="1" s="1"/>
  <c r="M52" i="1" s="1"/>
  <c r="K51" i="1"/>
  <c r="L51" i="1" s="1"/>
  <c r="M51" i="1" s="1"/>
  <c r="K50" i="1"/>
  <c r="L50" i="1" s="1"/>
  <c r="M50" i="1" s="1"/>
  <c r="K49" i="1"/>
  <c r="L49" i="1" s="1"/>
  <c r="M49" i="1" s="1"/>
  <c r="K48" i="1"/>
  <c r="L48" i="1" s="1"/>
  <c r="M48" i="1" s="1"/>
  <c r="K47" i="1"/>
  <c r="L47" i="1" s="1"/>
  <c r="M47" i="1" s="1"/>
  <c r="K46" i="1"/>
  <c r="L46" i="1" s="1"/>
  <c r="M46" i="1" s="1"/>
  <c r="K45" i="1"/>
  <c r="L45" i="1" s="1"/>
  <c r="M45" i="1" s="1"/>
  <c r="K44" i="1"/>
  <c r="L44" i="1" s="1"/>
  <c r="M44" i="1" s="1"/>
  <c r="K43" i="1"/>
  <c r="L43" i="1" s="1"/>
  <c r="M43" i="1" s="1"/>
  <c r="K42" i="1"/>
  <c r="L42" i="1" s="1"/>
  <c r="M42" i="1" s="1"/>
  <c r="K41" i="1"/>
  <c r="L41" i="1" s="1"/>
  <c r="M41" i="1" s="1"/>
  <c r="K40" i="1"/>
  <c r="L40" i="1" s="1"/>
  <c r="M40" i="1" s="1"/>
  <c r="K39" i="1"/>
  <c r="L39" i="1" s="1"/>
  <c r="M39" i="1" s="1"/>
  <c r="K38" i="1"/>
  <c r="L38" i="1" s="1"/>
  <c r="M38" i="1" s="1"/>
  <c r="K37" i="1"/>
  <c r="L37" i="1" s="1"/>
  <c r="M37" i="1" s="1"/>
  <c r="K36" i="1"/>
  <c r="L36" i="1" s="1"/>
  <c r="M36" i="1" s="1"/>
  <c r="K35" i="1"/>
  <c r="L35" i="1" s="1"/>
  <c r="M35" i="1" s="1"/>
  <c r="K34" i="1"/>
  <c r="L34" i="1" s="1"/>
  <c r="M34" i="1" s="1"/>
  <c r="K33" i="1"/>
  <c r="L33" i="1" s="1"/>
  <c r="M33" i="1" s="1"/>
  <c r="K32" i="1"/>
  <c r="L32" i="1" s="1"/>
  <c r="M32" i="1" s="1"/>
  <c r="K31" i="1"/>
  <c r="L31" i="1" s="1"/>
  <c r="M31" i="1" s="1"/>
  <c r="K30" i="1"/>
  <c r="L30" i="1" s="1"/>
  <c r="M30" i="1" s="1"/>
  <c r="K29" i="1"/>
  <c r="L29" i="1" s="1"/>
  <c r="M29" i="1" s="1"/>
  <c r="K28" i="1"/>
  <c r="L28" i="1" s="1"/>
  <c r="M28" i="1" s="1"/>
  <c r="K27" i="1"/>
  <c r="L27" i="1" s="1"/>
  <c r="M27" i="1" s="1"/>
  <c r="K26" i="1"/>
  <c r="L26" i="1" s="1"/>
  <c r="M26" i="1" s="1"/>
  <c r="K25" i="1"/>
  <c r="L25" i="1" s="1"/>
  <c r="M25" i="1" s="1"/>
  <c r="K24" i="1"/>
  <c r="L24" i="1" s="1"/>
  <c r="M24" i="1" s="1"/>
  <c r="K23" i="1"/>
  <c r="L23" i="1" s="1"/>
  <c r="M23" i="1" s="1"/>
  <c r="K22" i="1"/>
  <c r="L22" i="1" s="1"/>
  <c r="M22" i="1" s="1"/>
  <c r="K21" i="1"/>
  <c r="L21" i="1" s="1"/>
  <c r="M21" i="1" s="1"/>
  <c r="K20" i="1"/>
  <c r="L20" i="1" s="1"/>
  <c r="M20" i="1" s="1"/>
  <c r="K19" i="1"/>
  <c r="L19" i="1" s="1"/>
  <c r="M19" i="1" s="1"/>
  <c r="K18" i="1"/>
  <c r="L18" i="1" s="1"/>
  <c r="M18" i="1" s="1"/>
  <c r="K17" i="1"/>
  <c r="L17" i="1" s="1"/>
  <c r="M17" i="1" s="1"/>
  <c r="K16" i="1"/>
  <c r="L16" i="1" s="1"/>
  <c r="M16" i="1" s="1"/>
  <c r="K15" i="1"/>
  <c r="L15" i="1" s="1"/>
  <c r="M15" i="1" s="1"/>
  <c r="K14" i="1"/>
  <c r="L14" i="1" s="1"/>
  <c r="M14" i="1" s="1"/>
  <c r="K13" i="1"/>
  <c r="L13" i="1" s="1"/>
  <c r="M13" i="1" s="1"/>
  <c r="K12" i="1"/>
  <c r="L12" i="1" s="1"/>
  <c r="M12" i="1" s="1"/>
  <c r="K11" i="1"/>
  <c r="L11" i="1" s="1"/>
  <c r="M11" i="1" s="1"/>
  <c r="K10" i="1"/>
  <c r="L10" i="1" s="1"/>
  <c r="M10" i="1" s="1"/>
  <c r="K9" i="1"/>
  <c r="L9" i="1" s="1"/>
  <c r="M9" i="1" s="1"/>
  <c r="K8" i="1"/>
  <c r="L8" i="1" s="1"/>
  <c r="M8" i="1" s="1"/>
  <c r="K7" i="1"/>
  <c r="L7" i="1" s="1"/>
  <c r="M7" i="1" s="1"/>
  <c r="K6" i="1"/>
  <c r="L6" i="1" s="1"/>
  <c r="M6" i="1" s="1"/>
  <c r="K5" i="1"/>
  <c r="L5" i="1" s="1"/>
  <c r="M5" i="1" s="1"/>
  <c r="K4" i="1"/>
  <c r="L4" i="1" s="1"/>
  <c r="M4" i="1" s="1"/>
  <c r="K3" i="1"/>
  <c r="L3" i="1" s="1"/>
  <c r="M3" i="1" s="1"/>
  <c r="K2" i="1"/>
  <c r="N405" i="1" l="1"/>
  <c r="N115" i="1"/>
  <c r="N108" i="1"/>
  <c r="N250" i="1"/>
  <c r="L108" i="1"/>
  <c r="M108" i="1" s="1"/>
  <c r="N39" i="1"/>
  <c r="L2" i="1"/>
  <c r="M2" i="1" s="1"/>
  <c r="N254" i="1"/>
  <c r="N145" i="1"/>
  <c r="N114" i="1"/>
  <c r="N138" i="1"/>
  <c r="N144" i="1"/>
  <c r="N150" i="1"/>
  <c r="N156" i="1"/>
  <c r="N162" i="1"/>
  <c r="N168" i="1"/>
  <c r="N174" i="1"/>
  <c r="N180" i="1"/>
  <c r="N186" i="1"/>
  <c r="N192" i="1"/>
  <c r="N198" i="1"/>
  <c r="N204" i="1"/>
  <c r="N224" i="1"/>
  <c r="N265" i="1"/>
  <c r="N272" i="1"/>
  <c r="L272" i="1"/>
  <c r="M272" i="1" s="1"/>
  <c r="N311" i="1"/>
  <c r="N321" i="1"/>
  <c r="N384" i="1"/>
  <c r="L384" i="1"/>
  <c r="M384" i="1" s="1"/>
  <c r="N391" i="1"/>
  <c r="L391" i="1"/>
  <c r="M391" i="1" s="1"/>
  <c r="N112" i="1"/>
  <c r="N222" i="1"/>
  <c r="L233" i="1"/>
  <c r="M233" i="1" s="1"/>
  <c r="N233" i="1"/>
  <c r="N236" i="1"/>
  <c r="N238" i="1"/>
  <c r="N241" i="1"/>
  <c r="N248" i="1"/>
  <c r="L248" i="1"/>
  <c r="M248" i="1" s="1"/>
  <c r="N498" i="1"/>
  <c r="N501" i="1"/>
  <c r="N497" i="1"/>
  <c r="N491" i="1"/>
  <c r="N485" i="1"/>
  <c r="N479" i="1"/>
  <c r="N473" i="1"/>
  <c r="N467" i="1"/>
  <c r="N461" i="1"/>
  <c r="N455" i="1"/>
  <c r="N449" i="1"/>
  <c r="N443" i="1"/>
  <c r="N437" i="1"/>
  <c r="N431" i="1"/>
  <c r="N425" i="1"/>
  <c r="N419" i="1"/>
  <c r="N413" i="1"/>
  <c r="N407" i="1"/>
  <c r="N401" i="1"/>
  <c r="N395" i="1"/>
  <c r="N389" i="1"/>
  <c r="N383" i="1"/>
  <c r="N377" i="1"/>
  <c r="N371" i="1"/>
  <c r="N365" i="1"/>
  <c r="N359" i="1"/>
  <c r="N499" i="1"/>
  <c r="N493" i="1"/>
  <c r="N487" i="1"/>
  <c r="N481" i="1"/>
  <c r="N475" i="1"/>
  <c r="N469" i="1"/>
  <c r="N463" i="1"/>
  <c r="N457" i="1"/>
  <c r="N451" i="1"/>
  <c r="N445" i="1"/>
  <c r="N471" i="1"/>
  <c r="N345" i="1"/>
  <c r="N325" i="1"/>
  <c r="N313" i="1"/>
  <c r="N301" i="1"/>
  <c r="N289" i="1"/>
  <c r="N269" i="1"/>
  <c r="N284" i="1"/>
  <c r="N271" i="1"/>
  <c r="N260" i="1"/>
  <c r="N477" i="1"/>
  <c r="N441" i="1"/>
  <c r="N417" i="1"/>
  <c r="N393" i="1"/>
  <c r="N369" i="1"/>
  <c r="N341" i="1"/>
  <c r="N327" i="1"/>
  <c r="N315" i="1"/>
  <c r="N303" i="1"/>
  <c r="N291" i="1"/>
  <c r="N273" i="1"/>
  <c r="N262" i="1"/>
  <c r="N249" i="1"/>
  <c r="N351" i="1"/>
  <c r="N275" i="1"/>
  <c r="N264" i="1"/>
  <c r="N251" i="1"/>
  <c r="N240" i="1"/>
  <c r="N227" i="1"/>
  <c r="N216" i="1"/>
  <c r="N483" i="1"/>
  <c r="N447" i="1"/>
  <c r="N329" i="1"/>
  <c r="N317" i="1"/>
  <c r="N305" i="1"/>
  <c r="N293" i="1"/>
  <c r="N277" i="1"/>
  <c r="N423" i="1"/>
  <c r="N399" i="1"/>
  <c r="N375" i="1"/>
  <c r="N347" i="1"/>
  <c r="N279" i="1"/>
  <c r="N489" i="1"/>
  <c r="N453" i="1"/>
  <c r="N357" i="1"/>
  <c r="N331" i="1"/>
  <c r="N319" i="1"/>
  <c r="N307" i="1"/>
  <c r="N295" i="1"/>
  <c r="N281" i="1"/>
  <c r="N283" i="1"/>
  <c r="N259" i="1"/>
  <c r="N235" i="1"/>
  <c r="N339" i="1"/>
  <c r="N276" i="1"/>
  <c r="N252" i="1"/>
  <c r="N228" i="1"/>
  <c r="L106" i="1"/>
  <c r="M106" i="1" s="1"/>
  <c r="N110" i="1"/>
  <c r="N117" i="1"/>
  <c r="N122" i="1"/>
  <c r="N125" i="1"/>
  <c r="N130" i="1"/>
  <c r="N133" i="1"/>
  <c r="N213" i="1"/>
  <c r="L257" i="1"/>
  <c r="M257" i="1" s="1"/>
  <c r="N257" i="1"/>
  <c r="N299" i="1"/>
  <c r="N309" i="1"/>
  <c r="N363" i="1"/>
  <c r="N367" i="1"/>
  <c r="L367" i="1"/>
  <c r="M367" i="1" s="1"/>
  <c r="N381" i="1"/>
  <c r="N157" i="1"/>
  <c r="N160" i="1"/>
  <c r="N282" i="1"/>
  <c r="N2" i="1"/>
  <c r="N22" i="1"/>
  <c r="N42" i="1"/>
  <c r="N58" i="1"/>
  <c r="N70" i="1"/>
  <c r="N72" i="1"/>
  <c r="N84" i="1"/>
  <c r="N86" i="1"/>
  <c r="N88" i="1"/>
  <c r="N90" i="1"/>
  <c r="N92" i="1"/>
  <c r="N94" i="1"/>
  <c r="N96" i="1"/>
  <c r="N98" i="1"/>
  <c r="N100" i="1"/>
  <c r="N102" i="1"/>
  <c r="N104" i="1"/>
  <c r="N111" i="1"/>
  <c r="L113" i="1"/>
  <c r="M113" i="1" s="1"/>
  <c r="N120" i="1"/>
  <c r="N123" i="1"/>
  <c r="N128" i="1"/>
  <c r="N131" i="1"/>
  <c r="N211" i="1"/>
  <c r="N225" i="1"/>
  <c r="N234" i="1"/>
  <c r="N246" i="1"/>
  <c r="N258" i="1"/>
  <c r="N316" i="1"/>
  <c r="N342" i="1"/>
  <c r="L342" i="1"/>
  <c r="M342" i="1" s="1"/>
  <c r="N353" i="1"/>
  <c r="N462" i="1"/>
  <c r="N465" i="1"/>
  <c r="N163" i="1"/>
  <c r="N187" i="1"/>
  <c r="L263" i="1"/>
  <c r="M263" i="1" s="1"/>
  <c r="N263" i="1"/>
  <c r="N492" i="1"/>
  <c r="N142" i="1"/>
  <c r="L163" i="1"/>
  <c r="M163" i="1" s="1"/>
  <c r="N178" i="1"/>
  <c r="N190" i="1"/>
  <c r="N208" i="1"/>
  <c r="N10" i="1"/>
  <c r="N26" i="1"/>
  <c r="N38" i="1"/>
  <c r="N50" i="1"/>
  <c r="N60" i="1"/>
  <c r="N76" i="1"/>
  <c r="N109" i="1"/>
  <c r="L111" i="1"/>
  <c r="M111" i="1" s="1"/>
  <c r="L123" i="1"/>
  <c r="M123" i="1" s="1"/>
  <c r="L131" i="1"/>
  <c r="M131" i="1" s="1"/>
  <c r="N220" i="1"/>
  <c r="L231" i="1"/>
  <c r="M231" i="1" s="1"/>
  <c r="N231" i="1"/>
  <c r="N285" i="1"/>
  <c r="L316" i="1"/>
  <c r="M316" i="1" s="1"/>
  <c r="N139" i="1"/>
  <c r="N181" i="1"/>
  <c r="N328" i="1"/>
  <c r="N136" i="1"/>
  <c r="N154" i="1"/>
  <c r="N172" i="1"/>
  <c r="L187" i="1"/>
  <c r="M187" i="1" s="1"/>
  <c r="N202" i="1"/>
  <c r="N287" i="1"/>
  <c r="L328" i="1"/>
  <c r="M328" i="1" s="1"/>
  <c r="N8" i="1"/>
  <c r="N18" i="1"/>
  <c r="N30" i="1"/>
  <c r="N44" i="1"/>
  <c r="N54" i="1"/>
  <c r="N68" i="1"/>
  <c r="N78" i="1"/>
  <c r="N107" i="1"/>
  <c r="L109" i="1"/>
  <c r="M109" i="1" s="1"/>
  <c r="N137" i="1"/>
  <c r="N143" i="1"/>
  <c r="N149" i="1"/>
  <c r="N155" i="1"/>
  <c r="N161" i="1"/>
  <c r="N167" i="1"/>
  <c r="N173" i="1"/>
  <c r="N179" i="1"/>
  <c r="N185" i="1"/>
  <c r="N191" i="1"/>
  <c r="N197" i="1"/>
  <c r="N203" i="1"/>
  <c r="L209" i="1"/>
  <c r="M209" i="1" s="1"/>
  <c r="N209" i="1"/>
  <c r="L220" i="1"/>
  <c r="M220" i="1" s="1"/>
  <c r="N237" i="1"/>
  <c r="N261" i="1"/>
  <c r="N267" i="1"/>
  <c r="N304" i="1"/>
  <c r="N335" i="1"/>
  <c r="N435" i="1"/>
  <c r="N456" i="1"/>
  <c r="N459" i="1"/>
  <c r="N151" i="1"/>
  <c r="N193" i="1"/>
  <c r="N495" i="1"/>
  <c r="L145" i="1"/>
  <c r="M145" i="1" s="1"/>
  <c r="L193" i="1"/>
  <c r="M193" i="1" s="1"/>
  <c r="N297" i="1"/>
  <c r="N6" i="1"/>
  <c r="N20" i="1"/>
  <c r="N32" i="1"/>
  <c r="N46" i="1"/>
  <c r="N56" i="1"/>
  <c r="N64" i="1"/>
  <c r="N80" i="1"/>
  <c r="N105" i="1"/>
  <c r="L107" i="1"/>
  <c r="M107" i="1" s="1"/>
  <c r="N118" i="1"/>
  <c r="N121" i="1"/>
  <c r="N126" i="1"/>
  <c r="N129" i="1"/>
  <c r="N134" i="1"/>
  <c r="L137" i="1"/>
  <c r="M137" i="1" s="1"/>
  <c r="N140" i="1"/>
  <c r="L143" i="1"/>
  <c r="M143" i="1" s="1"/>
  <c r="N146" i="1"/>
  <c r="L149" i="1"/>
  <c r="M149" i="1" s="1"/>
  <c r="N152" i="1"/>
  <c r="L155" i="1"/>
  <c r="M155" i="1" s="1"/>
  <c r="N158" i="1"/>
  <c r="L161" i="1"/>
  <c r="M161" i="1" s="1"/>
  <c r="N164" i="1"/>
  <c r="L167" i="1"/>
  <c r="M167" i="1" s="1"/>
  <c r="N170" i="1"/>
  <c r="L173" i="1"/>
  <c r="M173" i="1" s="1"/>
  <c r="N176" i="1"/>
  <c r="L179" i="1"/>
  <c r="M179" i="1" s="1"/>
  <c r="N182" i="1"/>
  <c r="L185" i="1"/>
  <c r="M185" i="1" s="1"/>
  <c r="N188" i="1"/>
  <c r="L191" i="1"/>
  <c r="M191" i="1" s="1"/>
  <c r="N194" i="1"/>
  <c r="L197" i="1"/>
  <c r="M197" i="1" s="1"/>
  <c r="N200" i="1"/>
  <c r="L203" i="1"/>
  <c r="M203" i="1" s="1"/>
  <c r="N206" i="1"/>
  <c r="N212" i="1"/>
  <c r="N214" i="1"/>
  <c r="N217" i="1"/>
  <c r="N243" i="1"/>
  <c r="L304" i="1"/>
  <c r="M304" i="1" s="1"/>
  <c r="N343" i="1"/>
  <c r="L343" i="1"/>
  <c r="M343" i="1" s="1"/>
  <c r="N432" i="1"/>
  <c r="L432" i="1"/>
  <c r="M432" i="1" s="1"/>
  <c r="N439" i="1"/>
  <c r="L439" i="1"/>
  <c r="M439" i="1" s="1"/>
  <c r="N205" i="1"/>
  <c r="N113" i="1"/>
  <c r="N148" i="1"/>
  <c r="N242" i="1"/>
  <c r="N14" i="1"/>
  <c r="N34" i="1"/>
  <c r="N52" i="1"/>
  <c r="N74" i="1"/>
  <c r="N292" i="1"/>
  <c r="N411" i="1"/>
  <c r="N175" i="1"/>
  <c r="N199" i="1"/>
  <c r="N230" i="1"/>
  <c r="N278" i="1"/>
  <c r="N349" i="1"/>
  <c r="L349" i="1"/>
  <c r="M349" i="1" s="1"/>
  <c r="N106" i="1"/>
  <c r="L151" i="1"/>
  <c r="M151" i="1" s="1"/>
  <c r="L181" i="1"/>
  <c r="M181" i="1" s="1"/>
  <c r="N270" i="1"/>
  <c r="N12" i="1"/>
  <c r="N24" i="1"/>
  <c r="N36" i="1"/>
  <c r="N48" i="1"/>
  <c r="N62" i="1"/>
  <c r="N82" i="1"/>
  <c r="L221" i="1"/>
  <c r="M221" i="1" s="1"/>
  <c r="N221" i="1"/>
  <c r="N226" i="1"/>
  <c r="N232" i="1"/>
  <c r="L250" i="1"/>
  <c r="M250" i="1" s="1"/>
  <c r="N268" i="1"/>
  <c r="L268" i="1"/>
  <c r="M268" i="1" s="1"/>
  <c r="N274" i="1"/>
  <c r="N280" i="1"/>
  <c r="L292" i="1"/>
  <c r="M292" i="1" s="1"/>
  <c r="N323" i="1"/>
  <c r="N333" i="1"/>
  <c r="N336" i="1"/>
  <c r="L336" i="1"/>
  <c r="M336" i="1" s="1"/>
  <c r="N408" i="1"/>
  <c r="L408" i="1"/>
  <c r="M408" i="1" s="1"/>
  <c r="N415" i="1"/>
  <c r="L415" i="1"/>
  <c r="M415" i="1" s="1"/>
  <c r="N429" i="1"/>
  <c r="N169" i="1"/>
  <c r="N219" i="1"/>
  <c r="N266" i="1"/>
  <c r="L115" i="1"/>
  <c r="M115" i="1" s="1"/>
  <c r="L139" i="1"/>
  <c r="M139" i="1" s="1"/>
  <c r="L157" i="1"/>
  <c r="M157" i="1" s="1"/>
  <c r="N166" i="1"/>
  <c r="L175" i="1"/>
  <c r="M175" i="1" s="1"/>
  <c r="N184" i="1"/>
  <c r="N196" i="1"/>
  <c r="L239" i="1"/>
  <c r="M239" i="1" s="1"/>
  <c r="N239" i="1"/>
  <c r="N4" i="1"/>
  <c r="N16" i="1"/>
  <c r="N28" i="1"/>
  <c r="N40" i="1"/>
  <c r="N66" i="1"/>
  <c r="N3" i="1"/>
  <c r="N5" i="1"/>
  <c r="N7" i="1"/>
  <c r="N9" i="1"/>
  <c r="N11" i="1"/>
  <c r="N13" i="1"/>
  <c r="N15" i="1"/>
  <c r="N17" i="1"/>
  <c r="N19" i="1"/>
  <c r="N21" i="1"/>
  <c r="N23" i="1"/>
  <c r="N25" i="1"/>
  <c r="N27" i="1"/>
  <c r="N29" i="1"/>
  <c r="N31" i="1"/>
  <c r="N33" i="1"/>
  <c r="N35" i="1"/>
  <c r="N37" i="1"/>
  <c r="N41" i="1"/>
  <c r="N43" i="1"/>
  <c r="N45" i="1"/>
  <c r="N47" i="1"/>
  <c r="N49" i="1"/>
  <c r="N51" i="1"/>
  <c r="N53" i="1"/>
  <c r="N55" i="1"/>
  <c r="N57" i="1"/>
  <c r="N59" i="1"/>
  <c r="N61" i="1"/>
  <c r="N63" i="1"/>
  <c r="N65" i="1"/>
  <c r="N67" i="1"/>
  <c r="N69" i="1"/>
  <c r="N71" i="1"/>
  <c r="N73" i="1"/>
  <c r="N75" i="1"/>
  <c r="N77" i="1"/>
  <c r="N79" i="1"/>
  <c r="N81" i="1"/>
  <c r="N83" i="1"/>
  <c r="N85" i="1"/>
  <c r="N87" i="1"/>
  <c r="N89" i="1"/>
  <c r="N91" i="1"/>
  <c r="N93" i="1"/>
  <c r="N95" i="1"/>
  <c r="N97" i="1"/>
  <c r="N99" i="1"/>
  <c r="N101" i="1"/>
  <c r="N103" i="1"/>
  <c r="N116" i="1"/>
  <c r="N119" i="1"/>
  <c r="N124" i="1"/>
  <c r="N127" i="1"/>
  <c r="N132" i="1"/>
  <c r="N135" i="1"/>
  <c r="N141" i="1"/>
  <c r="N147" i="1"/>
  <c r="N153" i="1"/>
  <c r="N159" i="1"/>
  <c r="N165" i="1"/>
  <c r="N171" i="1"/>
  <c r="N177" i="1"/>
  <c r="N183" i="1"/>
  <c r="N189" i="1"/>
  <c r="N195" i="1"/>
  <c r="N201" i="1"/>
  <c r="N207" i="1"/>
  <c r="N210" i="1"/>
  <c r="L215" i="1"/>
  <c r="M215" i="1" s="1"/>
  <c r="N215" i="1"/>
  <c r="N218" i="1"/>
  <c r="L218" i="1"/>
  <c r="M218" i="1" s="1"/>
  <c r="N244" i="1"/>
  <c r="L244" i="1"/>
  <c r="M244" i="1" s="1"/>
  <c r="N256" i="1"/>
  <c r="N387" i="1"/>
  <c r="N290" i="1"/>
  <c r="N302" i="1"/>
  <c r="N314" i="1"/>
  <c r="N326" i="1"/>
  <c r="N360" i="1"/>
  <c r="L360" i="1"/>
  <c r="M360" i="1" s="1"/>
  <c r="N288" i="1"/>
  <c r="N300" i="1"/>
  <c r="N312" i="1"/>
  <c r="N324" i="1"/>
  <c r="N378" i="1"/>
  <c r="L378" i="1"/>
  <c r="M378" i="1" s="1"/>
  <c r="N385" i="1"/>
  <c r="L385" i="1"/>
  <c r="M385" i="1" s="1"/>
  <c r="N402" i="1"/>
  <c r="L402" i="1"/>
  <c r="M402" i="1" s="1"/>
  <c r="N409" i="1"/>
  <c r="L409" i="1"/>
  <c r="M409" i="1" s="1"/>
  <c r="N426" i="1"/>
  <c r="L426" i="1"/>
  <c r="M426" i="1" s="1"/>
  <c r="N433" i="1"/>
  <c r="L433" i="1"/>
  <c r="M433" i="1" s="1"/>
  <c r="L242" i="1"/>
  <c r="M242" i="1" s="1"/>
  <c r="L266" i="1"/>
  <c r="M266" i="1" s="1"/>
  <c r="L288" i="1"/>
  <c r="M288" i="1" s="1"/>
  <c r="L300" i="1"/>
  <c r="M300" i="1" s="1"/>
  <c r="L312" i="1"/>
  <c r="M312" i="1" s="1"/>
  <c r="L324" i="1"/>
  <c r="M324" i="1" s="1"/>
  <c r="N361" i="1"/>
  <c r="L361" i="1"/>
  <c r="M361" i="1" s="1"/>
  <c r="N450" i="1"/>
  <c r="N486" i="1"/>
  <c r="N255" i="1"/>
  <c r="N286" i="1"/>
  <c r="N298" i="1"/>
  <c r="N310" i="1"/>
  <c r="N322" i="1"/>
  <c r="N334" i="1"/>
  <c r="N337" i="1"/>
  <c r="L337" i="1"/>
  <c r="M337" i="1" s="1"/>
  <c r="N354" i="1"/>
  <c r="L354" i="1"/>
  <c r="M354" i="1" s="1"/>
  <c r="N229" i="1"/>
  <c r="N253" i="1"/>
  <c r="N372" i="1"/>
  <c r="L372" i="1"/>
  <c r="M372" i="1" s="1"/>
  <c r="N379" i="1"/>
  <c r="L379" i="1"/>
  <c r="M379" i="1" s="1"/>
  <c r="N396" i="1"/>
  <c r="L396" i="1"/>
  <c r="M396" i="1" s="1"/>
  <c r="N403" i="1"/>
  <c r="L403" i="1"/>
  <c r="M403" i="1" s="1"/>
  <c r="N420" i="1"/>
  <c r="L420" i="1"/>
  <c r="M420" i="1" s="1"/>
  <c r="N427" i="1"/>
  <c r="L427" i="1"/>
  <c r="M427" i="1" s="1"/>
  <c r="N444" i="1"/>
  <c r="N480" i="1"/>
  <c r="N296" i="1"/>
  <c r="N308" i="1"/>
  <c r="N320" i="1"/>
  <c r="N332" i="1"/>
  <c r="N348" i="1"/>
  <c r="L348" i="1"/>
  <c r="M348" i="1" s="1"/>
  <c r="N355" i="1"/>
  <c r="L355" i="1"/>
  <c r="M355" i="1" s="1"/>
  <c r="N474" i="1"/>
  <c r="N223" i="1"/>
  <c r="N247" i="1"/>
  <c r="N294" i="1"/>
  <c r="N306" i="1"/>
  <c r="N318" i="1"/>
  <c r="N330" i="1"/>
  <c r="N366" i="1"/>
  <c r="L366" i="1"/>
  <c r="M366" i="1" s="1"/>
  <c r="N373" i="1"/>
  <c r="L373" i="1"/>
  <c r="M373" i="1" s="1"/>
  <c r="N390" i="1"/>
  <c r="L390" i="1"/>
  <c r="M390" i="1" s="1"/>
  <c r="N397" i="1"/>
  <c r="L397" i="1"/>
  <c r="M397" i="1" s="1"/>
  <c r="N414" i="1"/>
  <c r="L414" i="1"/>
  <c r="M414" i="1" s="1"/>
  <c r="N421" i="1"/>
  <c r="L421" i="1"/>
  <c r="M421" i="1" s="1"/>
  <c r="N438" i="1"/>
  <c r="L438" i="1"/>
  <c r="M438" i="1" s="1"/>
  <c r="N245" i="1"/>
  <c r="L294" i="1"/>
  <c r="M294" i="1" s="1"/>
  <c r="L306" i="1"/>
  <c r="M306" i="1" s="1"/>
  <c r="L318" i="1"/>
  <c r="M318" i="1" s="1"/>
  <c r="L330" i="1"/>
  <c r="M330" i="1" s="1"/>
  <c r="N468" i="1"/>
  <c r="N340" i="1"/>
  <c r="L340" i="1"/>
  <c r="M340" i="1" s="1"/>
  <c r="N346" i="1"/>
  <c r="L346" i="1"/>
  <c r="M346" i="1" s="1"/>
  <c r="N352" i="1"/>
  <c r="L352" i="1"/>
  <c r="M352" i="1" s="1"/>
  <c r="N358" i="1"/>
  <c r="L358" i="1"/>
  <c r="M358" i="1" s="1"/>
  <c r="N364" i="1"/>
  <c r="L364" i="1"/>
  <c r="M364" i="1" s="1"/>
  <c r="N370" i="1"/>
  <c r="L370" i="1"/>
  <c r="M370" i="1" s="1"/>
  <c r="N376" i="1"/>
  <c r="L376" i="1"/>
  <c r="M376" i="1" s="1"/>
  <c r="N382" i="1"/>
  <c r="L382" i="1"/>
  <c r="M382" i="1" s="1"/>
  <c r="N388" i="1"/>
  <c r="L388" i="1"/>
  <c r="M388" i="1" s="1"/>
  <c r="N394" i="1"/>
  <c r="L394" i="1"/>
  <c r="M394" i="1" s="1"/>
  <c r="N400" i="1"/>
  <c r="L400" i="1"/>
  <c r="M400" i="1" s="1"/>
  <c r="N406" i="1"/>
  <c r="L406" i="1"/>
  <c r="M406" i="1" s="1"/>
  <c r="N412" i="1"/>
  <c r="L412" i="1"/>
  <c r="M412" i="1" s="1"/>
  <c r="N418" i="1"/>
  <c r="L418" i="1"/>
  <c r="M418" i="1" s="1"/>
  <c r="N424" i="1"/>
  <c r="L424" i="1"/>
  <c r="M424" i="1" s="1"/>
  <c r="N430" i="1"/>
  <c r="L430" i="1"/>
  <c r="M430" i="1" s="1"/>
  <c r="N436" i="1"/>
  <c r="L436" i="1"/>
  <c r="M436" i="1" s="1"/>
  <c r="N442" i="1"/>
  <c r="L442" i="1"/>
  <c r="M442" i="1" s="1"/>
  <c r="N448" i="1"/>
  <c r="N454" i="1"/>
  <c r="N460" i="1"/>
  <c r="N466" i="1"/>
  <c r="N472" i="1"/>
  <c r="N478" i="1"/>
  <c r="N484" i="1"/>
  <c r="N490" i="1"/>
  <c r="N496" i="1"/>
  <c r="N502" i="1"/>
  <c r="N503" i="1"/>
  <c r="N338" i="1"/>
  <c r="L338" i="1"/>
  <c r="M338" i="1" s="1"/>
  <c r="N344" i="1"/>
  <c r="L344" i="1"/>
  <c r="M344" i="1" s="1"/>
  <c r="N350" i="1"/>
  <c r="L350" i="1"/>
  <c r="M350" i="1" s="1"/>
  <c r="N356" i="1"/>
  <c r="L356" i="1"/>
  <c r="M356" i="1" s="1"/>
  <c r="N362" i="1"/>
  <c r="L362" i="1"/>
  <c r="M362" i="1" s="1"/>
  <c r="N368" i="1"/>
  <c r="L368" i="1"/>
  <c r="M368" i="1" s="1"/>
  <c r="N374" i="1"/>
  <c r="L374" i="1"/>
  <c r="M374" i="1" s="1"/>
  <c r="N380" i="1"/>
  <c r="L380" i="1"/>
  <c r="M380" i="1" s="1"/>
  <c r="N386" i="1"/>
  <c r="L386" i="1"/>
  <c r="M386" i="1" s="1"/>
  <c r="N392" i="1"/>
  <c r="L392" i="1"/>
  <c r="M392" i="1" s="1"/>
  <c r="N398" i="1"/>
  <c r="L398" i="1"/>
  <c r="M398" i="1" s="1"/>
  <c r="N404" i="1"/>
  <c r="L404" i="1"/>
  <c r="M404" i="1" s="1"/>
  <c r="N410" i="1"/>
  <c r="L410" i="1"/>
  <c r="M410" i="1" s="1"/>
  <c r="N416" i="1"/>
  <c r="L416" i="1"/>
  <c r="M416" i="1" s="1"/>
  <c r="N422" i="1"/>
  <c r="L422" i="1"/>
  <c r="M422" i="1" s="1"/>
  <c r="N428" i="1"/>
  <c r="L428" i="1"/>
  <c r="M428" i="1" s="1"/>
  <c r="N434" i="1"/>
  <c r="L434" i="1"/>
  <c r="M434" i="1" s="1"/>
  <c r="N440" i="1"/>
  <c r="L440" i="1"/>
  <c r="M440" i="1" s="1"/>
  <c r="N446" i="1"/>
  <c r="N452" i="1"/>
  <c r="N458" i="1"/>
  <c r="N464" i="1"/>
  <c r="N470" i="1"/>
  <c r="N476" i="1"/>
  <c r="N482" i="1"/>
  <c r="N488" i="1"/>
  <c r="N494" i="1"/>
  <c r="N500" i="1"/>
  <c r="N504" i="1"/>
  <c r="L444" i="1"/>
  <c r="M444" i="1" s="1"/>
  <c r="L446" i="1"/>
  <c r="M446" i="1" s="1"/>
  <c r="L448" i="1"/>
  <c r="M448" i="1" s="1"/>
  <c r="L450" i="1"/>
  <c r="M450" i="1" s="1"/>
  <c r="L452" i="1"/>
  <c r="M452" i="1" s="1"/>
  <c r="L454" i="1"/>
  <c r="M454" i="1" s="1"/>
  <c r="L456" i="1"/>
  <c r="M456" i="1" s="1"/>
  <c r="L458" i="1"/>
  <c r="M458" i="1" s="1"/>
  <c r="L460" i="1"/>
  <c r="M460" i="1" s="1"/>
  <c r="L462" i="1"/>
  <c r="M462" i="1" s="1"/>
  <c r="L464" i="1"/>
  <c r="M464" i="1" s="1"/>
  <c r="L466" i="1"/>
  <c r="M466" i="1" s="1"/>
  <c r="L468" i="1"/>
  <c r="M468" i="1" s="1"/>
  <c r="L470" i="1"/>
  <c r="M470" i="1" s="1"/>
  <c r="L472" i="1"/>
  <c r="M472" i="1" s="1"/>
  <c r="L474" i="1"/>
  <c r="M474" i="1" s="1"/>
  <c r="L476" i="1"/>
  <c r="M476" i="1" s="1"/>
  <c r="L478" i="1"/>
  <c r="M478" i="1" s="1"/>
  <c r="L480" i="1"/>
  <c r="M480" i="1" s="1"/>
  <c r="L482" i="1"/>
  <c r="M482" i="1" s="1"/>
  <c r="L484" i="1"/>
  <c r="M484" i="1" s="1"/>
  <c r="L486" i="1"/>
  <c r="M486" i="1" s="1"/>
  <c r="L488" i="1"/>
  <c r="M488" i="1" s="1"/>
  <c r="L490" i="1"/>
  <c r="M490" i="1" s="1"/>
  <c r="L492" i="1"/>
  <c r="M492" i="1" s="1"/>
  <c r="L494" i="1"/>
  <c r="M494" i="1" s="1"/>
  <c r="L496" i="1"/>
  <c r="M496" i="1" s="1"/>
  <c r="L498" i="1"/>
  <c r="M498" i="1" s="1"/>
  <c r="L500" i="1"/>
  <c r="M500" i="1" s="1"/>
  <c r="L502" i="1"/>
  <c r="M502" i="1" s="1"/>
  <c r="L504" i="1"/>
  <c r="M504" i="1" s="1"/>
  <c r="E4"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D677CB9-0C38-463F-9697-BAD781B4CB3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9547D0A-2280-4CF9-A98C-7807A373C40E}" name="WorksheetConnection_clean data!$A$1:$P$505" type="102" refreshedVersion="8" minRefreshableVersion="5">
    <extLst>
      <ext xmlns:x15="http://schemas.microsoft.com/office/spreadsheetml/2010/11/main" uri="{DE250136-89BD-433C-8126-D09CA5730AF9}">
        <x15:connection id="Range 2" autoDelete="1">
          <x15:rangePr sourceName="_xlcn.WorksheetConnection_cleandataA1P505"/>
        </x15:connection>
      </ext>
    </extLst>
  </connection>
  <connection id="3" xr16:uid="{7119C63F-2FE8-4D3C-8996-5F1609EE726E}" name="WorksheetConnection_Sheet1!$A$1:$O$504" type="102" refreshedVersion="8" minRefreshableVersion="5">
    <extLst>
      <ext xmlns:x15="http://schemas.microsoft.com/office/spreadsheetml/2010/11/main" uri="{DE250136-89BD-433C-8126-D09CA5730AF9}">
        <x15:connection id="Range" autoDelete="1">
          <x15:rangePr sourceName="_xlcn.WorksheetConnection_Sheet1A1O504"/>
        </x15:connection>
      </ext>
    </extLst>
  </connection>
  <connection id="4" xr16:uid="{68FA9B1B-B726-48CD-B1C7-F253316559DE}" name="WorksheetConnection_SUMMARY!$H$12:$J$22" type="102" refreshedVersion="8" minRefreshableVersion="5">
    <extLst>
      <ext xmlns:x15="http://schemas.microsoft.com/office/spreadsheetml/2010/11/main" uri="{DE250136-89BD-433C-8126-D09CA5730AF9}">
        <x15:connection id="Range 1" autoDelete="1">
          <x15:rangePr sourceName="_xlcn.WorksheetConnection_SUMMARYH12J22"/>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<sst xmlns="http://schemas.openxmlformats.org/spreadsheetml/2006/main" count="3360" uniqueCount="1295">
  <si>
    <t>Roll No</t>
  </si>
  <si>
    <t>Student Name</t>
  </si>
  <si>
    <t>Section</t>
  </si>
  <si>
    <t>Gender</t>
  </si>
  <si>
    <t>Mathematics</t>
  </si>
  <si>
    <t>Science</t>
  </si>
  <si>
    <t>English</t>
  </si>
  <si>
    <t>Hindi</t>
  </si>
  <si>
    <t>Social Science</t>
  </si>
  <si>
    <t>Attendance (%)</t>
  </si>
  <si>
    <t>Total</t>
  </si>
  <si>
    <t>Percentage</t>
  </si>
  <si>
    <t>Grade</t>
  </si>
  <si>
    <t>Rank</t>
  </si>
  <si>
    <t>Result</t>
  </si>
  <si>
    <t>S001</t>
  </si>
  <si>
    <t>S002</t>
  </si>
  <si>
    <t>S003</t>
  </si>
  <si>
    <t>S004</t>
  </si>
  <si>
    <t>S005</t>
  </si>
  <si>
    <t>S006</t>
  </si>
  <si>
    <t>S007</t>
  </si>
  <si>
    <t>S008</t>
  </si>
  <si>
    <t>S009</t>
  </si>
  <si>
    <t>S010</t>
  </si>
  <si>
    <t>S011</t>
  </si>
  <si>
    <t>S012</t>
  </si>
  <si>
    <t>S013</t>
  </si>
  <si>
    <t>S014</t>
  </si>
  <si>
    <t>S015</t>
  </si>
  <si>
    <t>S016</t>
  </si>
  <si>
    <t>S017</t>
  </si>
  <si>
    <t>S018</t>
  </si>
  <si>
    <t>S019</t>
  </si>
  <si>
    <t>S020</t>
  </si>
  <si>
    <t>S021</t>
  </si>
  <si>
    <t xml:space="preserve"> S022 </t>
  </si>
  <si>
    <t>S023</t>
  </si>
  <si>
    <t>S024</t>
  </si>
  <si>
    <t>S025</t>
  </si>
  <si>
    <t>S026</t>
  </si>
  <si>
    <t>S027</t>
  </si>
  <si>
    <t>S028</t>
  </si>
  <si>
    <t xml:space="preserve"> S029 </t>
  </si>
  <si>
    <t>S030</t>
  </si>
  <si>
    <t>S031</t>
  </si>
  <si>
    <t>S032</t>
  </si>
  <si>
    <t>S033</t>
  </si>
  <si>
    <t>S034</t>
  </si>
  <si>
    <t>S035</t>
  </si>
  <si>
    <t>S037</t>
  </si>
  <si>
    <t>S038</t>
  </si>
  <si>
    <t>S040</t>
  </si>
  <si>
    <t>S041</t>
  </si>
  <si>
    <t>S042</t>
  </si>
  <si>
    <t>S043</t>
  </si>
  <si>
    <t>S044</t>
  </si>
  <si>
    <t xml:space="preserve"> S045 </t>
  </si>
  <si>
    <t>S046</t>
  </si>
  <si>
    <t>S047</t>
  </si>
  <si>
    <t>S048</t>
  </si>
  <si>
    <t>S049</t>
  </si>
  <si>
    <t>S050</t>
  </si>
  <si>
    <t>S051</t>
  </si>
  <si>
    <t>S052</t>
  </si>
  <si>
    <t>S053</t>
  </si>
  <si>
    <t>S054</t>
  </si>
  <si>
    <t>S055</t>
  </si>
  <si>
    <t>S056</t>
  </si>
  <si>
    <t>S057</t>
  </si>
  <si>
    <t>S058</t>
  </si>
  <si>
    <t>S059</t>
  </si>
  <si>
    <t>S060</t>
  </si>
  <si>
    <t>S061</t>
  </si>
  <si>
    <t>S062</t>
  </si>
  <si>
    <t>S063</t>
  </si>
  <si>
    <t>S065</t>
  </si>
  <si>
    <t>S066</t>
  </si>
  <si>
    <t>S067</t>
  </si>
  <si>
    <t>S068</t>
  </si>
  <si>
    <t>S069</t>
  </si>
  <si>
    <t>S070</t>
  </si>
  <si>
    <t>S071</t>
  </si>
  <si>
    <t xml:space="preserve"> S072 </t>
  </si>
  <si>
    <t>S073</t>
  </si>
  <si>
    <t>S074</t>
  </si>
  <si>
    <t>S075</t>
  </si>
  <si>
    <t>S076</t>
  </si>
  <si>
    <t>S077</t>
  </si>
  <si>
    <t>S078</t>
  </si>
  <si>
    <t>S079</t>
  </si>
  <si>
    <t>S080</t>
  </si>
  <si>
    <t>S081</t>
  </si>
  <si>
    <t>S083</t>
  </si>
  <si>
    <t>S084</t>
  </si>
  <si>
    <t>S085</t>
  </si>
  <si>
    <t>S086</t>
  </si>
  <si>
    <t>S087</t>
  </si>
  <si>
    <t>S088</t>
  </si>
  <si>
    <t>S089</t>
  </si>
  <si>
    <t>S090</t>
  </si>
  <si>
    <t>S091</t>
  </si>
  <si>
    <t>S092</t>
  </si>
  <si>
    <t>S093</t>
  </si>
  <si>
    <t>S094</t>
  </si>
  <si>
    <t>S095</t>
  </si>
  <si>
    <t>S096</t>
  </si>
  <si>
    <t>S097</t>
  </si>
  <si>
    <t>S098</t>
  </si>
  <si>
    <t>S099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</si>
  <si>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</si>
  <si>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</si>
  <si>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</si>
  <si>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</si>
  <si>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</si>
  <si>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</si>
  <si>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</si>
  <si>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</si>
  <si>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</si>
  <si>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</si>
  <si>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</si>
  <si>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</si>
  <si>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</si>
  <si>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</si>
  <si>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</si>
  <si>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</si>
  <si>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</si>
  <si>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</si>
  <si>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</si>
  <si>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</si>
  <si>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</si>
  <si>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S122</t>
  </si>
  <si>
    <t>S123</t>
  </si>
  <si>
    <t>S124</t>
  </si>
  <si>
    <t>S125</t>
  </si>
  <si>
    <t>S126</t>
  </si>
  <si>
    <t>S127</t>
  </si>
  <si>
    <t>S128</t>
  </si>
  <si>
    <t>S129</t>
  </si>
  <si>
    <t>S130</t>
  </si>
  <si>
    <t>S131</t>
  </si>
  <si>
    <t>S132</t>
  </si>
  <si>
    <t>S133</t>
  </si>
  <si>
    <t>S134</t>
  </si>
  <si>
    <t>S135</t>
  </si>
  <si>
    <t xml:space="preserve"> S136 </t>
  </si>
  <si>
    <t>S137</t>
  </si>
  <si>
    <t>S138</t>
  </si>
  <si>
    <t>S140</t>
  </si>
  <si>
    <t>S141</t>
  </si>
  <si>
    <t>S142</t>
  </si>
  <si>
    <t>S143</t>
  </si>
  <si>
    <t>S145</t>
  </si>
  <si>
    <t>S146</t>
  </si>
  <si>
    <t>S147</t>
  </si>
  <si>
    <t>S148</t>
  </si>
  <si>
    <t>S149</t>
  </si>
  <si>
    <t>S150</t>
  </si>
  <si>
    <t>S151</t>
  </si>
  <si>
    <t>S152</t>
  </si>
  <si>
    <t xml:space="preserve"> S153 </t>
  </si>
  <si>
    <t>S154</t>
  </si>
  <si>
    <t>S155</t>
  </si>
  <si>
    <t>S156</t>
  </si>
  <si>
    <t>S157</t>
  </si>
  <si>
    <t>S158</t>
  </si>
  <si>
    <t>S159</t>
  </si>
  <si>
    <t>S161</t>
  </si>
  <si>
    <t>S162</t>
  </si>
  <si>
    <t>S163</t>
  </si>
  <si>
    <t>S164</t>
  </si>
  <si>
    <t>S165</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</si>
  <si>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</si>
  <si>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</si>
  <si>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</si>
  <si>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</si>
  <si>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</si>
  <si>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</si>
  <si>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</si>
  <si>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</si>
  <si>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</si>
  <si>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</si>
  <si>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</si>
  <si>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</si>
  <si>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</si>
  <si>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</si>
  <si>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</si>
  <si>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</si>
  <si>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</si>
  <si>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</si>
  <si>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</si>
  <si>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</si>
  <si>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</si>
  <si>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</si>
  <si>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</si>
  <si>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</si>
  <si>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S192</t>
  </si>
  <si>
    <t>S194</t>
  </si>
  <si>
    <t>S195</t>
  </si>
  <si>
    <t>S196</t>
  </si>
  <si>
    <t>S198</t>
  </si>
  <si>
    <t>S199</t>
  </si>
  <si>
    <t>S200</t>
  </si>
  <si>
    <t>S201</t>
  </si>
  <si>
    <t>S202</t>
  </si>
  <si>
    <t>S203</t>
  </si>
  <si>
    <t>S204</t>
  </si>
  <si>
    <t>S205</t>
  </si>
  <si>
    <t>S206</t>
  </si>
  <si>
    <t>S208</t>
  </si>
  <si>
    <t>S209</t>
  </si>
  <si>
    <t>S210</t>
  </si>
  <si>
    <t>S211</t>
  </si>
  <si>
    <t>S214</t>
  </si>
  <si>
    <t>S215</t>
  </si>
  <si>
    <t>S217</t>
  </si>
  <si>
    <t>S218</t>
  </si>
  <si>
    <t>S219</t>
  </si>
  <si>
    <t>S220</t>
  </si>
  <si>
    <t>S221</t>
  </si>
  <si>
    <t>S222</t>
  </si>
  <si>
    <t>S223</t>
  </si>
  <si>
    <t>S224</t>
  </si>
  <si>
    <t>S225</t>
  </si>
  <si>
    <t>S226</t>
  </si>
  <si>
    <t>S227</t>
  </si>
  <si>
    <t>S228</t>
  </si>
  <si>
    <t>S229</t>
  </si>
  <si>
    <t>S230</t>
  </si>
  <si>
    <t xml:space="preserve"> S231 </t>
  </si>
  <si>
    <t>S232</t>
  </si>
  <si>
    <t>S233</t>
  </si>
  <si>
    <t>S234</t>
  </si>
  <si>
    <t>S235</t>
  </si>
  <si>
    <t>S237</t>
  </si>
  <si>
    <t>S238</t>
  </si>
  <si>
    <t>S239</t>
  </si>
  <si>
    <t>S240</t>
  </si>
  <si>
    <t>S241</t>
  </si>
  <si>
    <t>S242</t>
  </si>
  <si>
    <t xml:space="preserve"> S243 </t>
  </si>
  <si>
    <t>S244</t>
  </si>
  <si>
    <t>S245</t>
  </si>
  <si>
    <t>S246</t>
  </si>
  <si>
    <t>S247</t>
  </si>
  <si>
    <t>S248</t>
  </si>
  <si>
    <t>S249</t>
  </si>
  <si>
    <t>S250</t>
  </si>
  <si>
    <t>S251</t>
  </si>
  <si>
    <t>S252</t>
  </si>
  <si>
    <t>S253</t>
  </si>
  <si>
    <t>S254</t>
  </si>
  <si>
    <t>S255</t>
  </si>
  <si>
    <t>S256</t>
  </si>
  <si>
    <t>S257</t>
  </si>
  <si>
    <t>S258</t>
  </si>
  <si>
    <t>S260</t>
  </si>
  <si>
    <t>S261</t>
  </si>
  <si>
    <t>s262</t>
  </si>
  <si>
    <t>S263</t>
  </si>
  <si>
    <t>S264</t>
  </si>
  <si>
    <t>S265</t>
  </si>
  <si>
    <t>S266</t>
  </si>
  <si>
    <t>S267</t>
  </si>
  <si>
    <t>S268</t>
  </si>
  <si>
    <t>S269</t>
  </si>
  <si>
    <t>S270</t>
  </si>
  <si>
    <t>S272</t>
  </si>
  <si>
    <t>S273</t>
  </si>
  <si>
    <t>S274</t>
  </si>
  <si>
    <t>S277</t>
  </si>
  <si>
    <t>S278</t>
  </si>
  <si>
    <t xml:space="preserve"> S279 </t>
  </si>
  <si>
    <t>S280</t>
  </si>
  <si>
    <t>S281</t>
  </si>
  <si>
    <t>S282</t>
  </si>
  <si>
    <t>S283</t>
  </si>
  <si>
    <t>S284</t>
  </si>
  <si>
    <t>S285</t>
  </si>
  <si>
    <t>S286</t>
  </si>
  <si>
    <t>S287</t>
  </si>
  <si>
    <t>S288</t>
  </si>
  <si>
    <t>S289</t>
  </si>
  <si>
    <t>S290</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</si>
  <si>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</si>
  <si>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</si>
  <si>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</si>
  <si>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</si>
  <si>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</si>
  <si>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</si>
  <si>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</si>
  <si>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</si>
  <si>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</si>
  <si>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</si>
  <si>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</si>
  <si>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</si>
  <si>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</si>
  <si>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</si>
  <si>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</si>
  <si>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</si>
  <si>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</si>
  <si>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</si>
  <si>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</si>
  <si>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</si>
  <si>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</si>
  <si>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</si>
  <si>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</si>
  <si>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S316</t>
  </si>
  <si>
    <t>S317</t>
  </si>
  <si>
    <t>S318</t>
  </si>
  <si>
    <t>S319</t>
  </si>
  <si>
    <t>S320</t>
  </si>
  <si>
    <t>S321</t>
  </si>
  <si>
    <t>S322</t>
  </si>
  <si>
    <t xml:space="preserve"> S324 </t>
  </si>
  <si>
    <t>S325</t>
  </si>
  <si>
    <t>S326</t>
  </si>
  <si>
    <t>S327</t>
  </si>
  <si>
    <t>S328</t>
  </si>
  <si>
    <t>S329</t>
  </si>
  <si>
    <t>S330</t>
  </si>
  <si>
    <t>S331</t>
  </si>
  <si>
    <t>S332</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</si>
  <si>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</si>
  <si>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</si>
  <si>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</si>
  <si>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</si>
  <si>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</si>
  <si>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</si>
  <si>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</si>
  <si>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</si>
  <si>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</si>
  <si>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</si>
  <si>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</si>
  <si>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</si>
  <si>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</si>
  <si>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</si>
  <si>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</si>
  <si>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</si>
  <si>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</si>
  <si>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</si>
  <si>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</si>
  <si>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</si>
  <si>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</si>
  <si>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S356</t>
  </si>
  <si>
    <t>S357</t>
  </si>
  <si>
    <t>S358</t>
  </si>
  <si>
    <t>S359</t>
  </si>
  <si>
    <t>S361</t>
  </si>
  <si>
    <t>S362</t>
  </si>
  <si>
    <t>S363</t>
  </si>
  <si>
    <t>S365</t>
  </si>
  <si>
    <t>S366</t>
  </si>
  <si>
    <t>S367</t>
  </si>
  <si>
    <t>S368</t>
  </si>
  <si>
    <t>S369</t>
  </si>
  <si>
    <t>S370</t>
  </si>
  <si>
    <t>S371</t>
  </si>
  <si>
    <t>S372</t>
  </si>
  <si>
    <t>S373</t>
  </si>
  <si>
    <t>S374</t>
  </si>
  <si>
    <t>S375</t>
  </si>
  <si>
    <t>S376</t>
  </si>
  <si>
    <t>S377</t>
  </si>
  <si>
    <t>S378</t>
  </si>
  <si>
    <t>S379</t>
  </si>
  <si>
    <t>S380</t>
  </si>
  <si>
    <t>S381</t>
  </si>
  <si>
    <t>S382</t>
  </si>
  <si>
    <t>S384</t>
  </si>
  <si>
    <t>S386</t>
  </si>
  <si>
    <t>S387</t>
  </si>
  <si>
    <t>S389</t>
  </si>
  <si>
    <t>s390</t>
  </si>
  <si>
    <t>S391</t>
  </si>
  <si>
    <t>S392</t>
  </si>
  <si>
    <t>S393</t>
  </si>
  <si>
    <t>S395</t>
  </si>
  <si>
    <t>S396</t>
  </si>
  <si>
    <t>S397</t>
  </si>
  <si>
    <t>S398</t>
  </si>
  <si>
    <t>S399</t>
  </si>
  <si>
    <t>S401</t>
  </si>
  <si>
    <t>S402</t>
  </si>
  <si>
    <t>S403</t>
  </si>
  <si>
    <t>S404</t>
  </si>
  <si>
    <t>S405</t>
  </si>
  <si>
    <t>S406</t>
  </si>
  <si>
    <t>S407</t>
  </si>
  <si>
    <t>S408</t>
  </si>
  <si>
    <t>S409</t>
  </si>
  <si>
    <t>S410</t>
  </si>
  <si>
    <t>S411</t>
  </si>
  <si>
    <t>S412</t>
  </si>
  <si>
    <t>S413</t>
  </si>
  <si>
    <t>S414</t>
  </si>
  <si>
    <t>S415</t>
  </si>
  <si>
    <t>S416</t>
  </si>
  <si>
    <t>S417</t>
  </si>
  <si>
    <t>S418</t>
  </si>
  <si>
    <t>S419</t>
  </si>
  <si>
    <t>S421</t>
  </si>
  <si>
    <t>S422</t>
  </si>
  <si>
    <t>S423</t>
  </si>
  <si>
    <t>S424</t>
  </si>
  <si>
    <t>S425</t>
  </si>
  <si>
    <t>S426</t>
  </si>
  <si>
    <t>S428</t>
  </si>
  <si>
    <t>S429</t>
  </si>
  <si>
    <t>S430</t>
  </si>
  <si>
    <t>S431</t>
  </si>
  <si>
    <t>S432</t>
  </si>
  <si>
    <t>S433</t>
  </si>
  <si>
    <t>S435</t>
  </si>
  <si>
    <t>S437</t>
  </si>
  <si>
    <t>S438</t>
  </si>
  <si>
    <t>S439</t>
  </si>
  <si>
    <t>S440</t>
  </si>
  <si>
    <t>S441</t>
  </si>
  <si>
    <t>S442</t>
  </si>
  <si>
    <t>S444</t>
  </si>
  <si>
    <t>S445</t>
  </si>
  <si>
    <t>S446</t>
  </si>
  <si>
    <t>S447</t>
  </si>
  <si>
    <t>S448</t>
  </si>
  <si>
    <t>S449</t>
  </si>
  <si>
    <t>S450</t>
  </si>
  <si>
    <t>S451</t>
  </si>
  <si>
    <t>S452</t>
  </si>
  <si>
    <t>S453</t>
  </si>
  <si>
    <t>S454</t>
  </si>
  <si>
    <t>S455</t>
  </si>
  <si>
    <t xml:space="preserve"> S456 </t>
  </si>
  <si>
    <t>S457</t>
  </si>
  <si>
    <t>S458</t>
  </si>
  <si>
    <t>S460</t>
  </si>
  <si>
    <t>S461</t>
  </si>
  <si>
    <t>S464</t>
  </si>
  <si>
    <t>S465</t>
  </si>
  <si>
    <t>S467</t>
  </si>
  <si>
    <t>S468</t>
  </si>
  <si>
    <t>S469</t>
  </si>
  <si>
    <t>S470</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</si>
  <si>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</si>
  <si>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</si>
  <si>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</si>
  <si>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</si>
  <si>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</si>
  <si>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</si>
  <si>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</si>
  <si>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</si>
  <si>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</si>
  <si>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</si>
  <si>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</si>
  <si>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</si>
  <si>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</si>
  <si>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</si>
  <si>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</si>
  <si>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</si>
  <si>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</si>
  <si>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</si>
  <si>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</si>
  <si>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</si>
  <si>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</si>
  <si>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</si>
  <si>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</si>
  <si>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</si>
  <si>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</si>
  <si>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</si>
  <si>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</si>
  <si>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S501</t>
  </si>
  <si>
    <t>S502</t>
  </si>
  <si>
    <t>S503</t>
  </si>
  <si>
    <t>S504</t>
  </si>
  <si>
    <t>S505</t>
  </si>
  <si>
    <t>S506</t>
  </si>
  <si>
    <t>S507</t>
  </si>
  <si>
    <t>S509</t>
  </si>
  <si>
    <t>S510</t>
  </si>
  <si>
    <t>S511</t>
  </si>
  <si>
    <t>S512</t>
  </si>
  <si>
    <t>S513</t>
  </si>
  <si>
    <t>S514</t>
  </si>
  <si>
    <t>S515</t>
  </si>
  <si>
    <t>S516</t>
  </si>
  <si>
    <t>S517</t>
  </si>
  <si>
    <t>S518</t>
  </si>
  <si>
    <t>S519</t>
  </si>
  <si>
    <t>S520</t>
  </si>
  <si>
    <t>S521</t>
  </si>
  <si>
    <t>S522</t>
  </si>
  <si>
    <t>S523</t>
  </si>
  <si>
    <t>S524</t>
  </si>
  <si>
    <t>S525</t>
  </si>
  <si>
    <t>S527</t>
  </si>
  <si>
    <t>S528</t>
  </si>
  <si>
    <t>S529</t>
  </si>
  <si>
    <t>S530</t>
  </si>
  <si>
    <t>S531</t>
  </si>
  <si>
    <t>S532</t>
  </si>
  <si>
    <t>S533</t>
  </si>
  <si>
    <t>S534</t>
  </si>
  <si>
    <t>S535</t>
  </si>
  <si>
    <t>S536</t>
  </si>
  <si>
    <t>S537</t>
  </si>
  <si>
    <t>S539</t>
  </si>
  <si>
    <t>S541</t>
  </si>
  <si>
    <t>S542</t>
  </si>
  <si>
    <t>S543</t>
  </si>
  <si>
    <t>S544</t>
  </si>
  <si>
    <t>S545</t>
  </si>
  <si>
    <t>S546</t>
  </si>
  <si>
    <t>S547</t>
  </si>
  <si>
    <t>S548</t>
  </si>
  <si>
    <t>S549</t>
  </si>
  <si>
    <t>S550</t>
  </si>
  <si>
    <t>S279</t>
  </si>
  <si>
    <t>Row Labels</t>
  </si>
  <si>
    <t>A</t>
  </si>
  <si>
    <t>B</t>
  </si>
  <si>
    <t>C</t>
  </si>
  <si>
    <t>Grand Total</t>
  </si>
  <si>
    <t>Average of Science</t>
  </si>
  <si>
    <t>Average of English</t>
  </si>
  <si>
    <t>Average of Hindi</t>
  </si>
  <si>
    <t>Average of Social Science</t>
  </si>
  <si>
    <t>Average of Mathematics</t>
  </si>
  <si>
    <t>A++</t>
  </si>
  <si>
    <t>D</t>
  </si>
  <si>
    <t>Column Labels</t>
  </si>
  <si>
    <t>Count of Grade</t>
  </si>
  <si>
    <t>STUDENT RESULT ANALYSIS</t>
  </si>
  <si>
    <t>SECTION WISE SUBJECT NUMBER</t>
  </si>
  <si>
    <t>SECTION WISE ATTENDANCE</t>
  </si>
  <si>
    <t>Male</t>
  </si>
  <si>
    <t>Female</t>
  </si>
  <si>
    <t>b</t>
  </si>
  <si>
    <t>a</t>
  </si>
  <si>
    <t xml:space="preserve">A </t>
  </si>
  <si>
    <t>S139</t>
  </si>
  <si>
    <t>S160</t>
  </si>
  <si>
    <t xml:space="preserve">C </t>
  </si>
  <si>
    <t>S191</t>
  </si>
  <si>
    <t>S193</t>
  </si>
  <si>
    <t>S212</t>
  </si>
  <si>
    <t>c</t>
  </si>
  <si>
    <t>S259</t>
  </si>
  <si>
    <t>S271</t>
  </si>
  <si>
    <t>S276</t>
  </si>
  <si>
    <t>S315</t>
  </si>
  <si>
    <t>S333</t>
  </si>
  <si>
    <t>S355</t>
  </si>
  <si>
    <t>S360</t>
  </si>
  <si>
    <t>S364</t>
  </si>
  <si>
    <t>S385</t>
  </si>
  <si>
    <t>S388</t>
  </si>
  <si>
    <t>S394</t>
  </si>
  <si>
    <t>S400</t>
  </si>
  <si>
    <t>S420</t>
  </si>
  <si>
    <t>S434</t>
  </si>
  <si>
    <t xml:space="preserve">B </t>
  </si>
  <si>
    <t>S459</t>
  </si>
  <si>
    <t>S462</t>
  </si>
  <si>
    <t>S471</t>
  </si>
  <si>
    <t>Anjali Naidu</t>
  </si>
  <si>
    <t>Dev Jha</t>
  </si>
  <si>
    <t>Aadya Mohanty</t>
  </si>
  <si>
    <t>Saurabh Sengupta</t>
  </si>
  <si>
    <t>Pari Sahoo</t>
  </si>
  <si>
    <t>Komal Sehgal</t>
  </si>
  <si>
    <t>Sanjay Choudhury</t>
  </si>
  <si>
    <t>Bhavana Purohit</t>
  </si>
  <si>
    <t>Riya Tiwari</t>
  </si>
  <si>
    <t>Sanjana Nayar</t>
  </si>
  <si>
    <t>Aaradhya Deshmukh</t>
  </si>
  <si>
    <t>Anshika Singhal</t>
  </si>
  <si>
    <t>Tushar Mukherjee</t>
  </si>
  <si>
    <t>Kunal Mukherjee</t>
  </si>
  <si>
    <t>Payal Patil</t>
  </si>
  <si>
    <t>Ayush Acharya</t>
  </si>
  <si>
    <t>Kabir Tripathi</t>
  </si>
  <si>
    <t>Gayatri Kulkarni</t>
  </si>
  <si>
    <t>Srishti Malhotra</t>
  </si>
  <si>
    <t>Vidhi Rai</t>
  </si>
  <si>
    <t>Shreya Rana</t>
  </si>
  <si>
    <t>Ishita Iyer</t>
  </si>
  <si>
    <t>Tanvi Acharya</t>
  </si>
  <si>
    <t>Akash Ganguly</t>
  </si>
  <si>
    <t>Rishi Soni</t>
  </si>
  <si>
    <t>Gaurav Bansal</t>
  </si>
  <si>
    <t>Varsha Nayak</t>
  </si>
  <si>
    <t>Gaurav Tiwari</t>
  </si>
  <si>
    <t>Nisha Bose</t>
  </si>
  <si>
    <t>Sakshi Verma</t>
  </si>
  <si>
    <t>Radhika Gill</t>
  </si>
  <si>
    <t>Sahil Patel</t>
  </si>
  <si>
    <t>Gaurav Nair</t>
  </si>
  <si>
    <t>Vikas Sehgal</t>
  </si>
  <si>
    <t>Avinash Banerjee</t>
  </si>
  <si>
    <t>Rishi Sahoo</t>
  </si>
  <si>
    <t>Avani Ray</t>
  </si>
  <si>
    <t>Anushka Sethi</t>
  </si>
  <si>
    <t>Naveen Ghosh</t>
  </si>
  <si>
    <t>Ayush Bhattacharya</t>
  </si>
  <si>
    <t>Pooja Mazumdar</t>
  </si>
  <si>
    <t>Tanvi Khanna</t>
  </si>
  <si>
    <t>Khushi Dey</t>
  </si>
  <si>
    <t>Kabir Chowdhury</t>
  </si>
  <si>
    <t>Gaurav Mazumdar</t>
  </si>
  <si>
    <t>Deepti Singh</t>
  </si>
  <si>
    <t>Parul Pradhan</t>
  </si>
  <si>
    <t>Anjali Gill</t>
  </si>
  <si>
    <t>Prerna Yadav</t>
  </si>
  <si>
    <t>Simran Chaudhary</t>
  </si>
  <si>
    <t>Varsha Acharya</t>
  </si>
  <si>
    <t>Swati Dwivedi</t>
  </si>
  <si>
    <t>Kabir Ray</t>
  </si>
  <si>
    <t>Parth Mittal</t>
  </si>
  <si>
    <t>Aditi Chawla</t>
  </si>
  <si>
    <t>Vivek Mathur</t>
  </si>
  <si>
    <t>Sachin Guha</t>
  </si>
  <si>
    <t>Chirp Dasgupta</t>
  </si>
  <si>
    <t>Aniket Mohanty</t>
  </si>
  <si>
    <t>Muskan Rao</t>
  </si>
  <si>
    <t>Sneha Chauhan</t>
  </si>
  <si>
    <t>Karthik Mehta</t>
  </si>
  <si>
    <t>Srishti Malik</t>
  </si>
  <si>
    <t>Vivek Sahay</t>
  </si>
  <si>
    <t>Anshika Saini</t>
  </si>
  <si>
    <t>Janhavi Gupta</t>
  </si>
  <si>
    <t>Shreya Kumar</t>
  </si>
  <si>
    <t>Alok Dasgupta</t>
  </si>
  <si>
    <t>Palak Dixit</t>
  </si>
  <si>
    <t>Ananya Gandhi</t>
  </si>
  <si>
    <t>Yash Dhillon</t>
  </si>
  <si>
    <t>Nidhi Thapar</t>
  </si>
  <si>
    <t>Tanmay Shetty</t>
  </si>
  <si>
    <t>Drishti Upadhyay</t>
  </si>
  <si>
    <t>Diya Patil</t>
  </si>
  <si>
    <t>Ekta Pandey</t>
  </si>
  <si>
    <t>Avinash Pal</t>
  </si>
  <si>
    <t>Ayush Kaul</t>
  </si>
  <si>
    <t>Samiksha Raj</t>
  </si>
  <si>
    <t>Ananya Bhardwaj</t>
  </si>
  <si>
    <t>Drishti Poddar</t>
  </si>
  <si>
    <t>Bhavana Khanna</t>
  </si>
  <si>
    <t>Aditya Deshpande</t>
  </si>
  <si>
    <t>Mahima Suri</t>
  </si>
  <si>
    <t>Trisha Mukherjee</t>
  </si>
  <si>
    <t>Jyoti Banerjee</t>
  </si>
  <si>
    <t>Aanya Subramanian</t>
  </si>
  <si>
    <t>Poonam Mohan</t>
  </si>
  <si>
    <t>Parth Menon</t>
  </si>
  <si>
    <t>Tanmay Tripathi</t>
  </si>
  <si>
    <t>Varun Malik</t>
  </si>
  <si>
    <t>Chirp Nayar</t>
  </si>
  <si>
    <t>Dhruv Kapoor</t>
  </si>
  <si>
    <t>Nikhil Shetty</t>
  </si>
  <si>
    <t>Saloni Patel</t>
  </si>
  <si>
    <t>Pankaj Bhat</t>
  </si>
  <si>
    <t>Varsha Gill</t>
  </si>
  <si>
    <t>Sneha Singhal</t>
  </si>
  <si>
    <t>Sakshi Ghosh</t>
  </si>
  <si>
    <t>Vikas Rao</t>
  </si>
  <si>
    <t>Rohan Sahu</t>
  </si>
  <si>
    <t>Akash Dasgupta</t>
  </si>
  <si>
    <t>Vidhi Dutt</t>
  </si>
  <si>
    <t>Pallavi Venkatesh</t>
  </si>
  <si>
    <t>Naina Roy</t>
  </si>
  <si>
    <t>Rohan Kapur</t>
  </si>
  <si>
    <t>Anushka Kumar</t>
  </si>
  <si>
    <t>Chirp Lahiri</t>
  </si>
  <si>
    <t>Nisha Shetty</t>
  </si>
  <si>
    <t>Rohan Kulkarni</t>
  </si>
  <si>
    <t>Tushar Pathak</t>
  </si>
  <si>
    <t>Vidya Kapoor</t>
  </si>
  <si>
    <t>Rohit Rao</t>
  </si>
  <si>
    <t>Amit Verma</t>
  </si>
  <si>
    <t>Gauri Deshpande</t>
  </si>
  <si>
    <t>Gayatri Raj</t>
  </si>
  <si>
    <t>Ishan Gill</t>
  </si>
  <si>
    <t>Soumya Thapar</t>
  </si>
  <si>
    <t>Pooja Gupta</t>
  </si>
  <si>
    <t>Anil Dasgupta</t>
  </si>
  <si>
    <t>Akash Singh</t>
  </si>
  <si>
    <t>Harsh Agnihotri</t>
  </si>
  <si>
    <t>Mansi Chaudhary</t>
  </si>
  <si>
    <t>Sameer Shastri</t>
  </si>
  <si>
    <t>Sachin Nair</t>
  </si>
  <si>
    <t>Saloni Gupta</t>
  </si>
  <si>
    <t>Manisha Goel</t>
  </si>
  <si>
    <t>Pooja Kapoor</t>
  </si>
  <si>
    <t>Utkarsh Srivastava</t>
  </si>
  <si>
    <t>Mohit Tiwari</t>
  </si>
  <si>
    <t>Diya Deshmukh</t>
  </si>
  <si>
    <t>Jyoti Chauhan</t>
  </si>
  <si>
    <t>Pari Bhatia</t>
  </si>
  <si>
    <t>Diya Thakur</t>
  </si>
  <si>
    <t>Aditi Sinha</t>
  </si>
  <si>
    <t>Ahana Singh</t>
  </si>
  <si>
    <t>Shruti Rajan</t>
  </si>
  <si>
    <t>Sakshi Mukherjee</t>
  </si>
  <si>
    <t>Saloni Dixit</t>
  </si>
  <si>
    <t>Shweta Ray</t>
  </si>
  <si>
    <t>Chirp Gaikwad</t>
  </si>
  <si>
    <t>Vaishnavi Rao</t>
  </si>
  <si>
    <t>Trisha Mathur</t>
  </si>
  <si>
    <t>Aarav Patil</t>
  </si>
  <si>
    <t>Yash Gandhi</t>
  </si>
  <si>
    <t>Pankaj Jadhav</t>
  </si>
  <si>
    <t>Nikhil Soni</t>
  </si>
  <si>
    <t>Sneha Lahiri</t>
  </si>
  <si>
    <t>Anil Patil</t>
  </si>
  <si>
    <t>Ananya Paul</t>
  </si>
  <si>
    <t>Ruchi Yadav</t>
  </si>
  <si>
    <t>Dev Mukherjee</t>
  </si>
  <si>
    <t>Gaurav Kumar</t>
  </si>
  <si>
    <t>Aanya Pradhan</t>
  </si>
  <si>
    <t>Vivek Jaiswal</t>
  </si>
  <si>
    <t>Janhavi Biswas</t>
  </si>
  <si>
    <t>Sneha Dasgupta</t>
  </si>
  <si>
    <t>Manish Chauhan</t>
  </si>
  <si>
    <t>Kavya Deshmukh</t>
  </si>
  <si>
    <t>Madhav Raina</t>
  </si>
  <si>
    <t>Mayank Ojha</t>
  </si>
  <si>
    <t>Samiksha Sharma</t>
  </si>
  <si>
    <t>Sonam Vyas</t>
  </si>
  <si>
    <t>Siddharth Jadhav</t>
  </si>
  <si>
    <t>Yash Chaudhary</t>
  </si>
  <si>
    <t>Anil Bhatia</t>
  </si>
  <si>
    <t>Anshika Nanda</t>
  </si>
  <si>
    <t>Ishita Rawat</t>
  </si>
  <si>
    <t>Akash Puri</t>
  </si>
  <si>
    <t>Kabir Singh</t>
  </si>
  <si>
    <t>Kajal Dutta</t>
  </si>
  <si>
    <t>Aanya Sood</t>
  </si>
  <si>
    <t>Aanya Biswas</t>
  </si>
  <si>
    <t>Yuvraj Thakur</t>
  </si>
  <si>
    <t>Aanya Reddy</t>
  </si>
  <si>
    <t>Radhika Shetty</t>
  </si>
  <si>
    <t>Payal Lahiri</t>
  </si>
  <si>
    <t>Srishti Deshpande</t>
  </si>
  <si>
    <t>Kritika Mahajan</t>
  </si>
  <si>
    <t>Swati Sahoo</t>
  </si>
  <si>
    <t>Mayank Srivastava</t>
  </si>
  <si>
    <t>Nitin Rawat</t>
  </si>
  <si>
    <t>Vaishnavi Tiwari</t>
  </si>
  <si>
    <t>Avani Trivedi</t>
  </si>
  <si>
    <t>Naina Pathak</t>
  </si>
  <si>
    <t>Muskan Paul</t>
  </si>
  <si>
    <t>Shubham Goswami</t>
  </si>
  <si>
    <t>Ruchi Chauhan</t>
  </si>
  <si>
    <t>Pooja Kashyap</t>
  </si>
  <si>
    <t>Soumya Guha</t>
  </si>
  <si>
    <t>Prerna Nayak</t>
  </si>
  <si>
    <t>Gauri Pradhan</t>
  </si>
  <si>
    <t>Akshara Pandit</t>
  </si>
  <si>
    <t>Sakshi Ganguly</t>
  </si>
  <si>
    <t>Anya Sahay</t>
  </si>
  <si>
    <t>Priya Sahay</t>
  </si>
  <si>
    <t>Aryan Rao</t>
  </si>
  <si>
    <t>Isha Shinde</t>
  </si>
  <si>
    <t>Ananya Narayan</t>
  </si>
  <si>
    <t>Nisha Malik</t>
  </si>
  <si>
    <t>Manish Bhatt</t>
  </si>
  <si>
    <t>Navya Khan</t>
  </si>
  <si>
    <t>Kabir Gandhi</t>
  </si>
  <si>
    <t>Aanchal Dave</t>
  </si>
  <si>
    <t>Kajal Singh</t>
  </si>
  <si>
    <t>Naveen Arya</t>
  </si>
  <si>
    <t>Poonam Taneja</t>
  </si>
  <si>
    <t>Pooja Shukla</t>
  </si>
  <si>
    <t>Vikram Biswas</t>
  </si>
  <si>
    <t>Priyanka Rajput</t>
  </si>
  <si>
    <t>Amit Suri</t>
  </si>
  <si>
    <t>Jyoti Dave</t>
  </si>
  <si>
    <t>Simran Shinde</t>
  </si>
  <si>
    <t>Parth Subramanian</t>
  </si>
  <si>
    <t>Gaurav Khanna</t>
  </si>
  <si>
    <t>Mohit Patel</t>
  </si>
  <si>
    <t>Jyoti Ojha</t>
  </si>
  <si>
    <t>Amrita Kundu</t>
  </si>
  <si>
    <t>Ahana Arya</t>
  </si>
  <si>
    <t>Anil Sahoo</t>
  </si>
  <si>
    <t>Pranav Malhotra</t>
  </si>
  <si>
    <t>Vivek Naik</t>
  </si>
  <si>
    <t>Akash Subramanian</t>
  </si>
  <si>
    <t>Aniket Chowdhury</t>
  </si>
  <si>
    <t>Varsha Prasad</t>
  </si>
  <si>
    <t>Pallavi Dasgupta</t>
  </si>
  <si>
    <t>Varun Yadav</t>
  </si>
  <si>
    <t>Tushar Chaudhary</t>
  </si>
  <si>
    <t>Manish Joshi</t>
  </si>
  <si>
    <t>Ishan Ray</t>
  </si>
  <si>
    <t>Shreya Upadhyay</t>
  </si>
  <si>
    <t>Kavya Deshpande</t>
  </si>
  <si>
    <t>Aaradhya Rao</t>
  </si>
  <si>
    <t>Tushar Pillai</t>
  </si>
  <si>
    <t>Drishti Tripathi</t>
  </si>
  <si>
    <t>Manish Yadav</t>
  </si>
  <si>
    <t>Srishti Rai</t>
  </si>
  <si>
    <t>Ananya Goel</t>
  </si>
  <si>
    <t>Yash Arya</t>
  </si>
  <si>
    <t>Aaradhya Goel</t>
  </si>
  <si>
    <t>Shweta Kapoor</t>
  </si>
  <si>
    <t>Bhavana Kaul</t>
  </si>
  <si>
    <t>Rajat Raina</t>
  </si>
  <si>
    <t>Vikram Khan</t>
  </si>
  <si>
    <t>Saloni Bhatt</t>
  </si>
  <si>
    <t>Naina Mehra</t>
  </si>
  <si>
    <t>Yash Sethi</t>
  </si>
  <si>
    <t>Madhav Pal</t>
  </si>
  <si>
    <t>Neeraj Srivastava</t>
  </si>
  <si>
    <t>Vidya Malhotra</t>
  </si>
  <si>
    <t>Janhavi Narayan</t>
  </si>
  <si>
    <t>Srishti Trivedi</t>
  </si>
  <si>
    <t>Radhika Thakur</t>
  </si>
  <si>
    <t>Prerna Guha</t>
  </si>
  <si>
    <t>Isha Reddy</t>
  </si>
  <si>
    <t>Avinash Nayak</t>
  </si>
  <si>
    <t>Shreya Pradhan</t>
  </si>
  <si>
    <t>Priyanka Shukla</t>
  </si>
  <si>
    <t>Chirp Dave</t>
  </si>
  <si>
    <t>Sahil Mittal</t>
  </si>
  <si>
    <t>Ekta Lahiri</t>
  </si>
  <si>
    <t>Pallavi Sahay</t>
  </si>
  <si>
    <t>Chirp Iyer</t>
  </si>
  <si>
    <t>Aarav Sethi</t>
  </si>
  <si>
    <t>Dhruv Pillai</t>
  </si>
  <si>
    <t>Shweta Nayak</t>
  </si>
  <si>
    <t>Ishan Gaikwad</t>
  </si>
  <si>
    <t>Megha Goel</t>
  </si>
  <si>
    <t>Anya Rathore</t>
  </si>
  <si>
    <t>Vidhi Arya</t>
  </si>
  <si>
    <t>Lakshya Patel</t>
  </si>
  <si>
    <t>Gayatri Dubey</t>
  </si>
  <si>
    <t>Sonali Pillai</t>
  </si>
  <si>
    <t>Ekta Tandon</t>
  </si>
  <si>
    <t>Aditya Ojha</t>
  </si>
  <si>
    <t>Avinash Raina</t>
  </si>
  <si>
    <t>Ayush Kumar</t>
  </si>
  <si>
    <t>Khushi Hegde</t>
  </si>
  <si>
    <t>Swati Dhillon</t>
  </si>
  <si>
    <t>Pari Arya</t>
  </si>
  <si>
    <t>Aanya Sahu</t>
  </si>
  <si>
    <t>Vikas Malhotra</t>
  </si>
  <si>
    <t>Akash Shastri</t>
  </si>
  <si>
    <t>Vivek Agarwal</t>
  </si>
  <si>
    <t>Simran Ghosh</t>
  </si>
  <si>
    <t>Utkarsh Ghosh</t>
  </si>
  <si>
    <t>Anya Rana</t>
  </si>
  <si>
    <t>Aditi Jadhav</t>
  </si>
  <si>
    <t>Dev Poddar</t>
  </si>
  <si>
    <t>Vikram Rawat</t>
  </si>
  <si>
    <t>Gayatri Kapoor</t>
  </si>
  <si>
    <t>Kabir Puri</t>
  </si>
  <si>
    <t>Drishti Chowdhury</t>
  </si>
  <si>
    <t>Isha Rajput</t>
  </si>
  <si>
    <t>Shreya Goswami</t>
  </si>
  <si>
    <t>Sakshi Nayar</t>
  </si>
  <si>
    <t>Harsh Wadhwa</t>
  </si>
  <si>
    <t>Aditi Jaiswal</t>
  </si>
  <si>
    <t>Anushka Singhal</t>
  </si>
  <si>
    <t>Ekta Kaul</t>
  </si>
  <si>
    <t>Aryan Pandit</t>
  </si>
  <si>
    <t>Parul Wadhwa</t>
  </si>
  <si>
    <t>Vikas Shinde</t>
  </si>
  <si>
    <t>Parul Nath</t>
  </si>
  <si>
    <t>Kabir Gill</t>
  </si>
  <si>
    <t>Parul Tyagi</t>
  </si>
  <si>
    <t>Khushi Mehra</t>
  </si>
  <si>
    <t>Simran Vyas</t>
  </si>
  <si>
    <t>Payal Shetty</t>
  </si>
  <si>
    <t>Palak Kumar</t>
  </si>
  <si>
    <t>Priyanka Mehra</t>
  </si>
  <si>
    <t>Saloni Prasad</t>
  </si>
  <si>
    <t>Nikita Choudhury</t>
  </si>
  <si>
    <t>Naina Murthy</t>
  </si>
  <si>
    <t>Ayush Raj</t>
  </si>
  <si>
    <t>Sneha Gaikwad</t>
  </si>
  <si>
    <t>Mahima Mohan</t>
  </si>
  <si>
    <t>Mansi Reddy</t>
  </si>
  <si>
    <t>Aarav Modi</t>
  </si>
  <si>
    <t>Navya Suri</t>
  </si>
  <si>
    <t>Vidya Jain</t>
  </si>
  <si>
    <t>Vedant Nath</t>
  </si>
  <si>
    <t>Dev Upadhyay</t>
  </si>
  <si>
    <t>Ruchi Mathur</t>
  </si>
  <si>
    <t>Sahil Tyagi</t>
  </si>
  <si>
    <t>Nisha Parekh</t>
  </si>
  <si>
    <t>Prachi Tandon</t>
  </si>
  <si>
    <t>Rohan Mathur</t>
  </si>
  <si>
    <t>Aarav Malhotra</t>
  </si>
  <si>
    <t>Aniket Sinha</t>
  </si>
  <si>
    <t>Aarav Mehta</t>
  </si>
  <si>
    <t>Priya Dave</t>
  </si>
  <si>
    <t>Anya Agarwal</t>
  </si>
  <si>
    <t>Pankaj Verma</t>
  </si>
  <si>
    <t>Aryan Dutt</t>
  </si>
  <si>
    <t>Sneha Ram</t>
  </si>
  <si>
    <t>Deepika Sehgal</t>
  </si>
  <si>
    <t>Aanya Gill</t>
  </si>
  <si>
    <t>Saurabh Tandon</t>
  </si>
  <si>
    <t>Payal Patel</t>
  </si>
  <si>
    <t>Vivek Gandhi</t>
  </si>
  <si>
    <t>Advait Dhillon</t>
  </si>
  <si>
    <t>Navya Ghosh</t>
  </si>
  <si>
    <t>Varsha Tyagi</t>
  </si>
  <si>
    <t>Tanya Panda</t>
  </si>
  <si>
    <t>Pari Kundu</t>
  </si>
  <si>
    <t>Priya Sengupta</t>
  </si>
  <si>
    <t>Jyoti Mehra</t>
  </si>
  <si>
    <t>Naina Tiwari</t>
  </si>
  <si>
    <t>Rohan Khanna</t>
  </si>
  <si>
    <t>Ananya Rao</t>
  </si>
  <si>
    <t>Megha Raina</t>
  </si>
  <si>
    <t>Lakshya Raj</t>
  </si>
  <si>
    <t>Rohit Purohit</t>
  </si>
  <si>
    <t>Priyanka Mittal</t>
  </si>
  <si>
    <t>Deepti Kashyap</t>
  </si>
  <si>
    <t>Neeraj Soni</t>
  </si>
  <si>
    <t>Tanmay Chowdhury</t>
  </si>
  <si>
    <t>Payal Kashyap</t>
  </si>
  <si>
    <t>Ananya Saxena</t>
  </si>
  <si>
    <t>Aryan Ray</t>
  </si>
  <si>
    <t>Dev Kaul</t>
  </si>
  <si>
    <t>Deepti Vyas</t>
  </si>
  <si>
    <t>Kabir Hegde</t>
  </si>
  <si>
    <t>Alok Shinde</t>
  </si>
  <si>
    <t>Vidya Malik</t>
  </si>
  <si>
    <t>Aanchal Malhotra</t>
  </si>
  <si>
    <t>Tanmay Lal</t>
  </si>
  <si>
    <t>Tushar Mitra</t>
  </si>
  <si>
    <t>Harsh Bose</t>
  </si>
  <si>
    <t>Priya Chawla</t>
  </si>
  <si>
    <t>Pallavi Ghosh</t>
  </si>
  <si>
    <t>Saurabh Modi</t>
  </si>
  <si>
    <t>Naina Rana</t>
  </si>
  <si>
    <t>Dhruv Narayan</t>
  </si>
  <si>
    <t>Pallavi Nanda</t>
  </si>
  <si>
    <t>Ishita Trivedi</t>
  </si>
  <si>
    <t>Naina Venkatesh</t>
  </si>
  <si>
    <t>Prerna Sahay</t>
  </si>
  <si>
    <t>Kunal Thapar</t>
  </si>
  <si>
    <t>Pooja Bansal</t>
  </si>
  <si>
    <t>Deepti Pal</t>
  </si>
  <si>
    <t>Anshika Prabhu</t>
  </si>
  <si>
    <t>Poonam Dwivedi</t>
  </si>
  <si>
    <t>Sneha Deshmukh</t>
  </si>
  <si>
    <t>Vedant Malik</t>
  </si>
  <si>
    <t>Bhavana Mehta</t>
  </si>
  <si>
    <t>Aditi Dixit</t>
  </si>
  <si>
    <t>Lakshya Kaul</t>
  </si>
  <si>
    <t>Sahil Rawat</t>
  </si>
  <si>
    <t>Anjali Ganguly</t>
  </si>
  <si>
    <t>Priyanka Singh</t>
  </si>
  <si>
    <t>Kritika Purohit</t>
  </si>
  <si>
    <t>Kavya Poddar</t>
  </si>
  <si>
    <t>Nisha Panda</t>
  </si>
  <si>
    <t>Advait Dey</t>
  </si>
  <si>
    <t>Aaradhya Rathore</t>
  </si>
  <si>
    <t>Sanjay Varma</t>
  </si>
  <si>
    <t>Poonam Sinha</t>
  </si>
  <si>
    <t>Tanmay Mitra</t>
  </si>
  <si>
    <t>Jyoti Shinde</t>
  </si>
  <si>
    <t>Srishti Nath</t>
  </si>
  <si>
    <t>Rohit Rajan</t>
  </si>
  <si>
    <t>Avinash Grover</t>
  </si>
  <si>
    <t>Diya Saxena</t>
  </si>
  <si>
    <t>Utkarsh Chawla</t>
  </si>
  <si>
    <t>Deepika Dutt</t>
  </si>
  <si>
    <t>Saloni Sharma</t>
  </si>
  <si>
    <t>Mansi Mehta</t>
  </si>
  <si>
    <t>Naina Narayan</t>
  </si>
  <si>
    <t>Vikas Chakraborty</t>
  </si>
  <si>
    <t>Shruti Dhillon</t>
  </si>
  <si>
    <t>Deepak Sehgal</t>
  </si>
  <si>
    <t>Aadya Gokhale</t>
  </si>
  <si>
    <t>Ananya Bhatia</t>
  </si>
  <si>
    <t>Aditi Kaur</t>
  </si>
  <si>
    <t>Shruti Saini</t>
  </si>
  <si>
    <t>Jyoti Shastri</t>
  </si>
  <si>
    <t>Yash Jain</t>
  </si>
  <si>
    <t>Vedant Kundu</t>
  </si>
  <si>
    <t>Nitin Parikh</t>
  </si>
  <si>
    <t>Bhavana Pillai</t>
  </si>
  <si>
    <t>Bhavya Mahajan</t>
  </si>
  <si>
    <t>Vikram Saha</t>
  </si>
  <si>
    <t>Deepti Raj</t>
  </si>
  <si>
    <t>Prachi Panda</t>
  </si>
  <si>
    <t>Kirti Trivedi</t>
  </si>
  <si>
    <t>Sahil Malhotra</t>
  </si>
  <si>
    <t>Rishi Khan</t>
  </si>
  <si>
    <t>Sonali Rajan</t>
  </si>
  <si>
    <t>Aditi Tandon</t>
  </si>
  <si>
    <t>Lakshya Bhatt</t>
  </si>
  <si>
    <t>Yash Gaikwad</t>
  </si>
  <si>
    <t>Samiksha Prabhu</t>
  </si>
  <si>
    <t>Vidya Saha</t>
  </si>
  <si>
    <t>Aaradhya Das</t>
  </si>
  <si>
    <t>Deepika Choudhury</t>
  </si>
  <si>
    <t>Deepak Bhatt</t>
  </si>
  <si>
    <t>Aarav Pradhan</t>
  </si>
  <si>
    <t>Arjun Khan</t>
  </si>
  <si>
    <t>Amit Malik</t>
  </si>
  <si>
    <t>Aanchal Dixit</t>
  </si>
  <si>
    <t>Tanmay Datta</t>
  </si>
  <si>
    <t>Rajat Arya</t>
  </si>
  <si>
    <t>Neeraj Goel</t>
  </si>
  <si>
    <t>Amrita Jha</t>
  </si>
  <si>
    <t>Harsh Rao</t>
  </si>
  <si>
    <t>Harsh Tyagi</t>
  </si>
  <si>
    <t>Alok Dey</t>
  </si>
  <si>
    <t>Nitin Banerjee</t>
  </si>
  <si>
    <t>Rajat Pathak</t>
  </si>
  <si>
    <t>Sneha Deshpande</t>
  </si>
  <si>
    <t>Pankaj Mazumdar</t>
  </si>
  <si>
    <t>Aaradhya Garg</t>
  </si>
  <si>
    <t>Neeraj Deshpande</t>
  </si>
  <si>
    <t>Sahil Mohan</t>
  </si>
  <si>
    <t>Manisha Raina</t>
  </si>
  <si>
    <t>Yuvraj Panda</t>
  </si>
  <si>
    <t>Aditi Dubey</t>
  </si>
  <si>
    <t>Radhika Gandhi</t>
  </si>
  <si>
    <t>Kajal Dasgupta</t>
  </si>
  <si>
    <t>Shubham Taneja</t>
  </si>
  <si>
    <t>Ishita Sahni</t>
  </si>
  <si>
    <t>Priyanka Bhattacharya</t>
  </si>
  <si>
    <t>Ishita Deshmukh</t>
  </si>
  <si>
    <t>Rajat Kumar</t>
  </si>
  <si>
    <t>Naina Naik</t>
  </si>
  <si>
    <t>Pankaj Reddy</t>
  </si>
  <si>
    <t>Sonam Paul</t>
  </si>
  <si>
    <t>Dhruv Pathak</t>
  </si>
  <si>
    <t>Tanvi Yadav</t>
  </si>
  <si>
    <t>Aryan Venkatesh</t>
  </si>
  <si>
    <t>Anushka Thakur</t>
  </si>
  <si>
    <t>Advait Sengupta</t>
  </si>
  <si>
    <t>Deepak Kaul</t>
  </si>
  <si>
    <t>Sanjana Mishra</t>
  </si>
  <si>
    <t>Neeraj Poddar</t>
  </si>
  <si>
    <t>Avani Dave</t>
  </si>
  <si>
    <t>Avinash Venkatesh</t>
  </si>
  <si>
    <t>Simran Kapoor</t>
  </si>
  <si>
    <t>Vaibhav Mohanty</t>
  </si>
  <si>
    <t>Utkarsh Purohit</t>
  </si>
  <si>
    <t>Varsha Agnihotri</t>
  </si>
  <si>
    <t>Manish Rajput</t>
  </si>
  <si>
    <t>Aanya Grover</t>
  </si>
  <si>
    <t>Sakshi Shetty</t>
  </si>
  <si>
    <t>Bhavana Rajan</t>
  </si>
  <si>
    <t>Pari Rawat</t>
  </si>
  <si>
    <t>Mansi Ojha</t>
  </si>
  <si>
    <t>Arjun Mukherjee</t>
  </si>
  <si>
    <t>Janhavi Poddar</t>
  </si>
  <si>
    <t>Riya Dixit</t>
  </si>
  <si>
    <t>Gauri Singh</t>
  </si>
  <si>
    <t>Ruchi Dwivedi</t>
  </si>
  <si>
    <t>Sanjana Sengupta</t>
  </si>
  <si>
    <t>Gaurav Mehra</t>
  </si>
  <si>
    <t>Parth Nayar</t>
  </si>
  <si>
    <t>Saurabh Nanda</t>
  </si>
  <si>
    <t>Amit Thakur</t>
  </si>
  <si>
    <t>Ahana Naidu</t>
  </si>
  <si>
    <t>Neeraj Mahajan</t>
  </si>
  <si>
    <t>Bhavana Joshi</t>
  </si>
  <si>
    <t>Aanya Mazumdar</t>
  </si>
  <si>
    <t>Enter Roll No →</t>
  </si>
  <si>
    <t>← Change roll no to generate any student's card</t>
  </si>
  <si>
    <t>Roll Number</t>
  </si>
  <si>
    <t>Rank in Class</t>
  </si>
  <si>
    <t>SUBJECT-WISE PERFORMANCE</t>
  </si>
  <si>
    <t>#</t>
  </si>
  <si>
    <t>Subject</t>
  </si>
  <si>
    <t>Max Marks</t>
  </si>
  <si>
    <t>Marks Obtained</t>
  </si>
  <si>
    <t>Status</t>
  </si>
  <si>
    <t>TOTAL</t>
  </si>
  <si>
    <t>Teacher's Remarks:</t>
  </si>
  <si>
    <t>Total Students</t>
  </si>
  <si>
    <t>Pass Count</t>
  </si>
  <si>
    <t>Fail Count</t>
  </si>
  <si>
    <t>Pass Rate (%)</t>
  </si>
  <si>
    <t>Topper</t>
  </si>
  <si>
    <t>Top Score (%)</t>
  </si>
  <si>
    <t>OVERALL</t>
  </si>
  <si>
    <t>Subject-wise Class Average</t>
  </si>
  <si>
    <t>Overall Avg</t>
  </si>
  <si>
    <t>Grade Distribution (All Students)</t>
  </si>
  <si>
    <t>Count</t>
  </si>
  <si>
    <t>Avarage of each subject according to the gender</t>
  </si>
  <si>
    <t>Section wise grade count</t>
  </si>
  <si>
    <t>TOTAL STUDENT NO :</t>
  </si>
  <si>
    <t>COUNT GRADE SECTION WISE</t>
  </si>
  <si>
    <t>TASK</t>
  </si>
  <si>
    <t>HOW TO DO</t>
  </si>
  <si>
    <t>1.OPEN THE RAW DATA</t>
  </si>
  <si>
    <t xml:space="preserve">2.STUDY ALL COLUMNS AND IDENTIFY DATA ISSUES </t>
  </si>
  <si>
    <t>TASK-1</t>
  </si>
  <si>
    <t xml:space="preserve">3.PLAN YOUR CLEANING LIKE WHAT, WHY AND HOW </t>
  </si>
  <si>
    <t>4.CLEAN DATA AS PER PROCEDURE</t>
  </si>
  <si>
    <t>TASK-2</t>
  </si>
  <si>
    <t>TO REMOVE DUPLICATE SIMPLY SELECT COLUMN AND ON DATA SEGMENT CLICK REMOVE DUPLICATES</t>
  </si>
  <si>
    <t>5.BUILD YOUR DASHBOARD</t>
  </si>
  <si>
    <t>IDENTIFY THE NULL FIELDS AND FILL THEM WITH APPROPRIATE VALUES.FOR THIS , USE IF AND COUNTBLANK FUNCTIONS TOGETHER.</t>
  </si>
  <si>
    <t>6.FINAL SUBMISSION</t>
  </si>
  <si>
    <t>TASK-3 &amp; 4</t>
  </si>
  <si>
    <t>DO AS PER PROCEDURE AND THINK BEFORE IMPLEMENTATION</t>
  </si>
  <si>
    <t>TASK-5</t>
  </si>
  <si>
    <t>BUILD AN INTERACTIVE DASHBOARD USING PIVOT TABLE AND PIVOT CHART</t>
  </si>
  <si>
    <t>TASK-6</t>
  </si>
  <si>
    <t>MAKE SURE THE  WORKBOOK TO SUBMIT WOULD HAVE RAW DATA , CLEANNING TASK , CLEANED DATA AND DASHBOARD SHEET.IF YOU USE A LINKING PART , THAT WILL BE PLUS POINT</t>
  </si>
  <si>
    <t>Total student</t>
  </si>
  <si>
    <t>Keep up the hard work,for good reason</t>
  </si>
  <si>
    <t xml:space="preserve">DOWNLOAD RAW DATA FROM ONLINE </t>
  </si>
  <si>
    <t>TOTAL SUBJECT :</t>
  </si>
  <si>
    <t>NUMBER OF SECTIONS:</t>
  </si>
  <si>
    <t>DETAILED VISUALIJATION OF EACH CHARTS</t>
  </si>
  <si>
    <t>COUNT GRADE WISE SELECTION</t>
  </si>
  <si>
    <t>SECTION WISE ATTENDENCE</t>
  </si>
  <si>
    <t>AVARAGE OF EACH SUBJECT ACCORDING TO THE GENDER</t>
  </si>
  <si>
    <t xml:space="preserve"> CLICK TO GO BACK DASHBOARD</t>
  </si>
  <si>
    <t>CLICK TO GO DASHBOARD</t>
  </si>
  <si>
    <t xml:space="preserve">Keep up the hard work,for good </t>
  </si>
  <si>
    <t>VERY GOOD</t>
  </si>
  <si>
    <t>better</t>
  </si>
  <si>
    <t>good GIRL</t>
  </si>
  <si>
    <t>rk,for good reason</t>
  </si>
  <si>
    <t>Keep up the hard work,for good JOB</t>
  </si>
  <si>
    <t>SECTION-wise Performance Summary</t>
  </si>
  <si>
    <t>AT RISK STUDENT</t>
  </si>
  <si>
    <t>HIGHTEST AVERAGE SCORE</t>
  </si>
  <si>
    <t>AVERAGE</t>
  </si>
  <si>
    <t>LOWEST AVG. SCORE</t>
  </si>
  <si>
    <t>A++/A GRADE COUNT</t>
  </si>
  <si>
    <t>PERCENTAGE OF A++/A GRADE</t>
  </si>
  <si>
    <t>AVERAGE ATTENDANCE</t>
  </si>
  <si>
    <t>overall pass rate</t>
  </si>
  <si>
    <t>how many student are passes</t>
  </si>
  <si>
    <t>TOTAL  STUDENT</t>
  </si>
  <si>
    <t>CLASS AVG.</t>
  </si>
  <si>
    <t>Sujbect</t>
  </si>
  <si>
    <t>Performance</t>
  </si>
  <si>
    <t>Students</t>
  </si>
  <si>
    <t>Above 60</t>
  </si>
  <si>
    <t>Below 60</t>
  </si>
  <si>
    <t>Sum of Students</t>
  </si>
  <si>
    <t>Average of Total</t>
  </si>
  <si>
    <t>📊  REPORT CARD ANALYSIS — FORMULA REFERENCE GUIDE</t>
  </si>
  <si>
    <t>Complete documentation of all Excel formulas used across sheets — their location, purpose, and how they work</t>
  </si>
  <si>
    <t>HOW TO READ THIS SHEET</t>
  </si>
  <si>
    <t>📌 Sheet Name</t>
  </si>
  <si>
    <t>Which sheet the formula lives in</t>
  </si>
  <si>
    <t>📍 Cell / Range</t>
  </si>
  <si>
    <t>Where in the sheet the formula is placed</t>
  </si>
  <si>
    <t>🔢 Formula</t>
  </si>
  <si>
    <t>The exact Excel formula</t>
  </si>
  <si>
    <t>🎯 What It Does</t>
  </si>
  <si>
    <t>Plain-English explanation of the formula's purpose</t>
  </si>
  <si>
    <t>⚙️ How It Works</t>
  </si>
  <si>
    <t>Step-by-step breakdown of how the formula calculates its result</t>
  </si>
  <si>
    <t>Sheet</t>
  </si>
  <si>
    <t>Cell / Range</t>
  </si>
  <si>
    <t>Formula</t>
  </si>
  <si>
    <t>What It Does</t>
  </si>
  <si>
    <t>How It Works</t>
  </si>
  <si>
    <t>🧹  CLEAN DATA SHEET — Data Cleaning &amp; Computed Columns</t>
  </si>
  <si>
    <t>clean data</t>
  </si>
  <si>
    <t>C2:C504</t>
  </si>
  <si>
    <t>"=IF(COUNTBLANK(raw_data!C2)=0, raw_data!C2, "none")"</t>
  </si>
  <si>
    <t>Fill missing Section values</t>
  </si>
  <si>
    <t>Checks if the Section cell in raw_data is blank. If it has a value, copies it. If blank, writes "none" to flag the gap.</t>
  </si>
  <si>
    <t>D2:D504</t>
  </si>
  <si>
    <t>"=IF(COUNTBLANK(raw_data!D2)=0, raw_data!D2, "No gender")"</t>
  </si>
  <si>
    <t>Fill missing Gender values</t>
  </si>
  <si>
    <t>Same logic as Section: if Gender is blank in raw_data, substitutes "No gender" so no row is left ambiguous.</t>
  </si>
  <si>
    <t>K2:K504</t>
  </si>
  <si>
    <t>Total marks for each student</t>
  </si>
  <si>
    <t>Adds up all 5 subject scores (Mathematics, Science, English, Hindi, Social Science) to get the student's total out of 500.</t>
  </si>
  <si>
    <t>L2:L504</t>
  </si>
  <si>
    <t>Percentage score</t>
  </si>
  <si>
    <t>Divides total marks (K) by 500 (max possible) and multiplies by 100 to get a percentage between 0 and 100.</t>
  </si>
  <si>
    <t>M2:M504</t>
  </si>
  <si>
    <t>Assign letter grade</t>
  </si>
  <si>
    <t>Nested IFs check the percentage in order: ≥90→A++, ≥80→A, ≥70→B, ≥60→C, else D. The first condition that is TRUE wins.</t>
  </si>
  <si>
    <t>N2:N504</t>
  </si>
  <si>
    <t>Class rank based on total marks</t>
  </si>
  <si>
    <t>Ranks the student's total (K2) against all totals in the fixed range $K$2:$K$504. The 0 means descending order (highest mark = rank 1).</t>
  </si>
  <si>
    <t>O2:O504</t>
  </si>
  <si>
    <t>Pass / Fail result</t>
  </si>
  <si>
    <t>If the student's percentage is 60 or above, returns "pass"; otherwise "fail".</t>
  </si>
  <si>
    <t>📋  SUMMARY SHEET — Section &amp; Class Statistics</t>
  </si>
  <si>
    <t>SUMMARY</t>
  </si>
  <si>
    <t>B4:B6</t>
  </si>
  <si>
    <t>Count students per section</t>
  </si>
  <si>
    <t>COUNTIF scans the Section column in clean data and counts how many rows match "A" (or "B"/"C" in the rows below).</t>
  </si>
  <si>
    <t>C4:C6</t>
  </si>
  <si>
    <t>Count passing students in each section</t>
  </si>
  <si>
    <t>COUNTIFS applies two conditions simultaneously: the result must be "Pass" AND the section must match. Only rows satisfying both are counted.</t>
  </si>
  <si>
    <t>D4:D6</t>
  </si>
  <si>
    <t>Count failing students in each section</t>
  </si>
  <si>
    <t>Same as above but filters for "fail" instead of "Pass". Helps identify which section has the most failures.</t>
  </si>
  <si>
    <t>E4:E6</t>
  </si>
  <si>
    <t>Pass rate % per section</t>
  </si>
  <si>
    <t>Divides passing count (C) by total students (B), multiplies by 100 to get a percentage, and ROUNDs to 1 decimal place.</t>
  </si>
  <si>
    <t>F4:F6</t>
  </si>
  <si>
    <t>Average total marks for each section</t>
  </si>
  <si>
    <t>AVERAGEIF sums total marks (column K) only for rows where Section equals "A"/"B"/"C", then divides by the count of matching rows.</t>
  </si>
  <si>
    <t>B7, C7, D7</t>
  </si>
  <si>
    <t>Class-wide totals</t>
  </si>
  <si>
    <t>Sums the three section rows (A, B, C) to give overall class total students, passes, and failures.</t>
  </si>
  <si>
    <t>E7</t>
  </si>
  <si>
    <t>Overall class pass rate</t>
  </si>
  <si>
    <t>Total passes ÷ total students × 100, rounded to 1 decimal — the single headline pass-rate number.</t>
  </si>
  <si>
    <t>B11:E15</t>
  </si>
  <si>
    <t>Subject-wise average per section</t>
  </si>
  <si>
    <t>One AVERAGEIF per subject (columns E–I in clean data) × 3 sections, creating a grid of subject averages broken out by section.</t>
  </si>
  <si>
    <t>K11:K16</t>
  </si>
  <si>
    <t>Students scoring above 60 in a subject per section</t>
  </si>
  <si>
    <t>COUNTIFS checks both section AND whether the subject mark exceeds 60 to count high-performers per subject per section.</t>
  </si>
  <si>
    <t>B19:B23</t>
  </si>
  <si>
    <t>Count of each grade (A++, A, B, C, D)</t>
  </si>
  <si>
    <t>COUNTIF scans the Grade column (M) and counts how many students received the grade stored in column A of that row (A++, A, B, C, or D).</t>
  </si>
  <si>
    <t>C19:C23</t>
  </si>
  <si>
    <t>Grade distribution percentage</t>
  </si>
  <si>
    <t>Divides the count of students with a specific grade by the total student count (B505 in clean data, a COUNTA total row) and multiplies by 100.</t>
  </si>
  <si>
    <t>🔍  VLOOKUP PAGE — Individual Student Report Card</t>
  </si>
  <si>
    <t>vlookup_page</t>
  </si>
  <si>
    <t>B10</t>
  </si>
  <si>
    <t>Look up student name by Roll No.</t>
  </si>
  <si>
    <t>VLOOKUP searches column A of clean data for the Roll No. entered in B8. MATCH('clean data'!B1,...) dynamically finds which column number holds 'Student Name', so the formula isn't hardcoded to column 2.</t>
  </si>
  <si>
    <t>E10</t>
  </si>
  <si>
    <t>Look up student's Section</t>
  </si>
  <si>
    <t>Identical pattern to B10 — same VLOOKUP+MATCH combo — but MATCH is pointed at the 'Section' header, returning that column's index automatically.</t>
  </si>
  <si>
    <t>B11</t>
  </si>
  <si>
    <t>Look up student's Roll No. (confirm)</t>
  </si>
  <si>
    <t>Confirms the Roll No. back — useful as a validation check that the entered ID actually exists in the dataset.</t>
  </si>
  <si>
    <t>E11</t>
  </si>
  <si>
    <t>Look up Pass/Fail result</t>
  </si>
  <si>
    <t>Pulls the Pass/Fail status from column O of clean data for the entered Roll No.</t>
  </si>
  <si>
    <t>B12</t>
  </si>
  <si>
    <t>Look up class rank</t>
  </si>
  <si>
    <t>Fetches the student's RANK value (column N) — showing where they stand in the full class.</t>
  </si>
  <si>
    <t>E12</t>
  </si>
  <si>
    <t>Look up overall percentage</t>
  </si>
  <si>
    <t>Retrieves the computed percentage (column L) for the student — their score out of 100.</t>
  </si>
  <si>
    <t>D17:D21</t>
  </si>
  <si>
    <t>Subject-wise marks (one row per subject)</t>
  </si>
  <si>
    <t>Five separate VLOOKUPs — one for each subject (E=Maths, F=Science, G=English, H=Hindi, I=Social Science) — pull individual marks into the report card table.</t>
  </si>
  <si>
    <t>E17:E21</t>
  </si>
  <si>
    <t>Subject percentage</t>
  </si>
  <si>
    <t>Divides the student's subject mark (D) by the max marks for that subject (C, entered manually) and converts to a percentage, rounded to 1 decimal.</t>
  </si>
  <si>
    <t>F17:F21</t>
  </si>
  <si>
    <t>Subject grade (A or B)</t>
  </si>
  <si>
    <t>Simple two-level grading: 60%+ earns "A", below 60 earns "B". Applied per subject.</t>
  </si>
  <si>
    <t>G17:G21</t>
  </si>
  <si>
    <t>Subject pass/fail (33-mark rule)</t>
  </si>
  <si>
    <t>A student passes a subject if they score 33 or more out of the max marks — common Indian board exam rule. Below 33 is "Fail".</t>
  </si>
  <si>
    <t>📊  DASHBOARD SHEET</t>
  </si>
  <si>
    <t>dashbord</t>
  </si>
  <si>
    <t>F10</t>
  </si>
  <si>
    <t>Total number of students</t>
  </si>
  <si>
    <t>COUNTA counts all non-empty cells in the Roll No. column (A) of clean data — giving the actual student headcount regardless of how many rows are filled.</t>
  </si>
  <si>
    <t>📖  FORMULA GLOSSARY — Quick Reference</t>
  </si>
  <si>
    <t>IF(condition, value_if_true, value_if_false)</t>
  </si>
  <si>
    <t>Tests a condition. Returns first value if TRUE, second value if FALSE. Can be nested for multiple conditions.</t>
  </si>
  <si>
    <t>SUM(range)</t>
  </si>
  <si>
    <t>Adds all numeric values in the specified range.</t>
  </si>
  <si>
    <t>COUNTIF(range, criteria)</t>
  </si>
  <si>
    <t>Counts cells in a range that match a single condition (e.g., section = "A").</t>
  </si>
  <si>
    <t>COUNTIFS(range1, c1, range2, c2, ...)</t>
  </si>
  <si>
    <t>Counts cells where ALL conditions are met simultaneously across multiple ranges.</t>
  </si>
  <si>
    <t>AVERAGEIF(range, criteria, avg_range)</t>
  </si>
  <si>
    <t>Calculates the average of cells in avg_range only where range matches the criteria.</t>
  </si>
  <si>
    <t>RANK(number, ref, order)</t>
  </si>
  <si>
    <t>Returns the rank of a number in a list. Order=0 means largest = rank 1 (descending).</t>
  </si>
  <si>
    <t>ROUND(number, digits)</t>
  </si>
  <si>
    <t>Rounds a number to the specified number of decimal places.</t>
  </si>
  <si>
    <t>VLOOKUP(lookup_val, table, col_index, exact)</t>
  </si>
  <si>
    <t>Searches the first column of a table for a value and returns data from a specified column in the same row.</t>
  </si>
  <si>
    <t>MATCH(lookup_val, array, match_type)</t>
  </si>
  <si>
    <t>Returns the position (column/row number) of a value in a range. Used with VLOOKUP to find column numbers dynamically.</t>
  </si>
  <si>
    <t>COUNTA(range)</t>
  </si>
  <si>
    <t>Counts all non-empty cells (numbers, text, errors) in a range — unlike COUNT which only counts numbers.</t>
  </si>
  <si>
    <t>COUNTBLANK(range)</t>
  </si>
  <si>
    <t>Counts empty cells in a range. Returns 0 if no blanks.</t>
  </si>
  <si>
    <t>Roll number</t>
  </si>
  <si>
    <t>Remarks</t>
  </si>
  <si>
    <t xml:space="preserve">Class Avg </t>
  </si>
  <si>
    <t>Keep up the hard work</t>
  </si>
  <si>
    <t>ACADEMIC PERFORMANCE BREAKDOWN</t>
  </si>
  <si>
    <t xml:space="preserve"> ATTENDANCE INFLUENCE ON AVERAGE SCORES</t>
  </si>
  <si>
    <t>no gender</t>
  </si>
  <si>
    <t>SUBJECT-WISE ABOVE &amp; BELOW 60 PERFORMANCE ANALYSIS</t>
  </si>
  <si>
    <r>
      <t xml:space="preserve"> </t>
    </r>
    <r>
      <rPr>
        <b/>
        <sz val="24"/>
        <color rgb="FFFFFFFF"/>
        <rFont val="Algerian"/>
        <family val="5"/>
      </rPr>
      <t xml:space="preserve"> ACADEMIC REPORT CARD </t>
    </r>
    <r>
      <rPr>
        <b/>
        <sz val="28"/>
        <color rgb="FFFFFFFF"/>
        <rFont val="Algerian"/>
        <family val="5"/>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</si>
</sst>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theme="1"/>
      <name val="Aptos Narrow"/>
      <family val="2"/>
      <scheme val="minor"/>
    </font>
    <font>
      <b/>
      <sz val="11"/>
      <color theme="1"/>
      <name val="Aptos Narrow"/>
      <family val="2"/>
      <scheme val="minor"/>
    </font>
    <font>
      <sz val="48"/>
      <color theme="3" tint="0.499984740745262"/>
      <name val="Algerian"/>
      <family val="5"/>
    </font>
    <font>
      <sz val="11"/>
      <color theme="3" tint="0.499984740745262"/>
      <name val="Aptos Narrow"/>
      <family val="2"/>
      <scheme val="minor"/>
    </font>
    <font>
      <b/>
      <sz val="14"/>
      <color rgb="FFFFFFFF"/>
      <name val="Arial"/>
      <family val="2"/>
    </font>
    <font>
      <b/>
      <sz val="11"/>
      <name val="Arial"/>
      <family val="2"/>
    </font>
    <font>
      <b/>
      <sz val="11"/>
      <color rgb="FF1565C0"/>
      <name val="Arial"/>
      <family val="2"/>
    </font>
    <font>
      <i/>
      <sz val="9"/>
      <color rgb="FF757575"/>
      <name val="Arial"/>
      <family val="2"/>
    </font>
    <font>
      <b/>
      <sz val="11"/>
      <color rgb="FFFFFFFF"/>
      <name val="Arial"/>
      <family val="2"/>
    </font>
    <font>
      <sz val="10"/>
      <name val="Arial"/>
      <family val="2"/>
    </font>
    <font>
      <b/>
      <sz val="10"/>
      <name val="Arial"/>
      <family val="2"/>
    </font>
    <font>
      <i/>
      <sz val="11"/>
      <color rgb="FF424242"/>
      <name val="Arial"/>
      <family val="2"/>
    </font>
    <font>
      <b/>
      <sz val="10"/>
      <color rgb="FFFFFFFF"/>
      <name val="Arial"/>
      <family val="2"/>
    </font>
    <font>
      <b/>
      <sz val="11"/>
      <color rgb="FF2E7D32"/>
      <name val="Arial"/>
      <family val="2"/>
    </font>
    <font>
      <b/>
      <sz val="11"/>
      <color rgb="FFBF360C"/>
      <name val="Arial"/>
      <family val="2"/>
    </font>
    <font>
      <sz val="11"/>
      <color rgb="FF000000"/>
      <name val="Aptos Narrow"/>
      <family val="2"/>
    </font>
    <font>
      <b/>
      <sz val="28"/>
      <color rgb="FF1565C0"/>
      <name val="Algerian"/>
      <family val="5"/>
    </font>
    <font>
      <b/>
      <sz val="28"/>
      <color rgb="FFFFFFFF"/>
      <name val="Algerian"/>
      <family val="5"/>
    </font>
    <font>
      <b/>
      <sz val="24"/>
      <color rgb="FFFFFFFF"/>
      <name val="Algerian"/>
      <family val="5"/>
    </font>
    <font>
      <sz val="22"/>
      <color theme="1"/>
      <name val="Algerian"/>
      <family val="5"/>
    </font>
    <font>
      <sz val="22"/>
      <color theme="1"/>
      <name val="Aptos Narrow"/>
      <family val="2"/>
      <scheme val="minor"/>
    </font>
    <font>
      <sz val="26"/>
      <color theme="1"/>
      <name val="Aptos Narrow"/>
      <family val="2"/>
      <scheme val="minor"/>
    </font>
    <font>
      <u/>
      <sz val="11"/>
      <color theme="10"/>
      <name val="Aptos Narrow"/>
      <family val="2"/>
      <scheme val="minor"/>
    </font>
    <font>
      <b/>
      <sz val="16"/>
      <color theme="3" tint="0.499984740745262"/>
      <name val="Aptos Narrow"/>
      <family val="2"/>
      <scheme val="minor"/>
    </font>
    <font>
      <b/>
      <sz val="36"/>
      <color rgb="FFFF0000"/>
      <name val="Aptos Narrow"/>
      <family val="2"/>
    </font>
    <font>
      <b/>
      <sz val="36"/>
      <color rgb="FF4EA72E"/>
      <name val="Aptos Narrow"/>
      <family val="2"/>
    </font>
    <font>
      <b/>
      <sz val="26"/>
      <color rgb="FF000000"/>
      <name val="Aptos Narrow"/>
      <family val="2"/>
    </font>
    <font>
      <sz val="24"/>
      <color rgb="FF000000"/>
      <name val="Aptos Narrow"/>
      <family val="2"/>
    </font>
    <font>
      <sz val="12"/>
      <color rgb="FF000000"/>
      <name val="Aptos Narrow"/>
      <family val="2"/>
    </font>
    <font>
      <sz val="22"/>
      <color rgb="FF000000"/>
      <name val="Aptos Narrow"/>
      <family val="2"/>
    </font>
    <font>
      <sz val="10"/>
      <color rgb="FF000000"/>
      <name val="Aptos Narrow"/>
      <family val="2"/>
    </font>
    <font>
      <sz val="20"/>
      <color rgb="FF000000"/>
      <name val="Aptos Narrow"/>
      <family val="2"/>
    </font>
    <font>
      <sz val="9"/>
      <color rgb="FF000000"/>
      <name val="Aptos Narrow"/>
      <family val="2"/>
    </font>
    <font>
      <u/>
      <sz val="28"/>
      <color theme="10"/>
      <name val="Aptos Narrow"/>
      <family val="2"/>
      <scheme val="minor"/>
    </font>
    <font>
      <sz val="16"/>
      <color theme="3" tint="0.499984740745262"/>
      <name val="Aptos Narrow"/>
      <family val="2"/>
      <scheme val="minor"/>
    </font>
    <font>
      <sz val="20"/>
      <color theme="3" tint="0.499984740745262"/>
      <name val="Aptos Narrow"/>
      <family val="2"/>
      <scheme val="minor"/>
    </font>
    <font>
      <sz val="24"/>
      <color theme="1"/>
      <name val="Algerian"/>
      <family val="5"/>
    </font>
    <font>
      <sz val="11"/>
      <color theme="1"/>
      <name val="Algerian"/>
      <family val="5"/>
    </font>
    <font>
      <sz val="14"/>
      <color theme="3" tint="0.499984740745262"/>
      <name val="Aptos Narrow"/>
      <family val="2"/>
      <scheme val="minor"/>
    </font>
    <font>
      <sz val="22"/>
      <color theme="3" tint="0.499984740745262"/>
      <name val="Aptos Narrow"/>
      <family val="2"/>
      <scheme val="minor"/>
    </font>
    <font>
      <sz val="24"/>
      <color theme="3" tint="0.499984740745262"/>
      <name val="Aptos Narrow"/>
      <family val="2"/>
      <scheme val="minor"/>
    </font>
    <font>
      <b/>
      <sz val="14"/>
      <color theme="3" tint="0.499984740745262"/>
      <name val="Aptos Narrow"/>
      <family val="2"/>
      <scheme val="minor"/>
    </font>
    <font>
      <b/>
      <sz val="18"/>
      <color theme="3" tint="0.499984740745262"/>
      <name val="Aptos Narrow"/>
      <family val="2"/>
      <scheme val="minor"/>
    </font>
    <font>
      <sz val="12"/>
      <color theme="5" tint="-0.249977111117893"/>
      <name val="Aptos Narrow"/>
      <family val="2"/>
      <scheme val="minor"/>
    </font>
    <font>
      <b/>
      <sz val="12"/>
      <color theme="5" tint="-0.249977111117893"/>
      <name val="Algerian"/>
      <family val="5"/>
    </font>
    <font>
      <b/>
      <sz val="11"/>
      <color theme="5" tint="-0.249977111117893"/>
      <name val="Algerian"/>
      <family val="5"/>
    </font>
    <font>
      <b/>
      <sz val="10"/>
      <color theme="1"/>
      <name val="Arial"/>
      <family val="2"/>
    </font>
    <font>
      <b/>
      <sz val="16"/>
      <color rgb="FFFFFFFF"/>
      <name val="Calibri"/>
      <family val="2"/>
    </font>
    <font>
      <i/>
      <sz val="10"/>
      <color rgb="FF1F3864"/>
      <name val="Calibri"/>
      <family val="2"/>
    </font>
    <font>
      <b/>
      <sz val="11"/>
      <color rgb="FFFFFFFF"/>
      <name val="Calibri"/>
      <family val="2"/>
    </font>
    <font>
      <b/>
      <sz val="10"/>
      <color rgb="FF1F3864"/>
      <name val="Calibri"/>
      <family val="2"/>
    </font>
    <font>
      <sz val="10"/>
      <color rgb="FF444444"/>
      <name val="Calibri"/>
      <family val="2"/>
    </font>
    <font>
      <b/>
      <sz val="10"/>
      <color rgb="FFFFFFFF"/>
      <name val="Calibri"/>
      <family val="2"/>
    </font>
    <font>
      <b/>
      <sz val="9"/>
      <color rgb="FF1F3864"/>
      <name val="Calibri"/>
      <family val="2"/>
    </font>
    <font>
      <sz val="9"/>
      <color rgb="FF7030A0"/>
      <name val="Calibri"/>
      <family val="2"/>
    </font>
    <font>
      <sz val="8"/>
      <color rgb="FFC00000"/>
      <name val="Calibri"/>
      <family val="2"/>
    </font>
    <font>
      <sz val="9"/>
      <color rgb="FF404040"/>
      <name val="Calibri"/>
      <family val="2"/>
    </font>
    <font>
      <b/>
      <sz val="12"/>
      <color rgb="FFFFFFFF"/>
      <name val="Calibri"/>
      <family val="2"/>
    </font>
    <font>
      <b/>
      <sz val="9"/>
      <color rgb="FF375623"/>
      <name val="Calibri"/>
      <family val="2"/>
    </font>
    <font>
      <sz val="11"/>
      <color theme="0"/>
      <name val="Aptos Narrow"/>
      <family val="2"/>
      <scheme val="minor"/>
    </font>
    <font>
      <sz val="24"/>
      <color theme="0"/>
      <name val="Algerian"/>
      <family val="5"/>
    </font>
    <font>
      <sz val="22"/>
      <color theme="0"/>
      <name val="Algerian"/>
      <family val="5"/>
    </font>
    <font>
      <sz val="20"/>
      <color theme="0"/>
      <name val="Algerian"/>
      <family val="5"/>
    </font>
    <font>
      <sz val="18"/>
      <color theme="0"/>
      <name val="Algerian"/>
      <family val="5"/>
    </font>
  </fonts>
  <fills count="33">
    <fill>
      <patternFill patternType="none"/>
    </fill>
    <fill>
      <patternFill patternType="gray125"/>
    </fill>
    <fill>
      <patternFill patternType="solid">
        <fgColor theme="3"/>
        <bgColor indexed="64"/>
      </patternFill>
    </fill>
    <fill>
      <patternFill patternType="solid">
        <fgColor rgb="FF1565C0"/>
      </patternFill>
    </fill>
    <fill>
      <patternFill patternType="solid">
        <fgColor rgb="FFE3F2FD"/>
      </patternFill>
    </fill>
    <fill>
      <patternFill patternType="solid">
        <fgColor rgb="FF2E7D32"/>
      </patternFill>
    </fill>
    <fill>
      <patternFill patternType="solid">
        <fgColor rgb="FF388E3C"/>
      </patternFill>
    </fill>
    <fill>
      <patternFill patternType="solid">
        <fgColor rgb="FFFFFFFF"/>
      </patternFill>
    </fill>
    <fill>
      <patternFill patternType="solid">
        <fgColor rgb="FFF2F7FF"/>
      </patternFill>
    </fill>
    <fill>
      <patternFill patternType="solid">
        <fgColor rgb="FFE8F5E9"/>
      </patternFill>
    </fill>
    <fill>
      <patternFill patternType="solid">
        <fgColor rgb="FF6A1B9A"/>
      </patternFill>
    </fill>
    <fill>
      <patternFill patternType="solid">
        <fgColor rgb="FFE64A19"/>
      </patternFill>
    </fill>
    <fill>
      <patternFill patternType="solid">
        <fgColor theme="0"/>
        <bgColor indexed="64"/>
      </patternFill>
    </fill>
    <fill>
      <patternFill patternType="solid">
        <fgColor theme="2" tint="-0.249977111117893"/>
        <bgColor indexed="64"/>
      </patternFill>
    </fill>
    <fill>
      <patternFill patternType="solid">
        <fgColor theme="2" tint="-0.249977111117893"/>
        <bgColor rgb="FF000000"/>
      </patternFill>
    </fill>
    <fill>
      <patternFill patternType="solid">
        <fgColor theme="7" tint="0.59999389629810485"/>
        <bgColor rgb="FF000000"/>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499984740745262"/>
        <bgColor indexed="64"/>
      </patternFill>
    </fill>
    <fill>
      <patternFill patternType="solid">
        <fgColor rgb="FFF2F2F2"/>
      </patternFill>
    </fill>
    <fill>
      <patternFill patternType="solid">
        <fgColor rgb="FF1F3864"/>
      </patternFill>
    </fill>
    <fill>
      <patternFill patternType="solid">
        <fgColor rgb="FFD6E4F7"/>
      </patternFill>
    </fill>
    <fill>
      <patternFill patternType="solid">
        <fgColor rgb="FF2E75B6"/>
      </patternFill>
    </fill>
    <fill>
      <patternFill patternType="solid">
        <fgColor rgb="FFEBF3FB"/>
      </patternFill>
    </fill>
    <fill>
      <patternFill patternType="solid">
        <fgColor rgb="FFFFFACD"/>
      </patternFill>
    </fill>
    <fill>
      <patternFill patternType="solid">
        <fgColor rgb="FF375623"/>
      </patternFill>
    </fill>
    <fill>
      <patternFill patternType="solid">
        <fgColor rgb="FF7030A0"/>
      </patternFill>
    </fill>
    <fill>
      <patternFill patternType="solid">
        <fgColor rgb="FFC55A11"/>
      </patternFill>
    </fill>
    <fill>
      <patternFill patternType="solid">
        <fgColor rgb="FFE2EFDA"/>
      </patternFill>
    </fill>
    <fill>
      <patternFill patternType="solid">
        <fgColor theme="3" tint="0.249977111117893"/>
        <bgColor indexed="64"/>
      </patternFill>
    </fill>
    <fill>
      <patternFill patternType="solid">
        <fgColor theme="4" tint="0.399975585192419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CCCCCC"/>
      </left>
      <right style="thin">
        <color rgb="FFCCCCCC"/>
      </right>
      <top style="thin">
        <color rgb="FFCCCCCC"/>
      </top>
      <bottom style="thin">
        <color rgb="FFCCCCCC"/>
      </bottom>
      <diagonal/>
    </border>
    <border>
      <left/>
      <right/>
      <top/>
      <bottom style="thin">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rgb="FFB8CCE4"/>
      </left>
      <right style="thin">
        <color rgb="FFB8CCE4"/>
      </right>
      <top style="thin">
        <color rgb="FFB8CCE4"/>
      </top>
      <bottom style="thin">
        <color rgb="FFB8CCE4"/>
      </bottom>
      <diagonal/>
    </border>
  </borders>
  <cellStyleXfs count="2">
    <xf numFmtId="0" fontId="0" fillId="0" borderId="0"/>
    <xf numFmtId="0" fontId="22" fillId="0" borderId="0" applyNumberFormat="0" applyFill="0" applyBorder="0" applyAlignment="0" applyProtection="0"/>
  </cellStyleXfs>
  <cellXfs count="190">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0" fontId="3" fillId="2" borderId="0" xfId="0" applyFont="1" applyFill="1" applyAlignment="1">
      <alignment horizontal="center" vertical="center"/>
    </xf>
    <xf numFmtId="0" fontId="0" fillId="0" borderId="0" xfId="0"/>
    <xf numFmtId="0" fontId="5" fillId="0" borderId="0" xfId="0" applyFont="1"/>
    <xf numFmtId="0" fontId="6" fillId="4" borderId="3" xfId="0" applyFont="1" applyFill="1" applyBorder="1"/>
    <xf numFmtId="0" fontId="7" fillId="0" borderId="0" xfId="0" applyFont="1"/>
    <xf numFmtId="0" fontId="8" fillId="6" borderId="3" xfId="0" applyFont="1" applyFill="1" applyBorder="1" applyAlignment="1">
      <alignment horizontal="center" vertical="center"/>
    </xf>
    <xf numFmtId="0" fontId="9" fillId="7" borderId="3" xfId="0" applyFont="1" applyFill="1" applyBorder="1" applyAlignment="1">
      <alignment horizontal="center" vertical="center"/>
    </xf>
    <xf numFmtId="0" fontId="9" fillId="8" borderId="3" xfId="0" applyFont="1" applyFill="1" applyBorder="1" applyAlignment="1">
      <alignment horizontal="center" vertical="center"/>
    </xf>
    <xf numFmtId="0" fontId="10" fillId="9" borderId="3" xfId="0" applyFont="1" applyFill="1" applyBorder="1"/>
    <xf numFmtId="0" fontId="12" fillId="10" borderId="3" xfId="0" applyFont="1" applyFill="1" applyBorder="1" applyAlignment="1">
      <alignment horizontal="center" vertical="center"/>
    </xf>
    <xf numFmtId="0" fontId="10" fillId="4" borderId="3" xfId="0" applyFont="1" applyFill="1" applyBorder="1"/>
    <xf numFmtId="0" fontId="0" fillId="4" borderId="3" xfId="0" applyFill="1" applyBorder="1"/>
    <xf numFmtId="0" fontId="13" fillId="0" borderId="0" xfId="0" applyFont="1"/>
    <xf numFmtId="0" fontId="12" fillId="6" borderId="3" xfId="0" applyFont="1" applyFill="1" applyBorder="1" applyAlignment="1">
      <alignment horizontal="center" vertical="center"/>
    </xf>
    <xf numFmtId="0" fontId="14" fillId="0" borderId="0" xfId="0" applyFont="1"/>
    <xf numFmtId="0" fontId="12" fillId="11" borderId="3" xfId="0" applyFont="1" applyFill="1" applyBorder="1" applyAlignment="1">
      <alignment horizontal="center" vertical="center"/>
    </xf>
    <xf numFmtId="0" fontId="0" fillId="0" borderId="0" xfId="0"/>
    <xf numFmtId="0" fontId="0" fillId="0" borderId="0" xfId="0" applyAlignment="1">
      <alignment horizontal="right"/>
    </xf>
    <xf numFmtId="0" fontId="0" fillId="0" borderId="0" xfId="0" applyAlignment="1">
      <alignment horizontal="center" vertical="center"/>
    </xf>
    <xf numFmtId="0" fontId="20" fillId="0" borderId="0" xfId="0" pivotButton="1" applyFont="1" applyAlignment="1">
      <alignment vertical="center"/>
    </xf>
    <xf numFmtId="0" fontId="20" fillId="0" borderId="0" xfId="0" applyFont="1" applyAlignment="1">
      <alignment vertical="center"/>
    </xf>
    <xf numFmtId="0" fontId="20" fillId="0" borderId="0" xfId="0" applyFont="1" applyAlignment="1">
      <alignment horizontal="left" vertical="center"/>
    </xf>
    <xf numFmtId="1" fontId="20" fillId="0" borderId="0" xfId="0" applyNumberFormat="1" applyFont="1" applyAlignment="1">
      <alignment vertical="center"/>
    </xf>
    <xf numFmtId="0" fontId="21" fillId="0" borderId="0" xfId="0" pivotButton="1" applyFont="1"/>
    <xf numFmtId="0" fontId="21" fillId="0" borderId="0" xfId="0" applyFont="1"/>
    <xf numFmtId="0" fontId="21" fillId="0" borderId="0" xfId="0" applyFont="1" applyAlignment="1">
      <alignment horizontal="left"/>
    </xf>
    <xf numFmtId="0" fontId="21" fillId="0" borderId="0" xfId="0" applyNumberFormat="1" applyFont="1"/>
    <xf numFmtId="0" fontId="0" fillId="12" borderId="0" xfId="0" applyFill="1"/>
    <xf numFmtId="0" fontId="15" fillId="0" borderId="0" xfId="0" applyFont="1"/>
    <xf numFmtId="0" fontId="33" fillId="0" borderId="0" xfId="1" applyFont="1" applyAlignment="1"/>
    <xf numFmtId="0" fontId="26" fillId="15" borderId="0" xfId="0" applyFont="1" applyFill="1"/>
    <xf numFmtId="0" fontId="0" fillId="16" borderId="0" xfId="0" applyFill="1"/>
    <xf numFmtId="0" fontId="0" fillId="17" borderId="0" xfId="0" applyFill="1"/>
    <xf numFmtId="0" fontId="0" fillId="0" borderId="0" xfId="0"/>
    <xf numFmtId="0" fontId="11" fillId="0" borderId="3" xfId="0" applyFont="1" applyBorder="1"/>
    <xf numFmtId="0" fontId="3" fillId="19" borderId="0" xfId="0" applyFont="1" applyFill="1" applyAlignment="1">
      <alignment horizontal="center" vertical="center"/>
    </xf>
    <xf numFmtId="0" fontId="3" fillId="19" borderId="0" xfId="0" applyFont="1" applyFill="1" applyAlignment="1">
      <alignment vertical="center"/>
    </xf>
    <xf numFmtId="0" fontId="0" fillId="19" borderId="0" xfId="0" applyFill="1"/>
    <xf numFmtId="0" fontId="0" fillId="0" borderId="0" xfId="0"/>
    <xf numFmtId="0" fontId="46" fillId="0" borderId="0" xfId="0" applyFont="1" applyAlignment="1">
      <alignment horizontal="left" vertical="center"/>
    </xf>
    <xf numFmtId="0" fontId="0" fillId="0" borderId="0" xfId="0"/>
    <xf numFmtId="0" fontId="0" fillId="0" borderId="0" xfId="0"/>
    <xf numFmtId="0" fontId="0" fillId="0" borderId="0" xfId="0"/>
    <xf numFmtId="0" fontId="0" fillId="0" borderId="0" xfId="0"/>
    <xf numFmtId="0" fontId="1" fillId="0" borderId="2" xfId="0" applyFont="1" applyFill="1" applyBorder="1" applyAlignment="1">
      <alignment horizontal="center" vertical="top"/>
    </xf>
    <xf numFmtId="0" fontId="0" fillId="0" borderId="0" xfId="0"/>
    <xf numFmtId="0" fontId="0" fillId="0" borderId="0" xfId="0"/>
    <xf numFmtId="0" fontId="11" fillId="0" borderId="3" xfId="0" applyFont="1" applyBorder="1"/>
    <xf numFmtId="0" fontId="0" fillId="0" borderId="0" xfId="0" applyAlignment="1">
      <alignment vertical="center"/>
    </xf>
    <xf numFmtId="0" fontId="50" fillId="21" borderId="0" xfId="0" applyFont="1" applyFill="1" applyAlignment="1">
      <alignment horizontal="left" vertical="center"/>
    </xf>
    <xf numFmtId="0" fontId="52" fillId="22" borderId="16" xfId="0" applyFont="1" applyFill="1" applyBorder="1" applyAlignment="1">
      <alignment horizontal="center" vertical="center"/>
    </xf>
    <xf numFmtId="0" fontId="53" fillId="25" borderId="16" xfId="0" applyFont="1" applyFill="1" applyBorder="1" applyAlignment="1">
      <alignment horizontal="left" vertical="center"/>
    </xf>
    <xf numFmtId="0" fontId="54" fillId="25" borderId="16" xfId="0" applyFont="1" applyFill="1" applyBorder="1" applyAlignment="1">
      <alignment horizontal="center" vertical="center"/>
    </xf>
    <xf numFmtId="0" fontId="55" fillId="26" borderId="16" xfId="0" applyFont="1" applyFill="1" applyBorder="1" applyAlignment="1">
      <alignment horizontal="left" vertical="center" wrapText="1"/>
    </xf>
    <xf numFmtId="0" fontId="53" fillId="25" borderId="16" xfId="0" applyFont="1" applyFill="1" applyBorder="1" applyAlignment="1">
      <alignment horizontal="left" vertical="center" wrapText="1"/>
    </xf>
    <xf numFmtId="0" fontId="56" fillId="25" borderId="16" xfId="0" applyFont="1" applyFill="1" applyBorder="1" applyAlignment="1">
      <alignment horizontal="left" vertical="center" wrapText="1"/>
    </xf>
    <xf numFmtId="0" fontId="53" fillId="7" borderId="16" xfId="0" applyFont="1" applyFill="1" applyBorder="1" applyAlignment="1">
      <alignment horizontal="left" vertical="center"/>
    </xf>
    <xf numFmtId="0" fontId="54" fillId="7" borderId="16" xfId="0" applyFont="1" applyFill="1" applyBorder="1" applyAlignment="1">
      <alignment horizontal="center" vertical="center"/>
    </xf>
    <xf numFmtId="0" fontId="53" fillId="7" borderId="16" xfId="0" applyFont="1" applyFill="1" applyBorder="1" applyAlignment="1">
      <alignment horizontal="left" vertical="center" wrapText="1"/>
    </xf>
    <xf numFmtId="0" fontId="56" fillId="7" borderId="16"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8" fillId="7" borderId="16" xfId="0" applyFont="1" applyFill="1" applyBorder="1" applyAlignment="1">
      <alignment horizontal="left" vertical="center" wrapText="1"/>
    </xf>
    <xf numFmtId="0" fontId="1" fillId="0" borderId="0" xfId="0" applyFont="1" applyAlignment="1">
      <alignment horizontal="center" vertical="top"/>
    </xf>
    <xf numFmtId="0" fontId="1" fillId="0" borderId="0" xfId="0" applyFont="1"/>
    <xf numFmtId="0" fontId="0" fillId="0" borderId="0" xfId="0"/>
    <xf numFmtId="0" fontId="11" fillId="0" borderId="3" xfId="0" applyFont="1" applyBorder="1"/>
    <xf numFmtId="0" fontId="0" fillId="0" borderId="0" xfId="0"/>
    <xf numFmtId="0" fontId="0" fillId="0" borderId="1" xfId="0" applyBorder="1"/>
    <xf numFmtId="0" fontId="0" fillId="32" borderId="1" xfId="0" applyFill="1" applyBorder="1"/>
    <xf numFmtId="0" fontId="49" fillId="29" borderId="0" xfId="0" applyFont="1" applyFill="1" applyAlignment="1">
      <alignment horizontal="left" vertical="center"/>
    </xf>
    <xf numFmtId="0" fontId="0" fillId="0" borderId="0" xfId="0"/>
    <xf numFmtId="0" fontId="47" fillId="22" borderId="0" xfId="0" applyFont="1" applyFill="1" applyAlignment="1">
      <alignment horizontal="center" vertical="center"/>
    </xf>
    <xf numFmtId="0" fontId="48" fillId="23" borderId="0" xfId="0" applyFont="1" applyFill="1" applyAlignment="1">
      <alignment horizontal="center" vertical="center"/>
    </xf>
    <xf numFmtId="0" fontId="49" fillId="24" borderId="0" xfId="0" applyFont="1" applyFill="1" applyAlignment="1">
      <alignment horizontal="center" vertical="center"/>
    </xf>
    <xf numFmtId="0" fontId="51" fillId="21" borderId="0" xfId="0" applyFont="1" applyFill="1" applyAlignment="1">
      <alignment horizontal="left" vertical="center" wrapText="1"/>
    </xf>
    <xf numFmtId="0" fontId="49" fillId="24" borderId="0" xfId="0" applyFont="1" applyFill="1" applyAlignment="1">
      <alignment horizontal="left" vertical="center"/>
    </xf>
    <xf numFmtId="0" fontId="49" fillId="27" borderId="0" xfId="0" applyFont="1" applyFill="1" applyAlignment="1">
      <alignment horizontal="left" vertical="center"/>
    </xf>
    <xf numFmtId="0" fontId="49" fillId="28" borderId="0" xfId="0" applyFont="1" applyFill="1" applyAlignment="1">
      <alignment horizontal="left" vertical="center"/>
    </xf>
    <xf numFmtId="0" fontId="56" fillId="30" borderId="16" xfId="0" applyFont="1" applyFill="1" applyBorder="1" applyAlignment="1">
      <alignment horizontal="left" vertical="center" wrapText="1"/>
    </xf>
    <xf numFmtId="0" fontId="57" fillId="22" borderId="0" xfId="0" applyFont="1" applyFill="1" applyAlignment="1">
      <alignment horizontal="center" vertical="center"/>
    </xf>
    <xf numFmtId="0" fontId="56" fillId="7" borderId="16" xfId="0" applyFont="1" applyFill="1" applyBorder="1" applyAlignment="1">
      <alignment horizontal="left" vertical="center" wrapText="1"/>
    </xf>
    <xf numFmtId="0" fontId="16" fillId="16" borderId="0" xfId="0" applyFont="1" applyFill="1" applyAlignment="1">
      <alignment horizontal="center"/>
    </xf>
    <xf numFmtId="0" fontId="16" fillId="16" borderId="4" xfId="0" applyFont="1" applyFill="1" applyBorder="1" applyAlignment="1">
      <alignment horizontal="center"/>
    </xf>
    <xf numFmtId="0" fontId="0" fillId="0" borderId="0" xfId="0" applyFill="1"/>
    <xf numFmtId="0" fontId="8" fillId="5" borderId="0" xfId="0" applyFont="1" applyFill="1" applyAlignment="1">
      <alignment horizontal="center"/>
    </xf>
    <xf numFmtId="0" fontId="11" fillId="0" borderId="3" xfId="0" applyFont="1" applyBorder="1"/>
    <xf numFmtId="0" fontId="17" fillId="3" borderId="0" xfId="0" applyFont="1" applyFill="1" applyAlignment="1">
      <alignment horizontal="center" vertical="center"/>
    </xf>
    <xf numFmtId="0" fontId="4" fillId="3" borderId="0" xfId="0" applyFont="1" applyFill="1" applyAlignment="1">
      <alignment horizontal="center" vertical="center"/>
    </xf>
    <xf numFmtId="0" fontId="1" fillId="0" borderId="0" xfId="0" applyFont="1"/>
    <xf numFmtId="0" fontId="37" fillId="0" borderId="0" xfId="0" applyFont="1" applyAlignment="1">
      <alignment horizontal="center"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0" fontId="36" fillId="18" borderId="0" xfId="0" applyFont="1" applyFill="1" applyAlignment="1">
      <alignment horizontal="center" vertical="center"/>
    </xf>
    <xf numFmtId="0" fontId="37" fillId="18" borderId="0" xfId="0" applyFont="1" applyFill="1" applyAlignment="1">
      <alignment horizontal="center" vertical="center"/>
    </xf>
    <xf numFmtId="0" fontId="0" fillId="0" borderId="0" xfId="0" applyAlignment="1">
      <alignment horizontal="center"/>
    </xf>
    <xf numFmtId="0" fontId="42" fillId="19" borderId="0" xfId="0" applyFont="1" applyFill="1" applyAlignment="1">
      <alignment horizontal="center" vertical="center"/>
    </xf>
    <xf numFmtId="0" fontId="3" fillId="19" borderId="0" xfId="0" applyFont="1" applyFill="1" applyAlignment="1">
      <alignment horizontal="center" vertical="center"/>
    </xf>
    <xf numFmtId="0" fontId="39" fillId="19" borderId="0" xfId="0" applyFont="1" applyFill="1" applyAlignment="1">
      <alignment horizontal="center" vertical="center"/>
    </xf>
    <xf numFmtId="0" fontId="41" fillId="19" borderId="0" xfId="0" applyFont="1" applyFill="1" applyAlignment="1">
      <alignment horizontal="center" vertical="center"/>
    </xf>
    <xf numFmtId="0" fontId="38" fillId="19" borderId="0" xfId="0" applyFont="1" applyFill="1" applyAlignment="1">
      <alignment horizontal="center" vertical="center"/>
    </xf>
    <xf numFmtId="0" fontId="40" fillId="19" borderId="0" xfId="0" applyFont="1" applyFill="1" applyAlignment="1">
      <alignment horizontal="center" vertical="center"/>
    </xf>
    <xf numFmtId="0" fontId="23" fillId="19" borderId="0" xfId="0" applyFont="1" applyFill="1" applyAlignment="1">
      <alignment horizontal="right" vertical="center"/>
    </xf>
    <xf numFmtId="0" fontId="34" fillId="19" borderId="0" xfId="0" applyFont="1" applyFill="1" applyAlignment="1">
      <alignment horizontal="right" vertical="center"/>
    </xf>
    <xf numFmtId="0" fontId="35" fillId="19" borderId="0" xfId="0" applyFont="1" applyFill="1" applyAlignment="1">
      <alignment vertical="center"/>
    </xf>
    <xf numFmtId="0" fontId="19" fillId="0" borderId="0" xfId="0" applyFont="1" applyAlignment="1">
      <alignment vertical="center"/>
    </xf>
    <xf numFmtId="0" fontId="45" fillId="16" borderId="1" xfId="0" applyFont="1" applyFill="1" applyBorder="1" applyAlignment="1">
      <alignment horizontal="center" vertical="center"/>
    </xf>
    <xf numFmtId="0" fontId="43" fillId="0" borderId="1" xfId="0" applyFont="1" applyBorder="1"/>
    <xf numFmtId="0" fontId="44" fillId="20" borderId="1" xfId="0" applyFont="1" applyFill="1" applyBorder="1" applyAlignment="1">
      <alignment horizontal="center" vertical="center"/>
    </xf>
    <xf numFmtId="0" fontId="44" fillId="16" borderId="1" xfId="0" applyFont="1" applyFill="1" applyBorder="1" applyAlignment="1">
      <alignment horizontal="center" vertical="center"/>
    </xf>
    <xf numFmtId="0" fontId="24" fillId="13" borderId="5" xfId="0" applyFont="1" applyFill="1" applyBorder="1" applyAlignment="1">
      <alignment horizontal="center"/>
    </xf>
    <xf numFmtId="0" fontId="24" fillId="13" borderId="6" xfId="0" applyFont="1" applyFill="1" applyBorder="1" applyAlignment="1">
      <alignment horizontal="center"/>
    </xf>
    <xf numFmtId="0" fontId="24" fillId="13" borderId="7" xfId="0" applyFont="1" applyFill="1" applyBorder="1" applyAlignment="1">
      <alignment horizontal="center"/>
    </xf>
    <xf numFmtId="0" fontId="24" fillId="13" borderId="8" xfId="0" applyFont="1" applyFill="1" applyBorder="1" applyAlignment="1">
      <alignment horizontal="center"/>
    </xf>
    <xf numFmtId="0" fontId="24" fillId="13" borderId="9" xfId="0" applyFont="1" applyFill="1" applyBorder="1" applyAlignment="1">
      <alignment horizontal="center"/>
    </xf>
    <xf numFmtId="0" fontId="24" fillId="13" borderId="10" xfId="0" applyFont="1" applyFill="1" applyBorder="1" applyAlignment="1">
      <alignment horizontal="center"/>
    </xf>
    <xf numFmtId="0" fontId="25" fillId="0" borderId="5" xfId="0" applyFont="1" applyBorder="1" applyAlignment="1">
      <alignment horizontal="center"/>
    </xf>
    <xf numFmtId="0" fontId="25" fillId="0" borderId="6" xfId="0" applyFont="1" applyBorder="1" applyAlignment="1">
      <alignment horizontal="center"/>
    </xf>
    <xf numFmtId="0" fontId="25" fillId="0" borderId="7" xfId="0" applyFont="1" applyBorder="1" applyAlignment="1">
      <alignment horizontal="center"/>
    </xf>
    <xf numFmtId="0" fontId="25" fillId="0" borderId="8" xfId="0" applyFont="1" applyBorder="1" applyAlignment="1">
      <alignment horizontal="center"/>
    </xf>
    <xf numFmtId="0" fontId="25" fillId="0" borderId="9" xfId="0" applyFont="1" applyBorder="1" applyAlignment="1">
      <alignment horizontal="center"/>
    </xf>
    <xf numFmtId="0" fontId="25" fillId="0" borderId="10" xfId="0" applyFont="1" applyBorder="1" applyAlignment="1">
      <alignment horizontal="center"/>
    </xf>
    <xf numFmtId="0" fontId="27" fillId="14" borderId="5" xfId="0" applyFont="1" applyFill="1" applyBorder="1" applyAlignment="1">
      <alignment horizontal="center"/>
    </xf>
    <xf numFmtId="0" fontId="27" fillId="14" borderId="6" xfId="0" applyFont="1" applyFill="1" applyBorder="1" applyAlignment="1">
      <alignment horizontal="center"/>
    </xf>
    <xf numFmtId="0" fontId="27" fillId="14" borderId="7" xfId="0" applyFont="1" applyFill="1" applyBorder="1" applyAlignment="1">
      <alignment horizontal="center"/>
    </xf>
    <xf numFmtId="0" fontId="27" fillId="14" borderId="8" xfId="0" applyFont="1" applyFill="1" applyBorder="1" applyAlignment="1">
      <alignment horizontal="center"/>
    </xf>
    <xf numFmtId="0" fontId="27" fillId="14" borderId="9" xfId="0" applyFont="1" applyFill="1" applyBorder="1" applyAlignment="1">
      <alignment horizontal="center"/>
    </xf>
    <xf numFmtId="0" fontId="27" fillId="14" borderId="10" xfId="0" applyFont="1" applyFill="1" applyBorder="1" applyAlignment="1">
      <alignment horizontal="center"/>
    </xf>
    <xf numFmtId="0" fontId="28" fillId="15" borderId="5" xfId="0" applyFont="1" applyFill="1" applyBorder="1" applyAlignment="1">
      <alignment horizontal="right" vertical="top" wrapText="1"/>
    </xf>
    <xf numFmtId="0" fontId="28" fillId="15" borderId="6" xfId="0" applyFont="1" applyFill="1" applyBorder="1" applyAlignment="1">
      <alignment horizontal="right" vertical="top" wrapText="1"/>
    </xf>
    <xf numFmtId="0" fontId="28" fillId="15" borderId="8" xfId="0" applyFont="1" applyFill="1" applyBorder="1" applyAlignment="1">
      <alignment horizontal="right" vertical="top" wrapText="1"/>
    </xf>
    <xf numFmtId="0" fontId="28" fillId="15" borderId="9" xfId="0" applyFont="1" applyFill="1" applyBorder="1" applyAlignment="1">
      <alignment horizontal="right" vertical="top" wrapText="1"/>
    </xf>
    <xf numFmtId="0" fontId="29" fillId="14" borderId="5" xfId="0" applyFont="1" applyFill="1" applyBorder="1" applyAlignment="1">
      <alignment horizontal="center"/>
    </xf>
    <xf numFmtId="0" fontId="29" fillId="14" borderId="6" xfId="0" applyFont="1" applyFill="1" applyBorder="1" applyAlignment="1">
      <alignment horizontal="center"/>
    </xf>
    <xf numFmtId="0" fontId="29" fillId="14" borderId="7" xfId="0" applyFont="1" applyFill="1" applyBorder="1" applyAlignment="1">
      <alignment horizontal="center"/>
    </xf>
    <xf numFmtId="0" fontId="29" fillId="14" borderId="14" xfId="0" applyFont="1" applyFill="1" applyBorder="1" applyAlignment="1">
      <alignment horizontal="center"/>
    </xf>
    <xf numFmtId="0" fontId="29" fillId="14" borderId="0" xfId="0" applyFont="1" applyFill="1" applyAlignment="1">
      <alignment horizontal="center"/>
    </xf>
    <xf numFmtId="0" fontId="29" fillId="14" borderId="15" xfId="0" applyFont="1" applyFill="1" applyBorder="1" applyAlignment="1">
      <alignment horizontal="center"/>
    </xf>
    <xf numFmtId="0" fontId="29" fillId="14" borderId="8" xfId="0" applyFont="1" applyFill="1" applyBorder="1" applyAlignment="1">
      <alignment horizontal="center"/>
    </xf>
    <xf numFmtId="0" fontId="29" fillId="14" borderId="9" xfId="0" applyFont="1" applyFill="1" applyBorder="1" applyAlignment="1">
      <alignment horizontal="center"/>
    </xf>
    <xf numFmtId="0" fontId="29" fillId="14" borderId="10" xfId="0" applyFont="1" applyFill="1" applyBorder="1" applyAlignment="1">
      <alignment horizontal="center"/>
    </xf>
    <xf numFmtId="0" fontId="15" fillId="15" borderId="11" xfId="0" applyFont="1" applyFill="1" applyBorder="1" applyAlignment="1">
      <alignment horizontal="center" wrapText="1"/>
    </xf>
    <xf numFmtId="0" fontId="15" fillId="15" borderId="12" xfId="0" applyFont="1" applyFill="1" applyBorder="1" applyAlignment="1">
      <alignment horizontal="center" wrapText="1"/>
    </xf>
    <xf numFmtId="0" fontId="15" fillId="15" borderId="13" xfId="0" applyFont="1" applyFill="1" applyBorder="1" applyAlignment="1">
      <alignment horizontal="center" wrapText="1"/>
    </xf>
    <xf numFmtId="0" fontId="30" fillId="15" borderId="5" xfId="0" applyFont="1" applyFill="1" applyBorder="1" applyAlignment="1">
      <alignment horizontal="center" wrapText="1"/>
    </xf>
    <xf numFmtId="0" fontId="30" fillId="15" borderId="6" xfId="0" applyFont="1" applyFill="1" applyBorder="1" applyAlignment="1">
      <alignment horizontal="center" wrapText="1"/>
    </xf>
    <xf numFmtId="0" fontId="30" fillId="15" borderId="7" xfId="0" applyFont="1" applyFill="1" applyBorder="1" applyAlignment="1">
      <alignment horizontal="center" wrapText="1"/>
    </xf>
    <xf numFmtId="0" fontId="30" fillId="15" borderId="14" xfId="0" applyFont="1" applyFill="1" applyBorder="1" applyAlignment="1">
      <alignment horizontal="center" wrapText="1"/>
    </xf>
    <xf numFmtId="0" fontId="30" fillId="15" borderId="0" xfId="0" applyFont="1" applyFill="1" applyAlignment="1">
      <alignment horizontal="center" wrapText="1"/>
    </xf>
    <xf numFmtId="0" fontId="30" fillId="15" borderId="15" xfId="0" applyFont="1" applyFill="1" applyBorder="1" applyAlignment="1">
      <alignment horizontal="center" wrapText="1"/>
    </xf>
    <xf numFmtId="0" fontId="30" fillId="15" borderId="8" xfId="0" applyFont="1" applyFill="1" applyBorder="1" applyAlignment="1">
      <alignment horizontal="center" wrapText="1"/>
    </xf>
    <xf numFmtId="0" fontId="30" fillId="15" borderId="9" xfId="0" applyFont="1" applyFill="1" applyBorder="1" applyAlignment="1">
      <alignment horizontal="center" wrapText="1"/>
    </xf>
    <xf numFmtId="0" fontId="30" fillId="15" borderId="10" xfId="0" applyFont="1" applyFill="1" applyBorder="1" applyAlignment="1">
      <alignment horizontal="center" wrapText="1"/>
    </xf>
    <xf numFmtId="0" fontId="31" fillId="14" borderId="5" xfId="0" applyFont="1" applyFill="1" applyBorder="1" applyAlignment="1">
      <alignment horizontal="center"/>
    </xf>
    <xf numFmtId="0" fontId="31" fillId="14" borderId="6" xfId="0" applyFont="1" applyFill="1" applyBorder="1" applyAlignment="1">
      <alignment horizontal="center"/>
    </xf>
    <xf numFmtId="0" fontId="31" fillId="14" borderId="7" xfId="0" applyFont="1" applyFill="1" applyBorder="1" applyAlignment="1">
      <alignment horizontal="center"/>
    </xf>
    <xf numFmtId="0" fontId="31" fillId="14" borderId="14" xfId="0" applyFont="1" applyFill="1" applyBorder="1" applyAlignment="1">
      <alignment horizontal="center"/>
    </xf>
    <xf numFmtId="0" fontId="31" fillId="14" borderId="0" xfId="0" applyFont="1" applyFill="1" applyAlignment="1">
      <alignment horizontal="center"/>
    </xf>
    <xf numFmtId="0" fontId="31" fillId="14" borderId="15" xfId="0" applyFont="1" applyFill="1" applyBorder="1" applyAlignment="1">
      <alignment horizontal="center"/>
    </xf>
    <xf numFmtId="0" fontId="31" fillId="14" borderId="8" xfId="0" applyFont="1" applyFill="1" applyBorder="1" applyAlignment="1">
      <alignment horizontal="center"/>
    </xf>
    <xf numFmtId="0" fontId="31" fillId="14" borderId="9" xfId="0" applyFont="1" applyFill="1" applyBorder="1" applyAlignment="1">
      <alignment horizontal="center"/>
    </xf>
    <xf numFmtId="0" fontId="31" fillId="14" borderId="10" xfId="0" applyFont="1" applyFill="1" applyBorder="1" applyAlignment="1">
      <alignment horizontal="center"/>
    </xf>
    <xf numFmtId="0" fontId="15" fillId="15" borderId="5" xfId="0" applyFont="1" applyFill="1" applyBorder="1" applyAlignment="1">
      <alignment horizontal="center" wrapText="1"/>
    </xf>
    <xf numFmtId="0" fontId="15" fillId="15" borderId="6" xfId="0" applyFont="1" applyFill="1" applyBorder="1" applyAlignment="1">
      <alignment horizontal="center" wrapText="1"/>
    </xf>
    <xf numFmtId="0" fontId="15" fillId="15" borderId="7" xfId="0" applyFont="1" applyFill="1" applyBorder="1" applyAlignment="1">
      <alignment horizontal="center" wrapText="1"/>
    </xf>
    <xf numFmtId="0" fontId="15" fillId="15" borderId="14" xfId="0" applyFont="1" applyFill="1" applyBorder="1" applyAlignment="1">
      <alignment horizontal="center" wrapText="1"/>
    </xf>
    <xf numFmtId="0" fontId="15" fillId="15" borderId="0" xfId="0" applyFont="1" applyFill="1" applyAlignment="1">
      <alignment horizontal="center" wrapText="1"/>
    </xf>
    <xf numFmtId="0" fontId="15" fillId="15" borderId="15" xfId="0" applyFont="1" applyFill="1" applyBorder="1" applyAlignment="1">
      <alignment horizontal="center" wrapText="1"/>
    </xf>
    <xf numFmtId="0" fontId="15" fillId="15" borderId="8" xfId="0" applyFont="1" applyFill="1" applyBorder="1" applyAlignment="1">
      <alignment horizontal="center" wrapText="1"/>
    </xf>
    <xf numFmtId="0" fontId="15" fillId="15" borderId="9" xfId="0" applyFont="1" applyFill="1" applyBorder="1" applyAlignment="1">
      <alignment horizontal="center" wrapText="1"/>
    </xf>
    <xf numFmtId="0" fontId="15" fillId="15" borderId="10" xfId="0" applyFont="1" applyFill="1" applyBorder="1" applyAlignment="1">
      <alignment horizontal="center" wrapText="1"/>
    </xf>
    <xf numFmtId="0" fontId="32" fillId="15" borderId="5" xfId="0" applyFont="1" applyFill="1" applyBorder="1" applyAlignment="1">
      <alignment horizontal="center" wrapText="1"/>
    </xf>
    <xf numFmtId="0" fontId="32" fillId="15" borderId="6" xfId="0" applyFont="1" applyFill="1" applyBorder="1" applyAlignment="1">
      <alignment horizontal="center" wrapText="1"/>
    </xf>
    <xf numFmtId="0" fontId="32" fillId="15" borderId="14" xfId="0" applyFont="1" applyFill="1" applyBorder="1" applyAlignment="1">
      <alignment horizontal="center" wrapText="1"/>
    </xf>
    <xf numFmtId="0" fontId="32" fillId="15" borderId="0" xfId="0" applyFont="1" applyFill="1" applyAlignment="1">
      <alignment horizontal="center" wrapText="1"/>
    </xf>
    <xf numFmtId="0" fontId="60" fillId="31" borderId="0" xfId="0" applyFont="1" applyFill="1" applyAlignment="1">
      <alignment horizontal="center"/>
    </xf>
    <xf numFmtId="0" fontId="19" fillId="31" borderId="0" xfId="0" applyFont="1" applyFill="1" applyAlignment="1">
      <alignment horizontal="center"/>
    </xf>
    <xf numFmtId="0" fontId="0" fillId="0" borderId="0" xfId="0" applyAlignment="1">
      <alignment horizontal="center" vertical="center"/>
    </xf>
    <xf numFmtId="0" fontId="60" fillId="31" borderId="0" xfId="0" applyFont="1" applyFill="1" applyAlignment="1">
      <alignment horizontal="center" vertical="center"/>
    </xf>
    <xf numFmtId="0" fontId="0" fillId="31" borderId="0" xfId="0" applyFill="1" applyAlignment="1">
      <alignment horizontal="center" vertical="center"/>
    </xf>
    <xf numFmtId="0" fontId="61" fillId="31" borderId="0" xfId="0" applyFont="1" applyFill="1" applyAlignment="1">
      <alignment horizontal="center" vertical="center"/>
    </xf>
    <xf numFmtId="0" fontId="20" fillId="31" borderId="0" xfId="0" applyFont="1" applyFill="1" applyAlignment="1">
      <alignment horizontal="center" vertical="center"/>
    </xf>
    <xf numFmtId="0" fontId="62" fillId="31" borderId="0" xfId="0" applyFont="1" applyFill="1" applyAlignment="1">
      <alignment horizontal="center" vertical="center"/>
    </xf>
    <xf numFmtId="0" fontId="63" fillId="31" borderId="0" xfId="0" applyFont="1" applyFill="1" applyAlignment="1">
      <alignment horizontal="center" vertical="center"/>
    </xf>
    <xf numFmtId="0" fontId="59" fillId="31" borderId="0" xfId="0" applyFont="1" applyFill="1" applyAlignment="1">
      <alignment horizontal="center" vertical="center"/>
    </xf>
  </cellXfs>
  <cellStyles count="2">
    <cellStyle name="Hyperlink" xfId="1" builtinId="8"/>
    <cellStyle name="Normal" xfId="0" builtinId="0"/>
  </cellStyles>
  <dxfs count="35">
    <dxf>
      <font>
        <sz val="26"/>
      </font>
    </dxf>
    <dxf>
      <font>
        <sz val="26"/>
      </font>
    </dxf>
    <dxf>
      <font>
        <sz val="26"/>
      </font>
    </dxf>
    <dxf>
      <font>
        <sz val="26"/>
      </font>
    </dxf>
    <dxf>
      <font>
        <sz val="22"/>
      </font>
    </dxf>
    <dxf>
      <font>
        <sz val="22"/>
      </font>
    </dxf>
    <dxf>
      <font>
        <sz val="22"/>
      </font>
    </dxf>
    <dxf>
      <font>
        <sz val="22"/>
      </font>
    </dxf>
    <dxf>
      <font>
        <sz val="22"/>
      </font>
    </dxf>
    <dxf>
      <font>
        <sz val="22"/>
      </font>
    </dxf>
    <dxf>
      <alignment vertical="center"/>
    </dxf>
    <dxf>
      <alignment vertical="center"/>
    </dxf>
    <dxf>
      <alignment vertical="center"/>
    </dxf>
    <dxf>
      <alignment vertical="center"/>
    </dxf>
    <dxf>
      <alignment vertical="center"/>
    </dxf>
    <dxf>
      <alignment vertical="center"/>
    </dxf>
    <dxf>
      <font>
        <sz val="14"/>
      </font>
    </dxf>
    <dxf>
      <font>
        <sz val="14"/>
      </font>
    </dxf>
    <dxf>
      <font>
        <sz val="14"/>
      </font>
    </dxf>
    <dxf>
      <font>
        <sz val="14"/>
      </font>
    </dxf>
    <dxf>
      <font>
        <sz val="14"/>
      </font>
    </dxf>
    <dxf>
      <font>
        <sz val="14"/>
      </font>
    </dxf>
    <dxf>
      <font>
        <sz val="26"/>
      </font>
    </dxf>
    <dxf>
      <font>
        <sz val="26"/>
      </font>
    </dxf>
    <dxf>
      <font>
        <sz val="26"/>
      </font>
    </dxf>
    <dxf>
      <font>
        <sz val="26"/>
      </font>
    </dxf>
    <dxf>
      <font>
        <sz val="26"/>
      </font>
    </dxf>
    <dxf>
      <font>
        <sz val="26"/>
      </font>
    </dxf>
    <dxf>
      <font>
        <sz val="26"/>
      </font>
    </dxf>
    <dxf>
      <font>
        <sz val="26"/>
      </font>
    </dxf>
    <dxf>
      <font>
        <sz val="26"/>
      </font>
    </dxf>
    <dxf>
      <font>
        <sz val="2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16F6D1"/>
      <color rgb="FF1EEEB8"/>
      <color rgb="FF5CEEF2"/>
      <color rgb="FF47C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[STUDENT-RESULT-ANALYSIS.xlsm]section_wise_grade_card!PivotTable14</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15608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section_wise_grade_card!$A$5:$A$8</c:f>
              <c:strCache>
                <c:ptCount val="3"/>
                <c:pt idx="0">
                  <c:v>A</c:v>
                </c:pt>
                <c:pt idx="1">
                  <c:v>B</c:v>
                </c:pt>
                <c:pt idx="2">
                  <c:v>C</c:v>
                </c:pt>
              </c:strCache>
            </c:strRef>
          </c:cat>
          <c:val>
            <c:numRef>
              <c:f>section_wise_grade_card!$B$5:$B$8</c:f>
              <c:numCache>
                <c:formatCode>General</c:formatCode>
                <c:ptCount val="3"/>
                <c:pt idx="0">
                  <c:v>37</c:v>
                </c:pt>
                <c:pt idx="1">
                  <c:v>36</c:v>
                </c:pt>
                <c:pt idx="2">
                  <c:v>42</c:v>
                </c:pt>
              </c:numCache>
            </c:numRef>
          </c:val>
          <c:extLst>
            <c:ext xmlns:c16="http://schemas.microsoft.com/office/drawing/2014/chart" uri="{C3380CC4-5D6E-409C-BE32-E72D297353CC}">
              <c16:uniqueId val="{00000000-EEA4-44D7-B630-36FDBE066883}"/>
            </c:ext>
          </c:extLst>
        </c:ser>
        <c:ser>
          <c:idx val="1"/>
          <c:order val="1"/>
          <c:tx>
            <c:strRef>
              <c:f>section_wise_grade_card!$C$3:$C$4</c:f>
              <c:strCache>
                <c:ptCount val="1"/>
                <c:pt idx="0">
                  <c:v>A++</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9713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section_wise_grade_card!$A$5:$A$8</c:f>
              <c:strCache>
                <c:ptCount val="3"/>
                <c:pt idx="0">
                  <c:v>A</c:v>
                </c:pt>
                <c:pt idx="1">
                  <c:v>B</c:v>
                </c:pt>
                <c:pt idx="2">
                  <c:v>C</c:v>
                </c:pt>
              </c:strCache>
            </c:strRef>
          </c:cat>
          <c:val>
            <c:numRef>
              <c:f>section_wise_grade_card!$C$5:$C$8</c:f>
              <c:numCache>
                <c:formatCode>General</c:formatCode>
                <c:ptCount val="3"/>
                <c:pt idx="0">
                  <c:v>12</c:v>
                </c:pt>
                <c:pt idx="1">
                  <c:v>13</c:v>
                </c:pt>
                <c:pt idx="2">
                  <c:v>11</c:v>
                </c:pt>
              </c:numCache>
            </c:numRef>
          </c:val>
          <c:extLst>
            <c:ext xmlns:c16="http://schemas.microsoft.com/office/drawing/2014/chart" uri="{C3380CC4-5D6E-409C-BE32-E72D297353CC}">
              <c16:uniqueId val="{00000001-EEA4-44D7-B630-36FDBE066883}"/>
            </c:ext>
          </c:extLst>
        </c:ser>
        <c:ser>
          <c:idx val="2"/>
          <c:order val="2"/>
          <c:tx>
            <c:strRef>
              <c:f>section_wise_grade_card!$D$3:$D$4</c:f>
              <c:strCache>
                <c:ptCount val="1"/>
                <c:pt idx="0">
                  <c:v>B</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196B2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section_wise_grade_card!$A$5:$A$8</c:f>
              <c:strCache>
                <c:ptCount val="3"/>
                <c:pt idx="0">
                  <c:v>A</c:v>
                </c:pt>
                <c:pt idx="1">
                  <c:v>B</c:v>
                </c:pt>
                <c:pt idx="2">
                  <c:v>C</c:v>
                </c:pt>
              </c:strCache>
            </c:strRef>
          </c:cat>
          <c:val>
            <c:numRef>
              <c:f>section_wise_grade_card!$D$5:$D$8</c:f>
              <c:numCache>
                <c:formatCode>General</c:formatCode>
                <c:ptCount val="3"/>
                <c:pt idx="0">
                  <c:v>31</c:v>
                </c:pt>
                <c:pt idx="1">
                  <c:v>40</c:v>
                </c:pt>
                <c:pt idx="2">
                  <c:v>31</c:v>
                </c:pt>
              </c:numCache>
            </c:numRef>
          </c:val>
          <c:extLst>
            <c:ext xmlns:c16="http://schemas.microsoft.com/office/drawing/2014/chart" uri="{C3380CC4-5D6E-409C-BE32-E72D297353CC}">
              <c16:uniqueId val="{00000002-EEA4-44D7-B630-36FDBE066883}"/>
            </c:ext>
          </c:extLst>
        </c:ser>
        <c:ser>
          <c:idx val="3"/>
          <c:order val="3"/>
          <c:tx>
            <c:strRef>
              <c:f>section_wise_grade_card!$E$3:$E$4</c:f>
              <c:strCache>
                <c:ptCount val="1"/>
                <c:pt idx="0">
                  <c:v>C</c:v>
                </c:pt>
              </c:strCache>
            </c:strRef>
          </c:tx>
          <c:spPr>
            <a:solidFill>
              <a:schemeClr val="accent4">
                <a:alpha val="88000"/>
              </a:scheme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Lbls>
            <c:spPr>
              <a:solidFill>
                <a:srgbClr val="0F9ED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section_wise_grade_card!$A$5:$A$8</c:f>
              <c:strCache>
                <c:ptCount val="3"/>
                <c:pt idx="0">
                  <c:v>A</c:v>
                </c:pt>
                <c:pt idx="1">
                  <c:v>B</c:v>
                </c:pt>
                <c:pt idx="2">
                  <c:v>C</c:v>
                </c:pt>
              </c:strCache>
            </c:strRef>
          </c:cat>
          <c:val>
            <c:numRef>
              <c:f>section_wise_grade_card!$E$5:$E$8</c:f>
              <c:numCache>
                <c:formatCode>General</c:formatCode>
                <c:ptCount val="3"/>
                <c:pt idx="0">
                  <c:v>28</c:v>
                </c:pt>
                <c:pt idx="1">
                  <c:v>47</c:v>
                </c:pt>
                <c:pt idx="2">
                  <c:v>35</c:v>
                </c:pt>
              </c:numCache>
            </c:numRef>
          </c:val>
          <c:extLst>
            <c:ext xmlns:c16="http://schemas.microsoft.com/office/drawing/2014/chart" uri="{C3380CC4-5D6E-409C-BE32-E72D297353CC}">
              <c16:uniqueId val="{00000003-EEA4-44D7-B630-36FDBE066883}"/>
            </c:ext>
          </c:extLst>
        </c:ser>
        <c:ser>
          <c:idx val="4"/>
          <c:order val="4"/>
          <c:tx>
            <c:strRef>
              <c:f>section_wise_grade_card!$F$3:$F$4</c:f>
              <c:strCache>
                <c:ptCount val="1"/>
                <c:pt idx="0">
                  <c:v>D</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A02B93">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section_wise_grade_card!$A$5:$A$8</c:f>
              <c:strCache>
                <c:ptCount val="3"/>
                <c:pt idx="0">
                  <c:v>A</c:v>
                </c:pt>
                <c:pt idx="1">
                  <c:v>B</c:v>
                </c:pt>
                <c:pt idx="2">
                  <c:v>C</c:v>
                </c:pt>
              </c:strCache>
            </c:strRef>
          </c:cat>
          <c:val>
            <c:numRef>
              <c:f>section_wise_grade_card!$F$5:$F$8</c:f>
              <c:numCache>
                <c:formatCode>General</c:formatCode>
                <c:ptCount val="3"/>
                <c:pt idx="0">
                  <c:v>49</c:v>
                </c:pt>
                <c:pt idx="1">
                  <c:v>35</c:v>
                </c:pt>
                <c:pt idx="2">
                  <c:v>33</c:v>
                </c:pt>
              </c:numCache>
            </c:numRef>
          </c:val>
          <c:extLst>
            <c:ext xmlns:c16="http://schemas.microsoft.com/office/drawing/2014/chart" uri="{C3380CC4-5D6E-409C-BE32-E72D297353CC}">
              <c16:uniqueId val="{00000001-55B1-4725-91FC-D6DCBD4C6980}"/>
            </c:ext>
          </c:extLst>
        </c:ser>
        <c:dLbls>
          <c:showLegendKey val="0"/>
          <c:showVal val="1"/>
          <c:showCatName val="0"/>
          <c:showSerName val="0"/>
          <c:showPercent val="0"/>
          <c:showBubbleSize val="0"/>
        </c:dLbls>
        <c:gapWidth val="84"/>
        <c:gapDepth val="53"/>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1"/>
        <c:axPos val="l"/>
        <c:numFmt formatCode="General" sourceLinked="1"/>
        <c:majorTickMark val="out"/>
        <c:minorTickMark val="none"/>
        <c:tickLblPos val="nextTo"/>
        <c:crossAx val="20835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[STUDENT-RESULT-ANALYSIS.xlsm]sec wise subj!PivotTable12</c:name>
    <c:fmtId val="1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'sec wise subj'!$A$4:$A$7</c:f>
              <c:strCache>
                <c:ptCount val="3"/>
                <c:pt idx="0">
                  <c:v>A</c:v>
                </c:pt>
                <c:pt idx="1">
                  <c:v>B</c:v>
                </c:pt>
                <c:pt idx="2">
                  <c:v>C</c:v>
                </c:pt>
              </c:strCache>
            </c:strRef>
          </c:cat>
          <c:val>
            <c:numRef>
              <c:f>'sec wise subj'!$B$4:$B$7</c:f>
              <c:numCache>
                <c:formatCode>General</c:formatCode>
                <c:ptCount val="3"/>
                <c:pt idx="0">
                  <c:v>69.261146496815286</c:v>
                </c:pt>
                <c:pt idx="1">
                  <c:v>70.760233918128648</c:v>
                </c:pt>
                <c:pt idx="2">
                  <c:v>73.401315789473685</c:v>
                </c:pt>
              </c:numCache>
            </c:numRef>
          </c:val>
          <c:extLst>
            <c:ext xmlns:c16="http://schemas.microsoft.com/office/drawing/2014/chart" uri="{C3380CC4-5D6E-409C-BE32-E72D297353CC}">
              <c16:uniqueId val="{00000000-81C5-46B9-A01D-9EB3F338C0D6}"/>
            </c:ext>
          </c:extLst>
        </c:ser>
        <c:ser>
          <c:idx val="1"/>
          <c:order val="1"/>
          <c:tx>
            <c:strRef>
              <c:f>'sec wise subj'!$C$3</c:f>
              <c:strCache>
                <c:ptCount val="1"/>
                <c:pt idx="0">
                  <c:v>Average of English</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'sec wise subj'!$A$4:$A$7</c:f>
              <c:strCache>
                <c:ptCount val="3"/>
                <c:pt idx="0">
                  <c:v>A</c:v>
                </c:pt>
                <c:pt idx="1">
                  <c:v>B</c:v>
                </c:pt>
                <c:pt idx="2">
                  <c:v>C</c:v>
                </c:pt>
              </c:strCache>
            </c:strRef>
          </c:cat>
          <c:val>
            <c:numRef>
              <c:f>'sec wise subj'!$C$4:$C$7</c:f>
              <c:numCache>
                <c:formatCode>General</c:formatCode>
                <c:ptCount val="3"/>
                <c:pt idx="0">
                  <c:v>66.898089171974519</c:v>
                </c:pt>
                <c:pt idx="1">
                  <c:v>70.304093567251456</c:v>
                </c:pt>
                <c:pt idx="2">
                  <c:v>69.30263157894737</c:v>
                </c:pt>
              </c:numCache>
            </c:numRef>
          </c:val>
          <c:extLst>
            <c:ext xmlns:c16="http://schemas.microsoft.com/office/drawing/2014/chart" uri="{C3380CC4-5D6E-409C-BE32-E72D297353CC}">
              <c16:uniqueId val="{00000001-81C5-46B9-A01D-9EB3F338C0D6}"/>
            </c:ext>
          </c:extLst>
        </c:ser>
        <c:ser>
          <c:idx val="2"/>
          <c:order val="2"/>
          <c:tx>
            <c:strRef>
              <c:f>'sec wise subj'!$D$3</c:f>
              <c:strCache>
                <c:ptCount val="1"/>
                <c:pt idx="0">
                  <c:v>Average of Hindi</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'sec wise subj'!$A$4:$A$7</c:f>
              <c:strCache>
                <c:ptCount val="3"/>
                <c:pt idx="0">
                  <c:v>A</c:v>
                </c:pt>
                <c:pt idx="1">
                  <c:v>B</c:v>
                </c:pt>
                <c:pt idx="2">
                  <c:v>C</c:v>
                </c:pt>
              </c:strCache>
            </c:strRef>
          </c:cat>
          <c:val>
            <c:numRef>
              <c:f>'sec wise subj'!$D$4:$D$7</c:f>
              <c:numCache>
                <c:formatCode>General</c:formatCode>
                <c:ptCount val="3"/>
                <c:pt idx="0">
                  <c:v>66.828025477707001</c:v>
                </c:pt>
                <c:pt idx="1">
                  <c:v>70.62573099415205</c:v>
                </c:pt>
                <c:pt idx="2">
                  <c:v>70.94736842105263</c:v>
                </c:pt>
              </c:numCache>
            </c:numRef>
          </c:val>
          <c:extLst>
            <c:ext xmlns:c16="http://schemas.microsoft.com/office/drawing/2014/chart" uri="{C3380CC4-5D6E-409C-BE32-E72D297353CC}">
              <c16:uniqueId val="{00000002-81C5-46B9-A01D-9EB3F338C0D6}"/>
            </c:ext>
          </c:extLst>
        </c:ser>
        <c:ser>
          <c:idx val="3"/>
          <c:order val="3"/>
          <c:tx>
            <c:strRef>
              <c:f>'sec wise subj'!$E$3</c:f>
              <c:strCache>
                <c:ptCount val="1"/>
                <c:pt idx="0">
                  <c:v>Average of Social Science</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'sec wise subj'!$A$4:$A$7</c:f>
              <c:strCache>
                <c:ptCount val="3"/>
                <c:pt idx="0">
                  <c:v>A</c:v>
                </c:pt>
                <c:pt idx="1">
                  <c:v>B</c:v>
                </c:pt>
                <c:pt idx="2">
                  <c:v>C</c:v>
                </c:pt>
              </c:strCache>
            </c:strRef>
          </c:cat>
          <c:val>
            <c:numRef>
              <c:f>'sec wise subj'!$E$4:$E$7</c:f>
              <c:numCache>
                <c:formatCode>General</c:formatCode>
                <c:ptCount val="3"/>
                <c:pt idx="0">
                  <c:v>67.980891719745216</c:v>
                </c:pt>
                <c:pt idx="1">
                  <c:v>71.690058479532169</c:v>
                </c:pt>
                <c:pt idx="2">
                  <c:v>73.53947368421052</c:v>
                </c:pt>
              </c:numCache>
            </c:numRef>
          </c:val>
          <c:extLst>
            <c:ext xmlns:c16="http://schemas.microsoft.com/office/drawing/2014/chart" uri="{C3380CC4-5D6E-409C-BE32-E72D297353CC}">
              <c16:uniqueId val="{00000003-81C5-46B9-A01D-9EB3F338C0D6}"/>
            </c:ext>
          </c:extLst>
        </c:ser>
        <c:ser>
          <c:idx val="4"/>
          <c:order val="4"/>
          <c:tx>
            <c:strRef>
              <c:f>'sec wise subj'!$F$3</c:f>
              <c:strCache>
                <c:ptCount val="1"/>
                <c:pt idx="0">
                  <c:v>Average of Mathematics</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'sec wise subj'!$A$4:$A$7</c:f>
              <c:strCache>
                <c:ptCount val="3"/>
                <c:pt idx="0">
                  <c:v>A</c:v>
                </c:pt>
                <c:pt idx="1">
                  <c:v>B</c:v>
                </c:pt>
                <c:pt idx="2">
                  <c:v>C</c:v>
                </c:pt>
              </c:strCache>
            </c:strRef>
          </c:cat>
          <c:val>
            <c:numRef>
              <c:f>'sec wise subj'!$F$4:$F$7</c:f>
              <c:numCache>
                <c:formatCode>General</c:formatCode>
                <c:ptCount val="3"/>
                <c:pt idx="0">
                  <c:v>68.082802547770697</c:v>
                </c:pt>
                <c:pt idx="1">
                  <c:v>70.637426900584799</c:v>
                </c:pt>
                <c:pt idx="2">
                  <c:v>72.223684210526315</c:v>
                </c:pt>
              </c:numCache>
            </c:numRef>
          </c:val>
          <c:extLst>
            <c:ext xmlns:c16="http://schemas.microsoft.com/office/drawing/2014/chart" uri="{C3380CC4-5D6E-409C-BE32-E72D297353CC}">
              <c16:uniqueId val="{00000004-81C5-46B9-A01D-9EB3F338C0D6}"/>
            </c:ext>
          </c:extLst>
        </c:ser>
        <c:dLbls>
          <c:showLegendKey val="0"/>
          <c:showVal val="0"/>
          <c:showCatName val="0"/>
          <c:showSerName val="0"/>
          <c:showPercent val="0"/>
          <c:showBubbleSize val="0"/>
        </c:dLbls>
        <c:gapWidth val="65"/>
        <c:shape val="box"/>
        <c:axId val="217690655"/>
        <c:axId val="217691135"/>
        <c:axId val="0"/>
      </c:bar3DChart>
      <c:catAx>
        <c:axId val="217690655"/>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[STUDENT-RESULT-ANALYSIS.xlsm]avg of gen_wise marks!PivotTable2</c:name>
    <c:fmtId val="13"/>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dLbl>
          <c:idx val="0"/>
          <c:showLegendKey val="0"/>
          <c:showVal val="1"/>
          <c:showCatName val="0"/>
          <c:showSerName val="0"/>
          <c:showPercent val="0"/>
          <c:showBubbleSize val="0"/>
          <c:extLst>
            <c:ext xmlns:c15="http://schemas.microsoft.com/office/drawing/2012/chart" uri="{CE6537A1-D6FC-4f65-9D91-7224C49458BB}"/>
          </c:extLst>
        </c:dLbl>
      </c:pivotFmt>
      <c:pivotFmt>
        <c:idx val="29"/>
        <c:dLbl>
          <c:idx val="0"/>
          <c:showLegendKey val="0"/>
          <c:showVal val="1"/>
          <c:showCatName val="0"/>
          <c:showSerName val="0"/>
          <c:showPercent val="0"/>
          <c:showBubbleSize val="0"/>
          <c:extLst>
            <c:ext xmlns:c15="http://schemas.microsoft.com/office/drawing/2012/chart" uri="{CE6537A1-D6FC-4f65-9D91-7224C49458BB}"/>
          </c:extLst>
        </c:dLbl>
      </c:pivotFmt>
      <c:pivotFmt>
        <c:idx val="30"/>
        <c:dLbl>
          <c:idx val="0"/>
          <c:showLegendKey val="0"/>
          <c:showVal val="1"/>
          <c:showCatName val="0"/>
          <c:showSerName val="0"/>
          <c:showPercent val="0"/>
          <c:showBubbleSize val="0"/>
          <c:extLst>
            <c:ext xmlns:c15="http://schemas.microsoft.com/office/drawing/2012/chart" uri="{CE6537A1-D6FC-4f65-9D91-7224C49458BB}"/>
          </c:extLst>
        </c:dLbl>
      </c:pivotFmt>
      <c:pivotFmt>
        <c:idx val="31"/>
        <c:dLbl>
          <c:idx val="0"/>
          <c:showLegendKey val="0"/>
          <c:showVal val="1"/>
          <c:showCatName val="0"/>
          <c:showSerName val="0"/>
          <c:showPercent val="0"/>
          <c:showBubbleSize val="0"/>
          <c:extLst>
            <c:ext xmlns:c15="http://schemas.microsoft.com/office/drawing/2012/chart" uri="{CE6537A1-D6FC-4f65-9D91-7224C49458BB}"/>
          </c:extLst>
        </c:dLbl>
      </c:pivotFmt>
      <c:pivotFmt>
        <c:idx val="32"/>
        <c:dLbl>
          <c:idx val="0"/>
          <c:showLegendKey val="0"/>
          <c:showVal val="1"/>
          <c:showCatName val="0"/>
          <c:showSerName val="0"/>
          <c:showPercent val="0"/>
          <c:showBubbleSize val="0"/>
          <c:extLst>
            <c:ext xmlns:c15="http://schemas.microsoft.com/office/drawing/2012/chart" uri="{CE6537A1-D6FC-4f65-9D91-7224C49458BB}"/>
          </c:extLst>
        </c:dLbl>
      </c:pivotFmt>
      <c:pivotFmt>
        <c:idx val="33"/>
        <c:dLbl>
          <c:idx val="0"/>
          <c:showLegendKey val="0"/>
          <c:showVal val="1"/>
          <c:showCatName val="0"/>
          <c:showSerName val="0"/>
          <c:showPercent val="0"/>
          <c:showBubbleSize val="0"/>
          <c:extLst>
            <c:ext xmlns:c15="http://schemas.microsoft.com/office/drawing/2012/chart" uri="{CE6537A1-D6FC-4f65-9D91-7224C49458BB}"/>
          </c:extLst>
        </c:dLbl>
      </c:pivotFmt>
      <c:pivotFmt>
        <c:idx val="34"/>
        <c:dLbl>
          <c:idx val="0"/>
          <c:showLegendKey val="0"/>
          <c:showVal val="1"/>
          <c:showCatName val="0"/>
          <c:showSerName val="0"/>
          <c:showPercent val="0"/>
          <c:showBubbleSize val="0"/>
          <c:extLst>
            <c:ext xmlns:c15="http://schemas.microsoft.com/office/drawing/2012/chart" uri="{CE6537A1-D6FC-4f65-9D91-7224C49458BB}"/>
          </c:extLst>
        </c:dLbl>
      </c:pivotFmt>
      <c:pivotFmt>
        <c:idx val="35"/>
        <c:dLbl>
          <c:idx val="0"/>
          <c:showLegendKey val="0"/>
          <c:showVal val="1"/>
          <c:showCatName val="0"/>
          <c:showSerName val="0"/>
          <c:showPercent val="0"/>
          <c:showBubbleSize val="0"/>
          <c:extLst>
            <c:ext xmlns:c15="http://schemas.microsoft.com/office/drawing/2012/chart" uri="{CE6537A1-D6FC-4f65-9D91-7224C49458BB}"/>
          </c:extLst>
        </c:dLbl>
      </c:pivotFmt>
      <c:pivotFmt>
        <c:idx val="36"/>
        <c:dLbl>
          <c:idx val="0"/>
          <c:showLegendKey val="0"/>
          <c:showVal val="1"/>
          <c:showCatName val="0"/>
          <c:showSerName val="0"/>
          <c:showPercent val="0"/>
          <c:showBubbleSize val="0"/>
          <c:extLst>
            <c:ext xmlns:c15="http://schemas.microsoft.com/office/drawing/2012/chart" uri="{CE6537A1-D6FC-4f65-9D91-7224C49458BB}"/>
          </c:extLst>
        </c:dLbl>
      </c:pivotFmt>
      <c:pivotFmt>
        <c:idx val="37"/>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055493063367076E-2"/>
          <c:y val="7.9747713619424038E-2"/>
          <c:w val="0.53914390701162351"/>
          <c:h val="0.76010642770853287"/>
        </c:manualLayout>
      </c:layout>
      <c:bar3DChart>
        <c:barDir val="col"/>
        <c:grouping val="standard"/>
        <c:varyColors val="0"/>
        <c:ser>
          <c:idx val="0"/>
          <c:order val="0"/>
          <c:tx>
            <c:strRef>
              <c:f>'avg of gen_wise marks'!$B$3</c:f>
              <c:strCache>
                <c:ptCount val="1"/>
                <c:pt idx="0">
                  <c:v>Average of Social Science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marks'!$B$4:$B$7</c:f>
              <c:numCache>
                <c:formatCode>0</c:formatCode>
                <c:ptCount val="3"/>
                <c:pt idx="0">
                  <c:v>69.516260162601625</c:v>
                </c:pt>
                <c:pt idx="1">
                  <c:v>72.632075471698116</c:v>
                </c:pt>
                <c:pt idx="2">
                  <c:v>73.227272727272734</c:v>
                </c:pt>
              </c:numCache>
            </c:numRef>
          </c:val>
          <c:extLst>
            <c:ext xmlns:c16="http://schemas.microsoft.com/office/drawing/2014/chart" uri="{C3380CC4-5D6E-409C-BE32-E72D297353CC}">
              <c16:uniqueId val="{00000000-D6DE-4F56-A042-3573DC12F4A9}"/>
            </c:ext>
          </c:extLst>
        </c:ser>
        <c:ser>
          <c:idx val="1"/>
          <c:order val="1"/>
          <c:tx>
            <c:strRef>
              <c:f>'avg of gen_wise marks'!$C$3</c:f>
              <c:strCache>
                <c:ptCount val="1"/>
                <c:pt idx="0">
                  <c:v>Average of Science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marks'!$C$4:$C$7</c:f>
              <c:numCache>
                <c:formatCode>0</c:formatCode>
                <c:ptCount val="3"/>
                <c:pt idx="0">
                  <c:v>69.90650406504065</c:v>
                </c:pt>
                <c:pt idx="1">
                  <c:v>72.382075471698116</c:v>
                </c:pt>
                <c:pt idx="2">
                  <c:v>72.227272727272734</c:v>
                </c:pt>
              </c:numCache>
            </c:numRef>
          </c:val>
          <c:extLst>
            <c:ext xmlns:c16="http://schemas.microsoft.com/office/drawing/2014/chart" uri="{C3380CC4-5D6E-409C-BE32-E72D297353CC}">
              <c16:uniqueId val="{00000001-D6DE-4F56-A042-3573DC12F4A9}"/>
            </c:ext>
          </c:extLst>
        </c:ser>
        <c:ser>
          <c:idx val="2"/>
          <c:order val="2"/>
          <c:tx>
            <c:strRef>
              <c:f>'avg of gen_wise marks'!$D$3</c:f>
              <c:strCache>
                <c:ptCount val="1"/>
                <c:pt idx="0">
                  <c:v>Average of Mathematics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marks'!$D$4:$D$7</c:f>
              <c:numCache>
                <c:formatCode>0</c:formatCode>
                <c:ptCount val="3"/>
                <c:pt idx="0">
                  <c:v>69.353658536585371</c:v>
                </c:pt>
                <c:pt idx="1">
                  <c:v>71.122641509433961</c:v>
                </c:pt>
                <c:pt idx="2">
                  <c:v>73.045454545454547</c:v>
                </c:pt>
              </c:numCache>
            </c:numRef>
          </c:val>
          <c:extLst>
            <c:ext xmlns:c16="http://schemas.microsoft.com/office/drawing/2014/chart" uri="{C3380CC4-5D6E-409C-BE32-E72D297353CC}">
              <c16:uniqueId val="{00000002-D6DE-4F56-A042-3573DC12F4A9}"/>
            </c:ext>
          </c:extLst>
        </c:ser>
        <c:ser>
          <c:idx val="3"/>
          <c:order val="3"/>
          <c:tx>
            <c:strRef>
              <c:f>'avg of gen_wise marks'!$E$3</c:f>
              <c:strCache>
                <c:ptCount val="1"/>
                <c:pt idx="0">
                  <c:v>Average of English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marks'!$E$4:$E$7</c:f>
              <c:numCache>
                <c:formatCode>0</c:formatCode>
                <c:ptCount val="3"/>
                <c:pt idx="0">
                  <c:v>67.792682926829272</c:v>
                </c:pt>
                <c:pt idx="1">
                  <c:v>70.193396226415089</c:v>
                </c:pt>
                <c:pt idx="2">
                  <c:v>68.227272727272734</c:v>
                </c:pt>
              </c:numCache>
            </c:numRef>
          </c:val>
          <c:extLst>
            <c:ext xmlns:c16="http://schemas.microsoft.com/office/drawing/2014/chart" uri="{C3380CC4-5D6E-409C-BE32-E72D297353CC}">
              <c16:uniqueId val="{00000003-D6DE-4F56-A042-3573DC12F4A9}"/>
            </c:ext>
          </c:extLst>
        </c:ser>
        <c:ser>
          <c:idx val="4"/>
          <c:order val="4"/>
          <c:tx>
            <c:strRef>
              <c:f>'avg of gen_wise marks'!$F$3</c:f>
              <c:strCache>
                <c:ptCount val="1"/>
                <c:pt idx="0">
                  <c:v>Average of Hindi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marks'!$F$4:$F$7</c:f>
              <c:numCache>
                <c:formatCode>0</c:formatCode>
                <c:ptCount val="3"/>
                <c:pt idx="0">
                  <c:v>68.349593495934954</c:v>
                </c:pt>
                <c:pt idx="1">
                  <c:v>70.853773584905667</c:v>
                </c:pt>
                <c:pt idx="2">
                  <c:v>69</c:v>
                </c:pt>
              </c:numCache>
            </c:numRef>
          </c:val>
          <c:extLst>
            <c:ext xmlns:c16="http://schemas.microsoft.com/office/drawing/2014/chart" uri="{C3380CC4-5D6E-409C-BE32-E72D297353CC}">
              <c16:uniqueId val="{00000004-D6DE-4F56-A042-3573DC12F4A9}"/>
            </c:ext>
          </c:extLst>
        </c:ser>
        <c:dLbls>
          <c:showLegendKey val="0"/>
          <c:showVal val="0"/>
          <c:showCatName val="0"/>
          <c:showSerName val="0"/>
          <c:showPercent val="0"/>
          <c:showBubbleSize val="0"/>
        </c:dLbls>
        <c:gapWidth val="150"/>
        <c:shape val="box"/>
        <c:axId val="1162653535"/>
        <c:axId val="1162654015"/>
        <c:axId val="1869201167"/>
      </c:bar3DChart>
      <c:catAx>
        <c:axId val="1162653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3535"/>
        <c:crosses val="autoZero"/>
        <c:crossBetween val="between"/>
      </c:valAx>
      <c:serAx>
        <c:axId val="186920116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6540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[STUDENT-RESULT-ANALYSIS.xlsm]section_wise_grade_card!PivotTable14</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t>SECTION WISE GRADE COUNT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gradFill>
              <a:gsLst>
                <a:gs pos="100000">
                  <a:schemeClr val="accent1">
                    <a:tint val="54000"/>
                    <a:alpha val="0"/>
                  </a:schemeClr>
                </a:gs>
                <a:gs pos="50000">
                  <a:schemeClr val="accent1">
                    <a:tint val="54000"/>
                  </a:schemeClr>
                </a:gs>
              </a:gsLst>
              <a:lin ang="5400000" scaled="0"/>
            </a:gradFill>
            <a:ln>
              <a:noFill/>
            </a:ln>
            <a:effectLst/>
            <a:sp3d/>
          </c:spPr>
          <c:invertIfNegative val="0"/>
          <c:cat>
            <c:strRef>
              <c:f>section_wise_grade_card!$A$5:$A$8</c:f>
              <c:strCache>
                <c:ptCount val="3"/>
                <c:pt idx="0">
                  <c:v>A</c:v>
                </c:pt>
                <c:pt idx="1">
                  <c:v>B</c:v>
                </c:pt>
                <c:pt idx="2">
                  <c:v>C</c:v>
                </c:pt>
              </c:strCache>
            </c:strRef>
          </c:cat>
          <c:val>
            <c:numRef>
              <c:f>section_wise_grade_card!$B$5:$B$8</c:f>
              <c:numCache>
                <c:formatCode>General</c:formatCode>
                <c:ptCount val="3"/>
                <c:pt idx="0">
                  <c:v>37</c:v>
                </c:pt>
                <c:pt idx="1">
                  <c:v>36</c:v>
                </c:pt>
                <c:pt idx="2">
                  <c:v>42</c:v>
                </c:pt>
              </c:numCache>
            </c:numRef>
          </c:val>
          <c:extLst>
            <c:ext xmlns:c16="http://schemas.microsoft.com/office/drawing/2014/chart" uri="{C3380CC4-5D6E-409C-BE32-E72D297353CC}">
              <c16:uniqueId val="{00000000-62CF-4598-8DF4-7F4E2A87D7AD}"/>
            </c:ext>
          </c:extLst>
        </c:ser>
        <c:ser>
          <c:idx val="1"/>
          <c:order val="1"/>
          <c:tx>
            <c:strRef>
              <c:f>section_wise_grade_card!$C$3:$C$4</c:f>
              <c:strCache>
                <c:ptCount val="1"/>
                <c:pt idx="0">
                  <c:v>A++</c:v>
                </c:pt>
              </c:strCache>
            </c:strRef>
          </c:tx>
          <c:spPr>
            <a:gradFill>
              <a:gsLst>
                <a:gs pos="100000">
                  <a:schemeClr val="accent1">
                    <a:tint val="77000"/>
                    <a:alpha val="0"/>
                  </a:schemeClr>
                </a:gs>
                <a:gs pos="50000">
                  <a:schemeClr val="accent1">
                    <a:tint val="77000"/>
                  </a:schemeClr>
                </a:gs>
              </a:gsLst>
              <a:lin ang="5400000" scaled="0"/>
            </a:gradFill>
            <a:ln>
              <a:noFill/>
            </a:ln>
            <a:effectLst/>
            <a:sp3d/>
          </c:spPr>
          <c:invertIfNegative val="0"/>
          <c:cat>
            <c:strRef>
              <c:f>section_wise_grade_card!$A$5:$A$8</c:f>
              <c:strCache>
                <c:ptCount val="3"/>
                <c:pt idx="0">
                  <c:v>A</c:v>
                </c:pt>
                <c:pt idx="1">
                  <c:v>B</c:v>
                </c:pt>
                <c:pt idx="2">
                  <c:v>C</c:v>
                </c:pt>
              </c:strCache>
            </c:strRef>
          </c:cat>
          <c:val>
            <c:numRef>
              <c:f>section_wise_grade_card!$C$5:$C$8</c:f>
              <c:numCache>
                <c:formatCode>General</c:formatCode>
                <c:ptCount val="3"/>
                <c:pt idx="0">
                  <c:v>12</c:v>
                </c:pt>
                <c:pt idx="1">
                  <c:v>13</c:v>
                </c:pt>
                <c:pt idx="2">
                  <c:v>11</c:v>
                </c:pt>
              </c:numCache>
            </c:numRef>
          </c:val>
          <c:extLst>
            <c:ext xmlns:c16="http://schemas.microsoft.com/office/drawing/2014/chart" uri="{C3380CC4-5D6E-409C-BE32-E72D297353CC}">
              <c16:uniqueId val="{00000001-62CF-4598-8DF4-7F4E2A87D7AD}"/>
            </c:ext>
          </c:extLst>
        </c:ser>
        <c:ser>
          <c:idx val="2"/>
          <c:order val="2"/>
          <c:tx>
            <c:strRef>
              <c:f>section_wise_grade_card!$D$3:$D$4</c:f>
              <c:strCache>
                <c:ptCount val="1"/>
                <c:pt idx="0">
                  <c:v>B</c:v>
                </c:pt>
              </c:strCache>
            </c:strRef>
          </c:tx>
          <c:spPr>
            <a:gradFill>
              <a:gsLst>
                <a:gs pos="100000">
                  <a:schemeClr val="accent1">
                    <a:alpha val="0"/>
                  </a:schemeClr>
                </a:gs>
                <a:gs pos="50000">
                  <a:schemeClr val="accent1"/>
                </a:gs>
              </a:gsLst>
              <a:lin ang="5400000" scaled="0"/>
            </a:gradFill>
            <a:ln>
              <a:noFill/>
            </a:ln>
            <a:effectLst/>
            <a:sp3d/>
          </c:spPr>
          <c:invertIfNegative val="0"/>
          <c:cat>
            <c:strRef>
              <c:f>section_wise_grade_card!$A$5:$A$8</c:f>
              <c:strCache>
                <c:ptCount val="3"/>
                <c:pt idx="0">
                  <c:v>A</c:v>
                </c:pt>
                <c:pt idx="1">
                  <c:v>B</c:v>
                </c:pt>
                <c:pt idx="2">
                  <c:v>C</c:v>
                </c:pt>
              </c:strCache>
            </c:strRef>
          </c:cat>
          <c:val>
            <c:numRef>
              <c:f>section_wise_grade_card!$D$5:$D$8</c:f>
              <c:numCache>
                <c:formatCode>General</c:formatCode>
                <c:ptCount val="3"/>
                <c:pt idx="0">
                  <c:v>31</c:v>
                </c:pt>
                <c:pt idx="1">
                  <c:v>40</c:v>
                </c:pt>
                <c:pt idx="2">
                  <c:v>31</c:v>
                </c:pt>
              </c:numCache>
            </c:numRef>
          </c:val>
          <c:extLst>
            <c:ext xmlns:c16="http://schemas.microsoft.com/office/drawing/2014/chart" uri="{C3380CC4-5D6E-409C-BE32-E72D297353CC}">
              <c16:uniqueId val="{00000002-62CF-4598-8DF4-7F4E2A87D7AD}"/>
            </c:ext>
          </c:extLst>
        </c:ser>
        <c:ser>
          <c:idx val="3"/>
          <c:order val="3"/>
          <c:tx>
            <c:strRef>
              <c:f>section_wise_grade_card!$E$3:$E$4</c:f>
              <c:strCache>
                <c:ptCount val="1"/>
                <c:pt idx="0">
                  <c:v>C</c:v>
                </c:pt>
              </c:strCache>
            </c:strRef>
          </c:tx>
          <c:spPr>
            <a:gradFill>
              <a:gsLst>
                <a:gs pos="100000">
                  <a:schemeClr val="accent1">
                    <a:shade val="76000"/>
                    <a:alpha val="0"/>
                  </a:schemeClr>
                </a:gs>
                <a:gs pos="50000">
                  <a:schemeClr val="accent1">
                    <a:shade val="76000"/>
                  </a:schemeClr>
                </a:gs>
              </a:gsLst>
              <a:lin ang="5400000" scaled="0"/>
            </a:gradFill>
            <a:ln>
              <a:noFill/>
            </a:ln>
            <a:effectLst/>
            <a:sp3d/>
          </c:spPr>
          <c:invertIfNegative val="0"/>
          <c:cat>
            <c:strRef>
              <c:f>section_wise_grade_card!$A$5:$A$8</c:f>
              <c:strCache>
                <c:ptCount val="3"/>
                <c:pt idx="0">
                  <c:v>A</c:v>
                </c:pt>
                <c:pt idx="1">
                  <c:v>B</c:v>
                </c:pt>
                <c:pt idx="2">
                  <c:v>C</c:v>
                </c:pt>
              </c:strCache>
            </c:strRef>
          </c:cat>
          <c:val>
            <c:numRef>
              <c:f>section_wise_grade_card!$E$5:$E$8</c:f>
              <c:numCache>
                <c:formatCode>General</c:formatCode>
                <c:ptCount val="3"/>
                <c:pt idx="0">
                  <c:v>28</c:v>
                </c:pt>
                <c:pt idx="1">
                  <c:v>47</c:v>
                </c:pt>
                <c:pt idx="2">
                  <c:v>35</c:v>
                </c:pt>
              </c:numCache>
            </c:numRef>
          </c:val>
          <c:extLst>
            <c:ext xmlns:c16="http://schemas.microsoft.com/office/drawing/2014/chart" uri="{C3380CC4-5D6E-409C-BE32-E72D297353CC}">
              <c16:uniqueId val="{00000003-62CF-4598-8DF4-7F4E2A87D7AD}"/>
            </c:ext>
          </c:extLst>
        </c:ser>
        <c:ser>
          <c:idx val="4"/>
          <c:order val="4"/>
          <c:tx>
            <c:strRef>
              <c:f>section_wise_grade_card!$F$3:$F$4</c:f>
              <c:strCache>
                <c:ptCount val="1"/>
                <c:pt idx="0">
                  <c:v>D</c:v>
                </c:pt>
              </c:strCache>
            </c:strRef>
          </c:tx>
          <c:spPr>
            <a:gradFill>
              <a:gsLst>
                <a:gs pos="100000">
                  <a:schemeClr val="accent1">
                    <a:shade val="53000"/>
                    <a:alpha val="0"/>
                  </a:schemeClr>
                </a:gs>
                <a:gs pos="50000">
                  <a:schemeClr val="accent1">
                    <a:shade val="53000"/>
                  </a:schemeClr>
                </a:gs>
              </a:gsLst>
              <a:lin ang="5400000" scaled="0"/>
            </a:gradFill>
            <a:ln>
              <a:noFill/>
            </a:ln>
            <a:effectLst/>
            <a:sp3d/>
          </c:spPr>
          <c:invertIfNegative val="0"/>
          <c:cat>
            <c:strRef>
              <c:f>section_wise_grade_card!$A$5:$A$8</c:f>
              <c:strCache>
                <c:ptCount val="3"/>
                <c:pt idx="0">
                  <c:v>A</c:v>
                </c:pt>
                <c:pt idx="1">
                  <c:v>B</c:v>
                </c:pt>
                <c:pt idx="2">
                  <c:v>C</c:v>
                </c:pt>
              </c:strCache>
            </c:strRef>
          </c:cat>
          <c:val>
            <c:numRef>
              <c:f>section_wise_grade_card!$F$5:$F$8</c:f>
              <c:numCache>
                <c:formatCode>General</c:formatCode>
                <c:ptCount val="3"/>
                <c:pt idx="0">
                  <c:v>49</c:v>
                </c:pt>
                <c:pt idx="1">
                  <c:v>35</c:v>
                </c:pt>
                <c:pt idx="2">
                  <c:v>33</c:v>
                </c:pt>
              </c:numCache>
            </c:numRef>
          </c:val>
          <c:extLst>
            <c:ext xmlns:c16="http://schemas.microsoft.com/office/drawing/2014/chart" uri="{C3380CC4-5D6E-409C-BE32-E72D297353CC}">
              <c16:uniqueId val="{00000000-0B5C-4EDF-A30A-C7A0AD359A64}"/>
            </c:ext>
          </c:extLst>
        </c:ser>
        <c:dLbls>
          <c:showLegendKey val="0"/>
          <c:showVal val="0"/>
          <c:showCatName val="0"/>
          <c:showSerName val="0"/>
          <c:showPercent val="0"/>
          <c:showBubbleSize val="0"/>
        </c:dLbls>
        <c:gapWidth val="150"/>
        <c:gapDepth val="0"/>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[STUDENT-RESULT-ANALYSIS.xlsm]sec wise subj!PivotTable12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tint val="54000"/>
              </a:schemeClr>
            </a:solidFill>
            <a:ln>
              <a:noFill/>
            </a:ln>
            <a:effectLst/>
            <a:sp3d/>
          </c:spPr>
          <c:invertIfNegative val="0"/>
          <c:cat>
            <c:strRef>
              <c:f>'sec wise subj'!$A$4:$A$7</c:f>
              <c:strCache>
                <c:ptCount val="3"/>
                <c:pt idx="0">
                  <c:v>A</c:v>
                </c:pt>
                <c:pt idx="1">
                  <c:v>B</c:v>
                </c:pt>
                <c:pt idx="2">
                  <c:v>C</c:v>
                </c:pt>
              </c:strCache>
            </c:strRef>
          </c:cat>
          <c:val>
            <c:numRef>
              <c:f>'sec wise subj'!$B$4:$B$7</c:f>
              <c:numCache>
                <c:formatCode>General</c:formatCode>
                <c:ptCount val="3"/>
                <c:pt idx="0">
                  <c:v>69.261146496815286</c:v>
                </c:pt>
                <c:pt idx="1">
                  <c:v>70.760233918128648</c:v>
                </c:pt>
                <c:pt idx="2">
                  <c:v>73.401315789473685</c:v>
                </c:pt>
              </c:numCache>
            </c:numRef>
          </c:val>
          <c:extLst>
            <c:ext xmlns:c16="http://schemas.microsoft.com/office/drawing/2014/chart" uri="{C3380CC4-5D6E-409C-BE32-E72D297353CC}">
              <c16:uniqueId val="{00000000-4DB5-4457-BE0C-70CC82C7C72E}"/>
            </c:ext>
          </c:extLst>
        </c:ser>
        <c:ser>
          <c:idx val="1"/>
          <c:order val="1"/>
          <c:tx>
            <c:strRef>
              <c:f>'sec wise subj'!$C$3</c:f>
              <c:strCache>
                <c:ptCount val="1"/>
                <c:pt idx="0">
                  <c:v>Average of English</c:v>
                </c:pt>
              </c:strCache>
            </c:strRef>
          </c:tx>
          <c:spPr>
            <a:solidFill>
              <a:schemeClr val="accent1">
                <a:tint val="77000"/>
              </a:schemeClr>
            </a:solidFill>
            <a:ln>
              <a:noFill/>
            </a:ln>
            <a:effectLst/>
            <a:sp3d/>
          </c:spPr>
          <c:invertIfNegative val="0"/>
          <c:cat>
            <c:strRef>
              <c:f>'sec wise subj'!$A$4:$A$7</c:f>
              <c:strCache>
                <c:ptCount val="3"/>
                <c:pt idx="0">
                  <c:v>A</c:v>
                </c:pt>
                <c:pt idx="1">
                  <c:v>B</c:v>
                </c:pt>
                <c:pt idx="2">
                  <c:v>C</c:v>
                </c:pt>
              </c:strCache>
            </c:strRef>
          </c:cat>
          <c:val>
            <c:numRef>
              <c:f>'sec wise subj'!$C$4:$C$7</c:f>
              <c:numCache>
                <c:formatCode>General</c:formatCode>
                <c:ptCount val="3"/>
                <c:pt idx="0">
                  <c:v>66.898089171974519</c:v>
                </c:pt>
                <c:pt idx="1">
                  <c:v>70.304093567251456</c:v>
                </c:pt>
                <c:pt idx="2">
                  <c:v>69.30263157894737</c:v>
                </c:pt>
              </c:numCache>
            </c:numRef>
          </c:val>
          <c:extLst>
            <c:ext xmlns:c16="http://schemas.microsoft.com/office/drawing/2014/chart" uri="{C3380CC4-5D6E-409C-BE32-E72D297353CC}">
              <c16:uniqueId val="{00000001-4DB5-4457-BE0C-70CC82C7C72E}"/>
            </c:ext>
          </c:extLst>
        </c:ser>
        <c:ser>
          <c:idx val="2"/>
          <c:order val="2"/>
          <c:tx>
            <c:strRef>
              <c:f>'sec wise subj'!$D$3</c:f>
              <c:strCache>
                <c:ptCount val="1"/>
                <c:pt idx="0">
                  <c:v>Average of Hindi</c:v>
                </c:pt>
              </c:strCache>
            </c:strRef>
          </c:tx>
          <c:spPr>
            <a:solidFill>
              <a:schemeClr val="accent1"/>
            </a:solidFill>
            <a:ln>
              <a:noFill/>
            </a:ln>
            <a:effectLst/>
            <a:sp3d/>
          </c:spPr>
          <c:invertIfNegative val="0"/>
          <c:cat>
            <c:strRef>
              <c:f>'sec wise subj'!$A$4:$A$7</c:f>
              <c:strCache>
                <c:ptCount val="3"/>
                <c:pt idx="0">
                  <c:v>A</c:v>
                </c:pt>
                <c:pt idx="1">
                  <c:v>B</c:v>
                </c:pt>
                <c:pt idx="2">
                  <c:v>C</c:v>
                </c:pt>
              </c:strCache>
            </c:strRef>
          </c:cat>
          <c:val>
            <c:numRef>
              <c:f>'sec wise subj'!$D$4:$D$7</c:f>
              <c:numCache>
                <c:formatCode>General</c:formatCode>
                <c:ptCount val="3"/>
                <c:pt idx="0">
                  <c:v>66.828025477707001</c:v>
                </c:pt>
                <c:pt idx="1">
                  <c:v>70.62573099415205</c:v>
                </c:pt>
                <c:pt idx="2">
                  <c:v>70.94736842105263</c:v>
                </c:pt>
              </c:numCache>
            </c:numRef>
          </c:val>
          <c:extLst>
            <c:ext xmlns:c16="http://schemas.microsoft.com/office/drawing/2014/chart" uri="{C3380CC4-5D6E-409C-BE32-E72D297353CC}">
              <c16:uniqueId val="{00000002-4DB5-4457-BE0C-70CC82C7C72E}"/>
            </c:ext>
          </c:extLst>
        </c:ser>
        <c:ser>
          <c:idx val="3"/>
          <c:order val="3"/>
          <c:tx>
            <c:strRef>
              <c:f>'sec wise subj'!$E$3</c:f>
              <c:strCache>
                <c:ptCount val="1"/>
                <c:pt idx="0">
                  <c:v>Average of Social Science</c:v>
                </c:pt>
              </c:strCache>
            </c:strRef>
          </c:tx>
          <c:spPr>
            <a:solidFill>
              <a:schemeClr val="accent1">
                <a:shade val="76000"/>
              </a:schemeClr>
            </a:solidFill>
            <a:ln>
              <a:noFill/>
            </a:ln>
            <a:effectLst/>
            <a:sp3d/>
          </c:spPr>
          <c:invertIfNegative val="0"/>
          <c:cat>
            <c:strRef>
              <c:f>'sec wise subj'!$A$4:$A$7</c:f>
              <c:strCache>
                <c:ptCount val="3"/>
                <c:pt idx="0">
                  <c:v>A</c:v>
                </c:pt>
                <c:pt idx="1">
                  <c:v>B</c:v>
                </c:pt>
                <c:pt idx="2">
                  <c:v>C</c:v>
                </c:pt>
              </c:strCache>
            </c:strRef>
          </c:cat>
          <c:val>
            <c:numRef>
              <c:f>'sec wise subj'!$E$4:$E$7</c:f>
              <c:numCache>
                <c:formatCode>General</c:formatCode>
                <c:ptCount val="3"/>
                <c:pt idx="0">
                  <c:v>67.980891719745216</c:v>
                </c:pt>
                <c:pt idx="1">
                  <c:v>71.690058479532169</c:v>
                </c:pt>
                <c:pt idx="2">
                  <c:v>73.53947368421052</c:v>
                </c:pt>
              </c:numCache>
            </c:numRef>
          </c:val>
          <c:extLst>
            <c:ext xmlns:c16="http://schemas.microsoft.com/office/drawing/2014/chart" uri="{C3380CC4-5D6E-409C-BE32-E72D297353CC}">
              <c16:uniqueId val="{00000003-4DB5-4457-BE0C-70CC82C7C72E}"/>
            </c:ext>
          </c:extLst>
        </c:ser>
        <c:ser>
          <c:idx val="4"/>
          <c:order val="4"/>
          <c:tx>
            <c:strRef>
              <c:f>'sec wise subj'!$F$3</c:f>
              <c:strCache>
                <c:ptCount val="1"/>
                <c:pt idx="0">
                  <c:v>Average of Mathematics</c:v>
                </c:pt>
              </c:strCache>
            </c:strRef>
          </c:tx>
          <c:spPr>
            <a:solidFill>
              <a:schemeClr val="accent1">
                <a:shade val="53000"/>
              </a:schemeClr>
            </a:solidFill>
            <a:ln>
              <a:noFill/>
            </a:ln>
            <a:effectLst/>
            <a:sp3d/>
          </c:spPr>
          <c:invertIfNegative val="0"/>
          <c:cat>
            <c:strRef>
              <c:f>'sec wise subj'!$A$4:$A$7</c:f>
              <c:strCache>
                <c:ptCount val="3"/>
                <c:pt idx="0">
                  <c:v>A</c:v>
                </c:pt>
                <c:pt idx="1">
                  <c:v>B</c:v>
                </c:pt>
                <c:pt idx="2">
                  <c:v>C</c:v>
                </c:pt>
              </c:strCache>
            </c:strRef>
          </c:cat>
          <c:val>
            <c:numRef>
              <c:f>'sec wise subj'!$F$4:$F$7</c:f>
              <c:numCache>
                <c:formatCode>General</c:formatCode>
                <c:ptCount val="3"/>
                <c:pt idx="0">
                  <c:v>68.082802547770697</c:v>
                </c:pt>
                <c:pt idx="1">
                  <c:v>70.637426900584799</c:v>
                </c:pt>
                <c:pt idx="2">
                  <c:v>72.223684210526315</c:v>
                </c:pt>
              </c:numCache>
            </c:numRef>
          </c:val>
          <c:extLst>
            <c:ext xmlns:c16="http://schemas.microsoft.com/office/drawing/2014/chart" uri="{C3380CC4-5D6E-409C-BE32-E72D297353CC}">
              <c16:uniqueId val="{00000004-4DB5-4457-BE0C-70CC82C7C72E}"/>
            </c:ext>
          </c:extLst>
        </c:ser>
        <c:dLbls>
          <c:showLegendKey val="0"/>
          <c:showVal val="0"/>
          <c:showCatName val="0"/>
          <c:showSerName val="0"/>
          <c:showPercent val="0"/>
          <c:showBubbleSize val="0"/>
        </c:dLbls>
        <c:gapWidth val="150"/>
        <c:shape val="box"/>
        <c:axId val="217690655"/>
        <c:axId val="217691135"/>
        <c:axId val="0"/>
      </c:bar3DChart>
      <c:catAx>
        <c:axId val="217690655"/>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SECTION</a:t>
                </a:r>
                <a:r>
                  <a:rPr lang="en-IN" baseline="0"/>
                  <a:t> WISE SUBJECT NUMBER</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[STUDENT-RESULT-ANALYSIS.xlsm]avg of gen_wise marks!PivotTable2</c:name>
    <c:fmtId val="0"/>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of gen_wise marks'!$B$3</c:f>
              <c:strCache>
                <c:ptCount val="1"/>
                <c:pt idx="0">
                  <c:v>Average of Social Science</c:v>
                </c:pt>
              </c:strCache>
            </c:strRef>
          </c:tx>
          <c:spPr>
            <a:gradFill flip="none" rotWithShape="1">
              <a:gsLst>
                <a:gs pos="0">
                  <a:schemeClr val="accent4">
                    <a:shade val="53000"/>
                  </a:schemeClr>
                </a:gs>
                <a:gs pos="75000">
                  <a:schemeClr val="accent4">
                    <a:shade val="53000"/>
                    <a:lumMod val="60000"/>
                    <a:lumOff val="40000"/>
                  </a:schemeClr>
                </a:gs>
                <a:gs pos="51000">
                  <a:schemeClr val="accent4">
                    <a:shade val="53000"/>
                    <a:alpha val="75000"/>
                  </a:schemeClr>
                </a:gs>
                <a:gs pos="100000">
                  <a:schemeClr val="accent4">
                    <a:shade val="53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marks'!$B$4:$B$7</c:f>
              <c:numCache>
                <c:formatCode>0</c:formatCode>
                <c:ptCount val="3"/>
                <c:pt idx="0">
                  <c:v>69.516260162601625</c:v>
                </c:pt>
                <c:pt idx="1">
                  <c:v>72.632075471698116</c:v>
                </c:pt>
                <c:pt idx="2">
                  <c:v>73.227272727272734</c:v>
                </c:pt>
              </c:numCache>
            </c:numRef>
          </c:val>
          <c:extLst>
            <c:ext xmlns:c16="http://schemas.microsoft.com/office/drawing/2014/chart" uri="{C3380CC4-5D6E-409C-BE32-E72D297353CC}">
              <c16:uniqueId val="{00000020-3293-45FD-8162-535CF7AB9B0A}"/>
            </c:ext>
          </c:extLst>
        </c:ser>
        <c:ser>
          <c:idx val="1"/>
          <c:order val="1"/>
          <c:tx>
            <c:strRef>
              <c:f>'avg of gen_wise marks'!$C$3</c:f>
              <c:strCache>
                <c:ptCount val="1"/>
                <c:pt idx="0">
                  <c:v>Average of Science</c:v>
                </c:pt>
              </c:strCache>
            </c:strRef>
          </c:tx>
          <c:spPr>
            <a:gradFill flip="none" rotWithShape="1">
              <a:gsLst>
                <a:gs pos="0">
                  <a:schemeClr val="accent4">
                    <a:shade val="76000"/>
                  </a:schemeClr>
                </a:gs>
                <a:gs pos="75000">
                  <a:schemeClr val="accent4">
                    <a:shade val="76000"/>
                    <a:lumMod val="60000"/>
                    <a:lumOff val="40000"/>
                  </a:schemeClr>
                </a:gs>
                <a:gs pos="51000">
                  <a:schemeClr val="accent4">
                    <a:shade val="76000"/>
                    <a:alpha val="75000"/>
                  </a:schemeClr>
                </a:gs>
                <a:gs pos="100000">
                  <a:schemeClr val="accent4">
                    <a:shade val="76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marks'!$C$4:$C$7</c:f>
              <c:numCache>
                <c:formatCode>0</c:formatCode>
                <c:ptCount val="3"/>
                <c:pt idx="0">
                  <c:v>69.90650406504065</c:v>
                </c:pt>
                <c:pt idx="1">
                  <c:v>72.382075471698116</c:v>
                </c:pt>
                <c:pt idx="2">
                  <c:v>72.227272727272734</c:v>
                </c:pt>
              </c:numCache>
            </c:numRef>
          </c:val>
          <c:extLst>
            <c:ext xmlns:c16="http://schemas.microsoft.com/office/drawing/2014/chart" uri="{C3380CC4-5D6E-409C-BE32-E72D297353CC}">
              <c16:uniqueId val="{00000021-3293-45FD-8162-535CF7AB9B0A}"/>
            </c:ext>
          </c:extLst>
        </c:ser>
        <c:ser>
          <c:idx val="2"/>
          <c:order val="2"/>
          <c:tx>
            <c:strRef>
              <c:f>'avg of gen_wise marks'!$D$3</c:f>
              <c:strCache>
                <c:ptCount val="1"/>
                <c:pt idx="0">
                  <c:v>Average of Mathematics</c:v>
                </c:pt>
              </c:strCache>
            </c:strRef>
          </c:tx>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marks'!$D$4:$D$7</c:f>
              <c:numCache>
                <c:formatCode>0</c:formatCode>
                <c:ptCount val="3"/>
                <c:pt idx="0">
                  <c:v>69.353658536585371</c:v>
                </c:pt>
                <c:pt idx="1">
                  <c:v>71.122641509433961</c:v>
                </c:pt>
                <c:pt idx="2">
                  <c:v>73.045454545454547</c:v>
                </c:pt>
              </c:numCache>
            </c:numRef>
          </c:val>
          <c:extLst>
            <c:ext xmlns:c16="http://schemas.microsoft.com/office/drawing/2014/chart" uri="{C3380CC4-5D6E-409C-BE32-E72D297353CC}">
              <c16:uniqueId val="{00000022-3293-45FD-8162-535CF7AB9B0A}"/>
            </c:ext>
          </c:extLst>
        </c:ser>
        <c:ser>
          <c:idx val="3"/>
          <c:order val="3"/>
          <c:tx>
            <c:strRef>
              <c:f>'avg of gen_wise marks'!$E$3</c:f>
              <c:strCache>
                <c:ptCount val="1"/>
                <c:pt idx="0">
                  <c:v>Average of English</c:v>
                </c:pt>
              </c:strCache>
            </c:strRef>
          </c:tx>
          <c:spPr>
            <a:gradFill flip="none" rotWithShape="1">
              <a:gsLst>
                <a:gs pos="0">
                  <a:schemeClr val="accent4">
                    <a:tint val="77000"/>
                  </a:schemeClr>
                </a:gs>
                <a:gs pos="75000">
                  <a:schemeClr val="accent4">
                    <a:tint val="77000"/>
                    <a:lumMod val="60000"/>
                    <a:lumOff val="40000"/>
                  </a:schemeClr>
                </a:gs>
                <a:gs pos="51000">
                  <a:schemeClr val="accent4">
                    <a:tint val="77000"/>
                    <a:alpha val="75000"/>
                  </a:schemeClr>
                </a:gs>
                <a:gs pos="100000">
                  <a:schemeClr val="accent4">
                    <a:tint val="77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marks'!$E$4:$E$7</c:f>
              <c:numCache>
                <c:formatCode>0</c:formatCode>
                <c:ptCount val="3"/>
                <c:pt idx="0">
                  <c:v>67.792682926829272</c:v>
                </c:pt>
                <c:pt idx="1">
                  <c:v>70.193396226415089</c:v>
                </c:pt>
                <c:pt idx="2">
                  <c:v>68.227272727272734</c:v>
                </c:pt>
              </c:numCache>
            </c:numRef>
          </c:val>
          <c:extLst>
            <c:ext xmlns:c16="http://schemas.microsoft.com/office/drawing/2014/chart" uri="{C3380CC4-5D6E-409C-BE32-E72D297353CC}">
              <c16:uniqueId val="{00000023-3293-45FD-8162-535CF7AB9B0A}"/>
            </c:ext>
          </c:extLst>
        </c:ser>
        <c:ser>
          <c:idx val="4"/>
          <c:order val="4"/>
          <c:tx>
            <c:strRef>
              <c:f>'avg of gen_wise marks'!$F$3</c:f>
              <c:strCache>
                <c:ptCount val="1"/>
                <c:pt idx="0">
                  <c:v>Average of Hindi</c:v>
                </c:pt>
              </c:strCache>
            </c:strRef>
          </c:tx>
          <c:spPr>
            <a:gradFill flip="none" rotWithShape="1">
              <a:gsLst>
                <a:gs pos="0">
                  <a:schemeClr val="accent4">
                    <a:tint val="54000"/>
                  </a:schemeClr>
                </a:gs>
                <a:gs pos="75000">
                  <a:schemeClr val="accent4">
                    <a:tint val="54000"/>
                    <a:lumMod val="60000"/>
                    <a:lumOff val="40000"/>
                  </a:schemeClr>
                </a:gs>
                <a:gs pos="51000">
                  <a:schemeClr val="accent4">
                    <a:tint val="54000"/>
                    <a:alpha val="75000"/>
                  </a:schemeClr>
                </a:gs>
                <a:gs pos="100000">
                  <a:schemeClr val="accent4">
                    <a:tint val="54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marks'!$F$4:$F$7</c:f>
              <c:numCache>
                <c:formatCode>0</c:formatCode>
                <c:ptCount val="3"/>
                <c:pt idx="0">
                  <c:v>68.349593495934954</c:v>
                </c:pt>
                <c:pt idx="1">
                  <c:v>70.853773584905667</c:v>
                </c:pt>
                <c:pt idx="2">
                  <c:v>69</c:v>
                </c:pt>
              </c:numCache>
            </c:numRef>
          </c:val>
          <c:extLst>
            <c:ext xmlns:c16="http://schemas.microsoft.com/office/drawing/2014/chart" uri="{C3380CC4-5D6E-409C-BE32-E72D297353CC}">
              <c16:uniqueId val="{00000024-3293-45FD-8162-535CF7AB9B0A}"/>
            </c:ext>
          </c:extLst>
        </c:ser>
        <c:dLbls>
          <c:showLegendKey val="0"/>
          <c:showVal val="1"/>
          <c:showCatName val="0"/>
          <c:showSerName val="0"/>
          <c:showPercent val="0"/>
          <c:showBubbleSize val="0"/>
        </c:dLbls>
        <c:gapWidth val="355"/>
        <c:overlap val="-70"/>
        <c:axId val="1162653535"/>
        <c:axId val="1162654015"/>
      </c:barChart>
      <c:catAx>
        <c:axId val="1162653535"/>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GENDER</a:t>
                </a:r>
              </a:p>
            </c:rich>
          </c:tx>
          <c:layout>
            <c:manualLayout>
              <c:xMode val="edge"/>
              <c:yMode val="edge"/>
              <c:x val="0.54209973362483355"/>
              <c:y val="0.83980162216088539"/>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AVG. OF SUB</a:t>
                </a:r>
              </a:p>
            </c:rich>
          </c:tx>
          <c:layout>
            <c:manualLayout>
              <c:xMode val="edge"/>
              <c:yMode val="edge"/>
              <c:x val="6.3660471544196226E-2"/>
              <c:y val="0.14684173590424357"/>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3535"/>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[STUDENT-RESULT-ANALYSIS.xlsm]Grade_count!PivotTable11</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tint val="54000"/>
            </a:schemeClr>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hade val="53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4.0816326530612242E-2"/>
          <c:y val="0.11080209268402805"/>
          <c:w val="0.79184423375649471"/>
          <c:h val="0.8207585784905721"/>
        </c:manualLayout>
      </c:layout>
      <c:doughnutChart>
        <c:varyColors val="1"/>
        <c:ser>
          <c:idx val="0"/>
          <c:order val="0"/>
          <c:tx>
            <c:strRef>
              <c:f>Grade_count!$B$3</c:f>
              <c:strCache>
                <c:ptCount val="1"/>
                <c:pt idx="0">
                  <c:v>Total</c:v>
                </c:pt>
              </c:strCache>
            </c:strRef>
          </c:tx>
          <c:dPt>
            <c:idx val="0"/>
            <c:bubble3D val="0"/>
            <c:spPr>
              <a:solidFill>
                <a:schemeClr val="accent1">
                  <a:tint val="54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2-A315-41EE-8988-062256F8D5B1}"/>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A315-41EE-8988-062256F8D5B1}"/>
              </c:ext>
            </c:extLst>
          </c:dPt>
          <c:dPt>
            <c:idx val="2"/>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4-A315-41EE-8988-062256F8D5B1}"/>
              </c:ext>
            </c:extLst>
          </c:dPt>
          <c:dPt>
            <c:idx val="3"/>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A315-41EE-8988-062256F8D5B1}"/>
              </c:ext>
            </c:extLst>
          </c:dPt>
          <c:dPt>
            <c:idx val="4"/>
            <c:bubble3D val="0"/>
            <c:spPr>
              <a:solidFill>
                <a:schemeClr val="accent1">
                  <a:shade val="53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6-A315-41EE-8988-062256F8D5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Grade_count!$A$4:$A$9</c:f>
              <c:strCache>
                <c:ptCount val="5"/>
                <c:pt idx="0">
                  <c:v>A</c:v>
                </c:pt>
                <c:pt idx="1">
                  <c:v>A++</c:v>
                </c:pt>
                <c:pt idx="2">
                  <c:v>B</c:v>
                </c:pt>
                <c:pt idx="3">
                  <c:v>C</c:v>
                </c:pt>
                <c:pt idx="4">
                  <c:v>D</c:v>
                </c:pt>
              </c:strCache>
            </c:strRef>
          </c:cat>
          <c:val>
            <c:numRef>
              <c:f>Grade_count!$B$4:$B$9</c:f>
              <c:numCache>
                <c:formatCode>General</c:formatCode>
                <c:ptCount val="5"/>
                <c:pt idx="0">
                  <c:v>115</c:v>
                </c:pt>
                <c:pt idx="1">
                  <c:v>36</c:v>
                </c:pt>
                <c:pt idx="2">
                  <c:v>102</c:v>
                </c:pt>
                <c:pt idx="3">
                  <c:v>110</c:v>
                </c:pt>
                <c:pt idx="4">
                  <c:v>117</c:v>
                </c:pt>
              </c:numCache>
            </c:numRef>
          </c:val>
          <c:extLst>
            <c:ext xmlns:c16="http://schemas.microsoft.com/office/drawing/2014/chart" uri="{C3380CC4-5D6E-409C-BE32-E72D297353CC}">
              <c16:uniqueId val="{00000010-A315-41EE-8988-062256F8D5B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[STUDENT-RESULT-ANALYSIS.xlsm]pass&amp;risk_analysis!PivotTable1</c:name>
    <c:fmtId val="4"/>
  </c:pivotSource>
  <c:chart>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'pass&amp;risk_analysis'!$B$3:$B$4</c:f>
              <c:strCache>
                <c:ptCount val="1"/>
                <c:pt idx="0">
                  <c:v>Above 60</c:v>
                </c:pt>
              </c:strCache>
            </c:strRef>
          </c:tx>
          <c:spPr>
            <a:solidFill>
              <a:schemeClr val="accent4">
                <a:shade val="76000"/>
              </a:schemeClr>
            </a:solidFill>
            <a:ln>
              <a:noFill/>
            </a:ln>
            <a:effectLst/>
            <a:sp3d/>
          </c:spPr>
          <c:invertIfNegative val="0"/>
          <c:cat>
            <c:strRef>
              <c:f>'pass&amp;risk_analysis'!$A$5:$A$10</c:f>
              <c:strCache>
                <c:ptCount val="5"/>
                <c:pt idx="0">
                  <c:v>English</c:v>
                </c:pt>
                <c:pt idx="1">
                  <c:v>Hindi</c:v>
                </c:pt>
                <c:pt idx="2">
                  <c:v>Mathematics</c:v>
                </c:pt>
                <c:pt idx="3">
                  <c:v>Science</c:v>
                </c:pt>
                <c:pt idx="4">
                  <c:v>Social Science</c:v>
                </c:pt>
              </c:strCache>
            </c:strRef>
          </c:cat>
          <c:val>
            <c:numRef>
              <c:f>'pass&amp;risk_analysis'!$B$5:$B$10</c:f>
              <c:numCache>
                <c:formatCode>General</c:formatCode>
                <c:ptCount val="5"/>
                <c:pt idx="0">
                  <c:v>346</c:v>
                </c:pt>
                <c:pt idx="1">
                  <c:v>369</c:v>
                </c:pt>
                <c:pt idx="2">
                  <c:v>369</c:v>
                </c:pt>
                <c:pt idx="3">
                  <c:v>390</c:v>
                </c:pt>
                <c:pt idx="4">
                  <c:v>237</c:v>
                </c:pt>
              </c:numCache>
            </c:numRef>
          </c:val>
          <c:extLst>
            <c:ext xmlns:c16="http://schemas.microsoft.com/office/drawing/2014/chart" uri="{C3380CC4-5D6E-409C-BE32-E72D297353CC}">
              <c16:uniqueId val="{00000000-AFD8-4B4D-B1CC-BE1CCE0A3276}"/>
            </c:ext>
          </c:extLst>
        </c:ser>
        <c:ser>
          <c:idx val="1"/>
          <c:order val="1"/>
          <c:tx>
            <c:strRef>
              <c:f>'pass&amp;risk_analysis'!$C$3:$C$4</c:f>
              <c:strCache>
                <c:ptCount val="1"/>
                <c:pt idx="0">
                  <c:v>Below 60</c:v>
                </c:pt>
              </c:strCache>
            </c:strRef>
          </c:tx>
          <c:spPr>
            <a:solidFill>
              <a:schemeClr val="accent4">
                <a:tint val="77000"/>
              </a:schemeClr>
            </a:solidFill>
            <a:ln>
              <a:noFill/>
            </a:ln>
            <a:effectLst/>
            <a:sp3d/>
          </c:spPr>
          <c:invertIfNegative val="0"/>
          <c:cat>
            <c:strRef>
              <c:f>'pass&amp;risk_analysis'!$A$5:$A$10</c:f>
              <c:strCache>
                <c:ptCount val="5"/>
                <c:pt idx="0">
                  <c:v>English</c:v>
                </c:pt>
                <c:pt idx="1">
                  <c:v>Hindi</c:v>
                </c:pt>
                <c:pt idx="2">
                  <c:v>Mathematics</c:v>
                </c:pt>
                <c:pt idx="3">
                  <c:v>Science</c:v>
                </c:pt>
                <c:pt idx="4">
                  <c:v>Social Science</c:v>
                </c:pt>
              </c:strCache>
            </c:strRef>
          </c:cat>
          <c:val>
            <c:numRef>
              <c:f>'pass&amp;risk_analysis'!$C$5:$C$10</c:f>
              <c:numCache>
                <c:formatCode>General</c:formatCode>
                <c:ptCount val="5"/>
                <c:pt idx="0">
                  <c:v>143</c:v>
                </c:pt>
                <c:pt idx="1">
                  <c:v>119</c:v>
                </c:pt>
                <c:pt idx="2">
                  <c:v>120</c:v>
                </c:pt>
                <c:pt idx="3">
                  <c:v>102</c:v>
                </c:pt>
                <c:pt idx="4">
                  <c:v>130</c:v>
                </c:pt>
              </c:numCache>
            </c:numRef>
          </c:val>
          <c:extLst>
            <c:ext xmlns:c16="http://schemas.microsoft.com/office/drawing/2014/chart" uri="{C3380CC4-5D6E-409C-BE32-E72D297353CC}">
              <c16:uniqueId val="{00000001-AFD8-4B4D-B1CC-BE1CCE0A3276}"/>
            </c:ext>
          </c:extLst>
        </c:ser>
        <c:dLbls>
          <c:showLegendKey val="0"/>
          <c:showVal val="0"/>
          <c:showCatName val="0"/>
          <c:showSerName val="0"/>
          <c:showPercent val="0"/>
          <c:showBubbleSize val="0"/>
        </c:dLbls>
        <c:gapWidth val="150"/>
        <c:shape val="box"/>
        <c:axId val="1188873727"/>
        <c:axId val="1188867967"/>
        <c:axId val="0"/>
      </c:bar3DChart>
      <c:catAx>
        <c:axId val="1188873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867967"/>
        <c:crosses val="autoZero"/>
        <c:auto val="1"/>
        <c:lblAlgn val="ctr"/>
        <c:lblOffset val="100"/>
        <c:noMultiLvlLbl val="0"/>
      </c:catAx>
      <c:valAx>
        <c:axId val="118886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87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[STUDENT-RESULT-ANALYSIS.xlsm]Sheet5!PivotTable2</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28575" cap="rnd">
              <a:solidFill>
                <a:schemeClr val="accent1"/>
              </a:solidFill>
              <a:round/>
            </a:ln>
            <a:effectLst/>
          </c:spPr>
          <c:marker>
            <c:symbol val="none"/>
          </c:marker>
          <c:cat>
            <c:strRef>
              <c:f>Sheet5!$A$4:$A$45</c:f>
              <c:strCache>
                <c:ptCount val="4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strCache>
            </c:strRef>
          </c:cat>
          <c:val>
            <c:numRef>
              <c:f>Sheet5!$B$4:$B$45</c:f>
              <c:numCache>
                <c:formatCode>General</c:formatCode>
                <c:ptCount val="41"/>
                <c:pt idx="0">
                  <c:v>230.86486486486487</c:v>
                </c:pt>
                <c:pt idx="1">
                  <c:v>269.66666666666669</c:v>
                </c:pt>
                <c:pt idx="2">
                  <c:v>226.5</c:v>
                </c:pt>
                <c:pt idx="3">
                  <c:v>248.4</c:v>
                </c:pt>
                <c:pt idx="4">
                  <c:v>301.2</c:v>
                </c:pt>
                <c:pt idx="5">
                  <c:v>275.66666666666669</c:v>
                </c:pt>
                <c:pt idx="6">
                  <c:v>293.60000000000002</c:v>
                </c:pt>
                <c:pt idx="7">
                  <c:v>322.66666666666669</c:v>
                </c:pt>
                <c:pt idx="8">
                  <c:v>293.46666666666664</c:v>
                </c:pt>
                <c:pt idx="9">
                  <c:v>300.39999999999998</c:v>
                </c:pt>
                <c:pt idx="10">
                  <c:v>276.77777777777777</c:v>
                </c:pt>
                <c:pt idx="11">
                  <c:v>297.8</c:v>
                </c:pt>
                <c:pt idx="12">
                  <c:v>304.7</c:v>
                </c:pt>
                <c:pt idx="13">
                  <c:v>298.46153846153845</c:v>
                </c:pt>
                <c:pt idx="14">
                  <c:v>314.69230769230768</c:v>
                </c:pt>
                <c:pt idx="15">
                  <c:v>349.14285714285717</c:v>
                </c:pt>
                <c:pt idx="16">
                  <c:v>344.5</c:v>
                </c:pt>
                <c:pt idx="17">
                  <c:v>352.33333333333331</c:v>
                </c:pt>
                <c:pt idx="18">
                  <c:v>344.5</c:v>
                </c:pt>
                <c:pt idx="19">
                  <c:v>325.30769230769232</c:v>
                </c:pt>
                <c:pt idx="20">
                  <c:v>334.07142857142856</c:v>
                </c:pt>
                <c:pt idx="21">
                  <c:v>359.11111111111109</c:v>
                </c:pt>
                <c:pt idx="22">
                  <c:v>362.6</c:v>
                </c:pt>
                <c:pt idx="23">
                  <c:v>382.69230769230768</c:v>
                </c:pt>
                <c:pt idx="24">
                  <c:v>364.28571428571428</c:v>
                </c:pt>
                <c:pt idx="25">
                  <c:v>370.27272727272725</c:v>
                </c:pt>
                <c:pt idx="26">
                  <c:v>369.66666666666669</c:v>
                </c:pt>
                <c:pt idx="27">
                  <c:v>366.8</c:v>
                </c:pt>
                <c:pt idx="28">
                  <c:v>419.23076923076923</c:v>
                </c:pt>
                <c:pt idx="29">
                  <c:v>400.72727272727275</c:v>
                </c:pt>
                <c:pt idx="30">
                  <c:v>383.88888888888891</c:v>
                </c:pt>
                <c:pt idx="31">
                  <c:v>397.94117647058823</c:v>
                </c:pt>
                <c:pt idx="32">
                  <c:v>392.1</c:v>
                </c:pt>
                <c:pt idx="33">
                  <c:v>398.1764705882353</c:v>
                </c:pt>
                <c:pt idx="34">
                  <c:v>394.09090909090907</c:v>
                </c:pt>
                <c:pt idx="35">
                  <c:v>380.58823529411762</c:v>
                </c:pt>
                <c:pt idx="36">
                  <c:v>406.9</c:v>
                </c:pt>
                <c:pt idx="37">
                  <c:v>390.55555555555554</c:v>
                </c:pt>
                <c:pt idx="38">
                  <c:v>415.27272727272725</c:v>
                </c:pt>
                <c:pt idx="39">
                  <c:v>400.8</c:v>
                </c:pt>
                <c:pt idx="40">
                  <c:v>425.58333333333331</c:v>
                </c:pt>
              </c:numCache>
            </c:numRef>
          </c:val>
          <c:smooth val="0"/>
          <c:extLst>
            <c:ext xmlns:c16="http://schemas.microsoft.com/office/drawing/2014/chart" uri="{C3380CC4-5D6E-409C-BE32-E72D297353CC}">
              <c16:uniqueId val="{00000000-4B3A-4455-8262-8104E3B74A90}"/>
            </c:ext>
          </c:extLst>
        </c:ser>
        <c:dLbls>
          <c:showLegendKey val="0"/>
          <c:showVal val="0"/>
          <c:showCatName val="0"/>
          <c:showSerName val="0"/>
          <c:showPercent val="0"/>
          <c:showBubbleSize val="0"/>
        </c:dLbls>
        <c:smooth val="0"/>
        <c:axId val="503725759"/>
        <c:axId val="503724799"/>
      </c:lineChart>
      <c:catAx>
        <c:axId val="5037257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ATTENDANCE</a:t>
                </a:r>
              </a:p>
            </c:rich>
          </c:tx>
          <c:layout>
            <c:manualLayout>
              <c:xMode val="edge"/>
              <c:yMode val="edge"/>
              <c:x val="0.39223468941382322"/>
              <c:y val="0.828775153105861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24799"/>
        <c:crosses val="autoZero"/>
        <c:auto val="1"/>
        <c:lblAlgn val="ctr"/>
        <c:lblOffset val="100"/>
        <c:noMultiLvlLbl val="0"/>
      </c:catAx>
      <c:valAx>
        <c:axId val="503724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AVG.</a:t>
                </a:r>
                <a:r>
                  <a:rPr lang="en-IN" baseline="0"/>
                  <a:t> MARKS</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25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[STUDENT-RESULT-ANALYSIS.xlsm]section_wise_grade_card!PivotTable14</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100000">
                <a:schemeClr val="accent4">
                  <a:alpha val="0"/>
                </a:schemeClr>
              </a:gs>
              <a:gs pos="50000">
                <a:schemeClr val="accent4"/>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4">
                  <a:alpha val="0"/>
                </a:schemeClr>
              </a:gs>
              <a:gs pos="50000">
                <a:schemeClr val="accent4"/>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100000">
                <a:schemeClr val="accent4">
                  <a:alpha val="0"/>
                </a:schemeClr>
              </a:gs>
              <a:gs pos="50000">
                <a:schemeClr val="accent4"/>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100000">
                <a:schemeClr val="accent4">
                  <a:alpha val="0"/>
                </a:schemeClr>
              </a:gs>
              <a:gs pos="50000">
                <a:schemeClr val="accent4"/>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100000">
                <a:schemeClr val="accent4">
                  <a:alpha val="0"/>
                </a:schemeClr>
              </a:gs>
              <a:gs pos="50000">
                <a:schemeClr val="accent4"/>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section_wise_grade_card!$B$3:$B$4</c:f>
              <c:strCache>
                <c:ptCount val="1"/>
                <c:pt idx="0">
                  <c:v>A</c:v>
                </c:pt>
              </c:strCache>
            </c:strRef>
          </c:tx>
          <c:spPr>
            <a:gradFill>
              <a:gsLst>
                <a:gs pos="100000">
                  <a:schemeClr val="accent4">
                    <a:tint val="54000"/>
                    <a:alpha val="0"/>
                  </a:schemeClr>
                </a:gs>
                <a:gs pos="50000">
                  <a:schemeClr val="accent4">
                    <a:tint val="54000"/>
                  </a:schemeClr>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section_wise_grade_card!$A$5:$A$8</c:f>
              <c:strCache>
                <c:ptCount val="3"/>
                <c:pt idx="0">
                  <c:v>A</c:v>
                </c:pt>
                <c:pt idx="1">
                  <c:v>B</c:v>
                </c:pt>
                <c:pt idx="2">
                  <c:v>C</c:v>
                </c:pt>
              </c:strCache>
            </c:strRef>
          </c:cat>
          <c:val>
            <c:numRef>
              <c:f>section_wise_grade_card!$B$5:$B$8</c:f>
              <c:numCache>
                <c:formatCode>General</c:formatCode>
                <c:ptCount val="3"/>
                <c:pt idx="0">
                  <c:v>37</c:v>
                </c:pt>
                <c:pt idx="1">
                  <c:v>36</c:v>
                </c:pt>
                <c:pt idx="2">
                  <c:v>42</c:v>
                </c:pt>
              </c:numCache>
            </c:numRef>
          </c:val>
          <c:extLst>
            <c:ext xmlns:c16="http://schemas.microsoft.com/office/drawing/2014/chart" uri="{C3380CC4-5D6E-409C-BE32-E72D297353CC}">
              <c16:uniqueId val="{00000000-9128-47AD-957A-8A59662FC220}"/>
            </c:ext>
          </c:extLst>
        </c:ser>
        <c:ser>
          <c:idx val="1"/>
          <c:order val="1"/>
          <c:tx>
            <c:strRef>
              <c:f>section_wise_grade_card!$C$3:$C$4</c:f>
              <c:strCache>
                <c:ptCount val="1"/>
                <c:pt idx="0">
                  <c:v>A++</c:v>
                </c:pt>
              </c:strCache>
            </c:strRef>
          </c:tx>
          <c:spPr>
            <a:gradFill>
              <a:gsLst>
                <a:gs pos="100000">
                  <a:schemeClr val="accent4">
                    <a:tint val="77000"/>
                    <a:alpha val="0"/>
                  </a:schemeClr>
                </a:gs>
                <a:gs pos="50000">
                  <a:schemeClr val="accent4">
                    <a:tint val="77000"/>
                  </a:schemeClr>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section_wise_grade_card!$A$5:$A$8</c:f>
              <c:strCache>
                <c:ptCount val="3"/>
                <c:pt idx="0">
                  <c:v>A</c:v>
                </c:pt>
                <c:pt idx="1">
                  <c:v>B</c:v>
                </c:pt>
                <c:pt idx="2">
                  <c:v>C</c:v>
                </c:pt>
              </c:strCache>
            </c:strRef>
          </c:cat>
          <c:val>
            <c:numRef>
              <c:f>section_wise_grade_card!$C$5:$C$8</c:f>
              <c:numCache>
                <c:formatCode>General</c:formatCode>
                <c:ptCount val="3"/>
                <c:pt idx="0">
                  <c:v>12</c:v>
                </c:pt>
                <c:pt idx="1">
                  <c:v>13</c:v>
                </c:pt>
                <c:pt idx="2">
                  <c:v>11</c:v>
                </c:pt>
              </c:numCache>
            </c:numRef>
          </c:val>
          <c:extLst>
            <c:ext xmlns:c16="http://schemas.microsoft.com/office/drawing/2014/chart" uri="{C3380CC4-5D6E-409C-BE32-E72D297353CC}">
              <c16:uniqueId val="{00000001-9128-47AD-957A-8A59662FC220}"/>
            </c:ext>
          </c:extLst>
        </c:ser>
        <c:ser>
          <c:idx val="2"/>
          <c:order val="2"/>
          <c:tx>
            <c:strRef>
              <c:f>section_wise_grade_card!$D$3:$D$4</c:f>
              <c:strCache>
                <c:ptCount val="1"/>
                <c:pt idx="0">
                  <c:v>B</c:v>
                </c:pt>
              </c:strCache>
            </c:strRef>
          </c:tx>
          <c:spPr>
            <a:gradFill>
              <a:gsLst>
                <a:gs pos="100000">
                  <a:schemeClr val="accent4">
                    <a:alpha val="0"/>
                  </a:schemeClr>
                </a:gs>
                <a:gs pos="50000">
                  <a:schemeClr val="accent4"/>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section_wise_grade_card!$A$5:$A$8</c:f>
              <c:strCache>
                <c:ptCount val="3"/>
                <c:pt idx="0">
                  <c:v>A</c:v>
                </c:pt>
                <c:pt idx="1">
                  <c:v>B</c:v>
                </c:pt>
                <c:pt idx="2">
                  <c:v>C</c:v>
                </c:pt>
              </c:strCache>
            </c:strRef>
          </c:cat>
          <c:val>
            <c:numRef>
              <c:f>section_wise_grade_card!$D$5:$D$8</c:f>
              <c:numCache>
                <c:formatCode>General</c:formatCode>
                <c:ptCount val="3"/>
                <c:pt idx="0">
                  <c:v>31</c:v>
                </c:pt>
                <c:pt idx="1">
                  <c:v>40</c:v>
                </c:pt>
                <c:pt idx="2">
                  <c:v>31</c:v>
                </c:pt>
              </c:numCache>
            </c:numRef>
          </c:val>
          <c:extLst>
            <c:ext xmlns:c16="http://schemas.microsoft.com/office/drawing/2014/chart" uri="{C3380CC4-5D6E-409C-BE32-E72D297353CC}">
              <c16:uniqueId val="{00000002-9128-47AD-957A-8A59662FC220}"/>
            </c:ext>
          </c:extLst>
        </c:ser>
        <c:ser>
          <c:idx val="3"/>
          <c:order val="3"/>
          <c:tx>
            <c:strRef>
              <c:f>section_wise_grade_card!$E$3:$E$4</c:f>
              <c:strCache>
                <c:ptCount val="1"/>
                <c:pt idx="0">
                  <c:v>C</c:v>
                </c:pt>
              </c:strCache>
            </c:strRef>
          </c:tx>
          <c:spPr>
            <a:gradFill>
              <a:gsLst>
                <a:gs pos="100000">
                  <a:schemeClr val="accent4">
                    <a:shade val="76000"/>
                    <a:alpha val="0"/>
                  </a:schemeClr>
                </a:gs>
                <a:gs pos="50000">
                  <a:schemeClr val="accent4">
                    <a:shade val="76000"/>
                  </a:schemeClr>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section_wise_grade_card!$A$5:$A$8</c:f>
              <c:strCache>
                <c:ptCount val="3"/>
                <c:pt idx="0">
                  <c:v>A</c:v>
                </c:pt>
                <c:pt idx="1">
                  <c:v>B</c:v>
                </c:pt>
                <c:pt idx="2">
                  <c:v>C</c:v>
                </c:pt>
              </c:strCache>
            </c:strRef>
          </c:cat>
          <c:val>
            <c:numRef>
              <c:f>section_wise_grade_card!$E$5:$E$8</c:f>
              <c:numCache>
                <c:formatCode>General</c:formatCode>
                <c:ptCount val="3"/>
                <c:pt idx="0">
                  <c:v>28</c:v>
                </c:pt>
                <c:pt idx="1">
                  <c:v>47</c:v>
                </c:pt>
                <c:pt idx="2">
                  <c:v>35</c:v>
                </c:pt>
              </c:numCache>
            </c:numRef>
          </c:val>
          <c:extLst>
            <c:ext xmlns:c16="http://schemas.microsoft.com/office/drawing/2014/chart" uri="{C3380CC4-5D6E-409C-BE32-E72D297353CC}">
              <c16:uniqueId val="{00000003-9128-47AD-957A-8A59662FC220}"/>
            </c:ext>
          </c:extLst>
        </c:ser>
        <c:ser>
          <c:idx val="4"/>
          <c:order val="4"/>
          <c:tx>
            <c:strRef>
              <c:f>section_wise_grade_card!$F$3:$F$4</c:f>
              <c:strCache>
                <c:ptCount val="1"/>
                <c:pt idx="0">
                  <c:v>D</c:v>
                </c:pt>
              </c:strCache>
            </c:strRef>
          </c:tx>
          <c:spPr>
            <a:gradFill>
              <a:gsLst>
                <a:gs pos="100000">
                  <a:schemeClr val="accent4">
                    <a:shade val="53000"/>
                    <a:alpha val="0"/>
                  </a:schemeClr>
                </a:gs>
                <a:gs pos="50000">
                  <a:schemeClr val="accent4">
                    <a:shade val="53000"/>
                  </a:schemeClr>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section_wise_grade_card!$A$5:$A$8</c:f>
              <c:strCache>
                <c:ptCount val="3"/>
                <c:pt idx="0">
                  <c:v>A</c:v>
                </c:pt>
                <c:pt idx="1">
                  <c:v>B</c:v>
                </c:pt>
                <c:pt idx="2">
                  <c:v>C</c:v>
                </c:pt>
              </c:strCache>
            </c:strRef>
          </c:cat>
          <c:val>
            <c:numRef>
              <c:f>section_wise_grade_card!$F$5:$F$8</c:f>
              <c:numCache>
                <c:formatCode>General</c:formatCode>
                <c:ptCount val="3"/>
                <c:pt idx="0">
                  <c:v>49</c:v>
                </c:pt>
                <c:pt idx="1">
                  <c:v>35</c:v>
                </c:pt>
                <c:pt idx="2">
                  <c:v>33</c:v>
                </c:pt>
              </c:numCache>
            </c:numRef>
          </c:val>
          <c:extLst>
            <c:ext xmlns:c16="http://schemas.microsoft.com/office/drawing/2014/chart" uri="{C3380CC4-5D6E-409C-BE32-E72D297353CC}">
              <c16:uniqueId val="{00000004-9128-47AD-957A-8A59662FC220}"/>
            </c:ext>
          </c:extLst>
        </c:ser>
        <c:dLbls>
          <c:showLegendKey val="0"/>
          <c:showVal val="1"/>
          <c:showCatName val="0"/>
          <c:showSerName val="0"/>
          <c:showPercent val="0"/>
          <c:showBubbleSize val="0"/>
        </c:dLbls>
        <c:gapWidth val="150"/>
        <c:gapDepth val="0"/>
        <c:shape val="box"/>
        <c:axId val="2083534751"/>
        <c:axId val="2083535711"/>
        <c:axId val="0"/>
      </c:bar3DChart>
      <c:catAx>
        <c:axId val="20835347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5711"/>
        <c:crosses val="autoZero"/>
        <c:auto val="1"/>
        <c:lblAlgn val="ctr"/>
        <c:lblOffset val="100"/>
        <c:noMultiLvlLbl val="0"/>
      </c:catAx>
      <c:valAx>
        <c:axId val="208353571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[STUDENT-RESULT-ANALYSIS.xlsm]avg of gen_wise marks!PivotTable2</c:name>
    <c:fmtId val="44"/>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dLbl>
          <c:idx val="0"/>
          <c:showLegendKey val="0"/>
          <c:showVal val="1"/>
          <c:showCatName val="0"/>
          <c:showSerName val="0"/>
          <c:showPercent val="0"/>
          <c:showBubbleSize val="0"/>
          <c:extLst>
            <c:ext xmlns:c15="http://schemas.microsoft.com/office/drawing/2012/chart" uri="{CE6537A1-D6FC-4f65-9D91-7224C49458BB}"/>
          </c:extLst>
        </c:dLbl>
      </c:pivotFmt>
      <c:pivotFmt>
        <c:idx val="29"/>
        <c:dLbl>
          <c:idx val="0"/>
          <c:showLegendKey val="0"/>
          <c:showVal val="1"/>
          <c:showCatName val="0"/>
          <c:showSerName val="0"/>
          <c:showPercent val="0"/>
          <c:showBubbleSize val="0"/>
          <c:extLst>
            <c:ext xmlns:c15="http://schemas.microsoft.com/office/drawing/2012/chart" uri="{CE6537A1-D6FC-4f65-9D91-7224C49458BB}"/>
          </c:extLst>
        </c:dLbl>
      </c:pivotFmt>
      <c:pivotFmt>
        <c:idx val="30"/>
        <c:dLbl>
          <c:idx val="0"/>
          <c:showLegendKey val="0"/>
          <c:showVal val="1"/>
          <c:showCatName val="0"/>
          <c:showSerName val="0"/>
          <c:showPercent val="0"/>
          <c:showBubbleSize val="0"/>
          <c:extLst>
            <c:ext xmlns:c15="http://schemas.microsoft.com/office/drawing/2012/chart" uri="{CE6537A1-D6FC-4f65-9D91-7224C49458BB}"/>
          </c:extLst>
        </c:dLbl>
      </c:pivotFmt>
      <c:pivotFmt>
        <c:idx val="31"/>
        <c:dLbl>
          <c:idx val="0"/>
          <c:showLegendKey val="0"/>
          <c:showVal val="1"/>
          <c:showCatName val="0"/>
          <c:showSerName val="0"/>
          <c:showPercent val="0"/>
          <c:showBubbleSize val="0"/>
          <c:extLst>
            <c:ext xmlns:c15="http://schemas.microsoft.com/office/drawing/2012/chart" uri="{CE6537A1-D6FC-4f65-9D91-7224C49458BB}"/>
          </c:extLst>
        </c:dLbl>
      </c:pivotFmt>
      <c:pivotFmt>
        <c:idx val="32"/>
        <c:dLbl>
          <c:idx val="0"/>
          <c:showLegendKey val="0"/>
          <c:showVal val="1"/>
          <c:showCatName val="0"/>
          <c:showSerName val="0"/>
          <c:showPercent val="0"/>
          <c:showBubbleSize val="0"/>
          <c:extLst>
            <c:ext xmlns:c15="http://schemas.microsoft.com/office/drawing/2012/chart" uri="{CE6537A1-D6FC-4f65-9D91-7224C49458BB}"/>
          </c:extLst>
        </c:dLbl>
      </c:pivotFmt>
      <c:pivotFmt>
        <c:idx val="33"/>
        <c:dLbl>
          <c:idx val="0"/>
          <c:showLegendKey val="0"/>
          <c:showVal val="1"/>
          <c:showCatName val="0"/>
          <c:showSerName val="0"/>
          <c:showPercent val="0"/>
          <c:showBubbleSize val="0"/>
          <c:extLst>
            <c:ext xmlns:c15="http://schemas.microsoft.com/office/drawing/2012/chart" uri="{CE6537A1-D6FC-4f65-9D91-7224C49458BB}"/>
          </c:extLst>
        </c:dLbl>
      </c:pivotFmt>
      <c:pivotFmt>
        <c:idx val="34"/>
        <c:dLbl>
          <c:idx val="0"/>
          <c:showLegendKey val="0"/>
          <c:showVal val="1"/>
          <c:showCatName val="0"/>
          <c:showSerName val="0"/>
          <c:showPercent val="0"/>
          <c:showBubbleSize val="0"/>
          <c:extLst>
            <c:ext xmlns:c15="http://schemas.microsoft.com/office/drawing/2012/chart" uri="{CE6537A1-D6FC-4f65-9D91-7224C49458BB}"/>
          </c:extLst>
        </c:dLbl>
      </c:pivotFmt>
      <c:pivotFmt>
        <c:idx val="35"/>
        <c:dLbl>
          <c:idx val="0"/>
          <c:showLegendKey val="0"/>
          <c:showVal val="1"/>
          <c:showCatName val="0"/>
          <c:showSerName val="0"/>
          <c:showPercent val="0"/>
          <c:showBubbleSize val="0"/>
          <c:extLst>
            <c:ext xmlns:c15="http://schemas.microsoft.com/office/drawing/2012/chart" uri="{CE6537A1-D6FC-4f65-9D91-7224C49458BB}"/>
          </c:extLst>
        </c:dLbl>
      </c:pivotFmt>
      <c:pivotFmt>
        <c:idx val="36"/>
        <c:dLbl>
          <c:idx val="0"/>
          <c:showLegendKey val="0"/>
          <c:showVal val="1"/>
          <c:showCatName val="0"/>
          <c:showSerName val="0"/>
          <c:showPercent val="0"/>
          <c:showBubbleSize val="0"/>
          <c:extLst>
            <c:ext xmlns:c15="http://schemas.microsoft.com/office/drawing/2012/chart" uri="{CE6537A1-D6FC-4f65-9D91-7224C49458BB}"/>
          </c:extLst>
        </c:dLbl>
      </c:pivotFmt>
      <c:pivotFmt>
        <c:idx val="37"/>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of gen_wise marks'!$B$3</c:f>
              <c:strCache>
                <c:ptCount val="1"/>
                <c:pt idx="0">
                  <c:v>Average of Social Science</c:v>
                </c:pt>
              </c:strCache>
            </c:strRef>
          </c:tx>
          <c:spPr>
            <a:gradFill flip="none" rotWithShape="1">
              <a:gsLst>
                <a:gs pos="0">
                  <a:schemeClr val="accent4">
                    <a:shade val="53000"/>
                  </a:schemeClr>
                </a:gs>
                <a:gs pos="75000">
                  <a:schemeClr val="accent4">
                    <a:shade val="53000"/>
                    <a:lumMod val="60000"/>
                    <a:lumOff val="40000"/>
                  </a:schemeClr>
                </a:gs>
                <a:gs pos="51000">
                  <a:schemeClr val="accent4">
                    <a:shade val="53000"/>
                    <a:alpha val="75000"/>
                  </a:schemeClr>
                </a:gs>
                <a:gs pos="100000">
                  <a:schemeClr val="accent4">
                    <a:shade val="53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marks'!$B$4:$B$7</c:f>
              <c:numCache>
                <c:formatCode>0</c:formatCode>
                <c:ptCount val="3"/>
                <c:pt idx="0">
                  <c:v>69.516260162601625</c:v>
                </c:pt>
                <c:pt idx="1">
                  <c:v>72.632075471698116</c:v>
                </c:pt>
                <c:pt idx="2">
                  <c:v>73.227272727272734</c:v>
                </c:pt>
              </c:numCache>
            </c:numRef>
          </c:val>
          <c:extLst>
            <c:ext xmlns:c16="http://schemas.microsoft.com/office/drawing/2014/chart" uri="{C3380CC4-5D6E-409C-BE32-E72D297353CC}">
              <c16:uniqueId val="{00000000-E47B-4D48-9036-F1B501F87466}"/>
            </c:ext>
          </c:extLst>
        </c:ser>
        <c:ser>
          <c:idx val="1"/>
          <c:order val="1"/>
          <c:tx>
            <c:strRef>
              <c:f>'avg of gen_wise marks'!$C$3</c:f>
              <c:strCache>
                <c:ptCount val="1"/>
                <c:pt idx="0">
                  <c:v>Average of Science</c:v>
                </c:pt>
              </c:strCache>
            </c:strRef>
          </c:tx>
          <c:spPr>
            <a:gradFill flip="none" rotWithShape="1">
              <a:gsLst>
                <a:gs pos="0">
                  <a:schemeClr val="accent4">
                    <a:shade val="76000"/>
                  </a:schemeClr>
                </a:gs>
                <a:gs pos="75000">
                  <a:schemeClr val="accent4">
                    <a:shade val="76000"/>
                    <a:lumMod val="60000"/>
                    <a:lumOff val="40000"/>
                  </a:schemeClr>
                </a:gs>
                <a:gs pos="51000">
                  <a:schemeClr val="accent4">
                    <a:shade val="76000"/>
                    <a:alpha val="75000"/>
                  </a:schemeClr>
                </a:gs>
                <a:gs pos="100000">
                  <a:schemeClr val="accent4">
                    <a:shade val="76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marks'!$C$4:$C$7</c:f>
              <c:numCache>
                <c:formatCode>0</c:formatCode>
                <c:ptCount val="3"/>
                <c:pt idx="0">
                  <c:v>69.90650406504065</c:v>
                </c:pt>
                <c:pt idx="1">
                  <c:v>72.382075471698116</c:v>
                </c:pt>
                <c:pt idx="2">
                  <c:v>72.227272727272734</c:v>
                </c:pt>
              </c:numCache>
            </c:numRef>
          </c:val>
          <c:extLst>
            <c:ext xmlns:c16="http://schemas.microsoft.com/office/drawing/2014/chart" uri="{C3380CC4-5D6E-409C-BE32-E72D297353CC}">
              <c16:uniqueId val="{00000001-E47B-4D48-9036-F1B501F87466}"/>
            </c:ext>
          </c:extLst>
        </c:ser>
        <c:ser>
          <c:idx val="2"/>
          <c:order val="2"/>
          <c:tx>
            <c:strRef>
              <c:f>'avg of gen_wise marks'!$D$3</c:f>
              <c:strCache>
                <c:ptCount val="1"/>
                <c:pt idx="0">
                  <c:v>Average of Mathematics</c:v>
                </c:pt>
              </c:strCache>
            </c:strRef>
          </c:tx>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marks'!$D$4:$D$7</c:f>
              <c:numCache>
                <c:formatCode>0</c:formatCode>
                <c:ptCount val="3"/>
                <c:pt idx="0">
                  <c:v>69.353658536585371</c:v>
                </c:pt>
                <c:pt idx="1">
                  <c:v>71.122641509433961</c:v>
                </c:pt>
                <c:pt idx="2">
                  <c:v>73.045454545454547</c:v>
                </c:pt>
              </c:numCache>
            </c:numRef>
          </c:val>
          <c:extLst>
            <c:ext xmlns:c16="http://schemas.microsoft.com/office/drawing/2014/chart" uri="{C3380CC4-5D6E-409C-BE32-E72D297353CC}">
              <c16:uniqueId val="{00000002-E47B-4D48-9036-F1B501F87466}"/>
            </c:ext>
          </c:extLst>
        </c:ser>
        <c:ser>
          <c:idx val="3"/>
          <c:order val="3"/>
          <c:tx>
            <c:strRef>
              <c:f>'avg of gen_wise marks'!$E$3</c:f>
              <c:strCache>
                <c:ptCount val="1"/>
                <c:pt idx="0">
                  <c:v>Average of English</c:v>
                </c:pt>
              </c:strCache>
            </c:strRef>
          </c:tx>
          <c:spPr>
            <a:gradFill flip="none" rotWithShape="1">
              <a:gsLst>
                <a:gs pos="0">
                  <a:schemeClr val="accent4">
                    <a:tint val="77000"/>
                  </a:schemeClr>
                </a:gs>
                <a:gs pos="75000">
                  <a:schemeClr val="accent4">
                    <a:tint val="77000"/>
                    <a:lumMod val="60000"/>
                    <a:lumOff val="40000"/>
                  </a:schemeClr>
                </a:gs>
                <a:gs pos="51000">
                  <a:schemeClr val="accent4">
                    <a:tint val="77000"/>
                    <a:alpha val="75000"/>
                  </a:schemeClr>
                </a:gs>
                <a:gs pos="100000">
                  <a:schemeClr val="accent4">
                    <a:tint val="77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marks'!$E$4:$E$7</c:f>
              <c:numCache>
                <c:formatCode>0</c:formatCode>
                <c:ptCount val="3"/>
                <c:pt idx="0">
                  <c:v>67.792682926829272</c:v>
                </c:pt>
                <c:pt idx="1">
                  <c:v>70.193396226415089</c:v>
                </c:pt>
                <c:pt idx="2">
                  <c:v>68.227272727272734</c:v>
                </c:pt>
              </c:numCache>
            </c:numRef>
          </c:val>
          <c:extLst>
            <c:ext xmlns:c16="http://schemas.microsoft.com/office/drawing/2014/chart" uri="{C3380CC4-5D6E-409C-BE32-E72D297353CC}">
              <c16:uniqueId val="{00000003-E47B-4D48-9036-F1B501F87466}"/>
            </c:ext>
          </c:extLst>
        </c:ser>
        <c:ser>
          <c:idx val="4"/>
          <c:order val="4"/>
          <c:tx>
            <c:strRef>
              <c:f>'avg of gen_wise marks'!$F$3</c:f>
              <c:strCache>
                <c:ptCount val="1"/>
                <c:pt idx="0">
                  <c:v>Average of Hindi</c:v>
                </c:pt>
              </c:strCache>
            </c:strRef>
          </c:tx>
          <c:spPr>
            <a:gradFill flip="none" rotWithShape="1">
              <a:gsLst>
                <a:gs pos="0">
                  <a:schemeClr val="accent4">
                    <a:tint val="54000"/>
                  </a:schemeClr>
                </a:gs>
                <a:gs pos="75000">
                  <a:schemeClr val="accent4">
                    <a:tint val="54000"/>
                    <a:lumMod val="60000"/>
                    <a:lumOff val="40000"/>
                  </a:schemeClr>
                </a:gs>
                <a:gs pos="51000">
                  <a:schemeClr val="accent4">
                    <a:tint val="54000"/>
                    <a:alpha val="75000"/>
                  </a:schemeClr>
                </a:gs>
                <a:gs pos="100000">
                  <a:schemeClr val="accent4">
                    <a:tint val="54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'avg of gen_wise marks'!$A$4:$A$7</c:f>
              <c:strCache>
                <c:ptCount val="3"/>
                <c:pt idx="0">
                  <c:v>Female</c:v>
                </c:pt>
                <c:pt idx="1">
                  <c:v>Male</c:v>
                </c:pt>
                <c:pt idx="2">
                  <c:v>no gender</c:v>
                </c:pt>
              </c:strCache>
            </c:strRef>
          </c:cat>
          <c:val>
            <c:numRef>
              <c:f>'avg of gen_wise marks'!$F$4:$F$7</c:f>
              <c:numCache>
                <c:formatCode>0</c:formatCode>
                <c:ptCount val="3"/>
                <c:pt idx="0">
                  <c:v>68.349593495934954</c:v>
                </c:pt>
                <c:pt idx="1">
                  <c:v>70.853773584905667</c:v>
                </c:pt>
                <c:pt idx="2">
                  <c:v>69</c:v>
                </c:pt>
              </c:numCache>
            </c:numRef>
          </c:val>
          <c:extLst>
            <c:ext xmlns:c16="http://schemas.microsoft.com/office/drawing/2014/chart" uri="{C3380CC4-5D6E-409C-BE32-E72D297353CC}">
              <c16:uniqueId val="{00000004-E47B-4D48-9036-F1B501F87466}"/>
            </c:ext>
          </c:extLst>
        </c:ser>
        <c:dLbls>
          <c:showLegendKey val="0"/>
          <c:showVal val="1"/>
          <c:showCatName val="0"/>
          <c:showSerName val="0"/>
          <c:showPercent val="0"/>
          <c:showBubbleSize val="0"/>
        </c:dLbls>
        <c:gapWidth val="355"/>
        <c:overlap val="-70"/>
        <c:axId val="1162653535"/>
        <c:axId val="1162654015"/>
      </c:barChart>
      <c:catAx>
        <c:axId val="1162653535"/>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sz="1000"/>
                  <a:t>GENDER</a:t>
                </a:r>
              </a:p>
            </c:rich>
          </c:tx>
          <c:layout>
            <c:manualLayout>
              <c:xMode val="edge"/>
              <c:yMode val="edge"/>
              <c:x val="0.53716161903769744"/>
              <c:y val="0.88472848406778726"/>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4015"/>
        <c:crosses val="autoZero"/>
        <c:auto val="1"/>
        <c:lblAlgn val="ctr"/>
        <c:lblOffset val="100"/>
        <c:noMultiLvlLbl val="0"/>
      </c:catAx>
      <c:valAx>
        <c:axId val="1162654015"/>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AVG.</a:t>
                </a:r>
                <a:r>
                  <a:rPr lang="en-IN" baseline="0"/>
                  <a:t> OF SUB</a:t>
                </a:r>
              </a:p>
            </c:rich>
          </c:tx>
          <c:layout>
            <c:manualLayout>
              <c:xMode val="edge"/>
              <c:yMode val="edge"/>
              <c:x val="6.8541754946953332E-2"/>
              <c:y val="0.22162182377262055"/>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653535"/>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[STUDENT-RESULT-ANALYSIS.xlsm]sec wise subj!PivotTable12</c:name>
    <c:fmtId val="2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'sec wise subj'!$B$3</c:f>
              <c:strCache>
                <c:ptCount val="1"/>
                <c:pt idx="0">
                  <c:v>Average of Science</c:v>
                </c:pt>
              </c:strCache>
            </c:strRef>
          </c:tx>
          <c:spPr>
            <a:solidFill>
              <a:schemeClr val="accent1">
                <a:tint val="54000"/>
              </a:schemeClr>
            </a:solidFill>
            <a:ln>
              <a:noFill/>
            </a:ln>
            <a:effectLst/>
            <a:sp3d/>
          </c:spPr>
          <c:invertIfNegative val="0"/>
          <c:cat>
            <c:strRef>
              <c:f>'sec wise subj'!$A$4:$A$7</c:f>
              <c:strCache>
                <c:ptCount val="3"/>
                <c:pt idx="0">
                  <c:v>A</c:v>
                </c:pt>
                <c:pt idx="1">
                  <c:v>B</c:v>
                </c:pt>
                <c:pt idx="2">
                  <c:v>C</c:v>
                </c:pt>
              </c:strCache>
            </c:strRef>
          </c:cat>
          <c:val>
            <c:numRef>
              <c:f>'sec wise subj'!$B$4:$B$7</c:f>
              <c:numCache>
                <c:formatCode>General</c:formatCode>
                <c:ptCount val="3"/>
                <c:pt idx="0">
                  <c:v>69.261146496815286</c:v>
                </c:pt>
                <c:pt idx="1">
                  <c:v>70.760233918128648</c:v>
                </c:pt>
                <c:pt idx="2">
                  <c:v>73.401315789473685</c:v>
                </c:pt>
              </c:numCache>
            </c:numRef>
          </c:val>
          <c:extLst>
            <c:ext xmlns:c16="http://schemas.microsoft.com/office/drawing/2014/chart" uri="{C3380CC4-5D6E-409C-BE32-E72D297353CC}">
              <c16:uniqueId val="{00000000-D459-4819-974A-99672612ED96}"/>
            </c:ext>
          </c:extLst>
        </c:ser>
        <c:ser>
          <c:idx val="1"/>
          <c:order val="1"/>
          <c:tx>
            <c:strRef>
              <c:f>'sec wise subj'!$C$3</c:f>
              <c:strCache>
                <c:ptCount val="1"/>
                <c:pt idx="0">
                  <c:v>Average of English</c:v>
                </c:pt>
              </c:strCache>
            </c:strRef>
          </c:tx>
          <c:spPr>
            <a:solidFill>
              <a:schemeClr val="accent1">
                <a:tint val="77000"/>
              </a:schemeClr>
            </a:solidFill>
            <a:ln>
              <a:noFill/>
            </a:ln>
            <a:effectLst/>
            <a:sp3d/>
          </c:spPr>
          <c:invertIfNegative val="0"/>
          <c:cat>
            <c:strRef>
              <c:f>'sec wise subj'!$A$4:$A$7</c:f>
              <c:strCache>
                <c:ptCount val="3"/>
                <c:pt idx="0">
                  <c:v>A</c:v>
                </c:pt>
                <c:pt idx="1">
                  <c:v>B</c:v>
                </c:pt>
                <c:pt idx="2">
                  <c:v>C</c:v>
                </c:pt>
              </c:strCache>
            </c:strRef>
          </c:cat>
          <c:val>
            <c:numRef>
              <c:f>'sec wise subj'!$C$4:$C$7</c:f>
              <c:numCache>
                <c:formatCode>General</c:formatCode>
                <c:ptCount val="3"/>
                <c:pt idx="0">
                  <c:v>66.898089171974519</c:v>
                </c:pt>
                <c:pt idx="1">
                  <c:v>70.304093567251456</c:v>
                </c:pt>
                <c:pt idx="2">
                  <c:v>69.30263157894737</c:v>
                </c:pt>
              </c:numCache>
            </c:numRef>
          </c:val>
          <c:extLst>
            <c:ext xmlns:c16="http://schemas.microsoft.com/office/drawing/2014/chart" uri="{C3380CC4-5D6E-409C-BE32-E72D297353CC}">
              <c16:uniqueId val="{00000001-D459-4819-974A-99672612ED96}"/>
            </c:ext>
          </c:extLst>
        </c:ser>
        <c:ser>
          <c:idx val="2"/>
          <c:order val="2"/>
          <c:tx>
            <c:strRef>
              <c:f>'sec wise subj'!$D$3</c:f>
              <c:strCache>
                <c:ptCount val="1"/>
                <c:pt idx="0">
                  <c:v>Average of Hindi</c:v>
                </c:pt>
              </c:strCache>
            </c:strRef>
          </c:tx>
          <c:spPr>
            <a:solidFill>
              <a:schemeClr val="accent1"/>
            </a:solidFill>
            <a:ln>
              <a:noFill/>
            </a:ln>
            <a:effectLst/>
            <a:sp3d/>
          </c:spPr>
          <c:invertIfNegative val="0"/>
          <c:cat>
            <c:strRef>
              <c:f>'sec wise subj'!$A$4:$A$7</c:f>
              <c:strCache>
                <c:ptCount val="3"/>
                <c:pt idx="0">
                  <c:v>A</c:v>
                </c:pt>
                <c:pt idx="1">
                  <c:v>B</c:v>
                </c:pt>
                <c:pt idx="2">
                  <c:v>C</c:v>
                </c:pt>
              </c:strCache>
            </c:strRef>
          </c:cat>
          <c:val>
            <c:numRef>
              <c:f>'sec wise subj'!$D$4:$D$7</c:f>
              <c:numCache>
                <c:formatCode>General</c:formatCode>
                <c:ptCount val="3"/>
                <c:pt idx="0">
                  <c:v>66.828025477707001</c:v>
                </c:pt>
                <c:pt idx="1">
                  <c:v>70.62573099415205</c:v>
                </c:pt>
                <c:pt idx="2">
                  <c:v>70.94736842105263</c:v>
                </c:pt>
              </c:numCache>
            </c:numRef>
          </c:val>
          <c:extLst>
            <c:ext xmlns:c16="http://schemas.microsoft.com/office/drawing/2014/chart" uri="{C3380CC4-5D6E-409C-BE32-E72D297353CC}">
              <c16:uniqueId val="{00000002-D459-4819-974A-99672612ED96}"/>
            </c:ext>
          </c:extLst>
        </c:ser>
        <c:ser>
          <c:idx val="3"/>
          <c:order val="3"/>
          <c:tx>
            <c:strRef>
              <c:f>'sec wise subj'!$E$3</c:f>
              <c:strCache>
                <c:ptCount val="1"/>
                <c:pt idx="0">
                  <c:v>Average of Social Science</c:v>
                </c:pt>
              </c:strCache>
            </c:strRef>
          </c:tx>
          <c:spPr>
            <a:solidFill>
              <a:schemeClr val="accent1">
                <a:shade val="76000"/>
              </a:schemeClr>
            </a:solidFill>
            <a:ln>
              <a:noFill/>
            </a:ln>
            <a:effectLst/>
            <a:sp3d/>
          </c:spPr>
          <c:invertIfNegative val="0"/>
          <c:cat>
            <c:strRef>
              <c:f>'sec wise subj'!$A$4:$A$7</c:f>
              <c:strCache>
                <c:ptCount val="3"/>
                <c:pt idx="0">
                  <c:v>A</c:v>
                </c:pt>
                <c:pt idx="1">
                  <c:v>B</c:v>
                </c:pt>
                <c:pt idx="2">
                  <c:v>C</c:v>
                </c:pt>
              </c:strCache>
            </c:strRef>
          </c:cat>
          <c:val>
            <c:numRef>
              <c:f>'sec wise subj'!$E$4:$E$7</c:f>
              <c:numCache>
                <c:formatCode>General</c:formatCode>
                <c:ptCount val="3"/>
                <c:pt idx="0">
                  <c:v>67.980891719745216</c:v>
                </c:pt>
                <c:pt idx="1">
                  <c:v>71.690058479532169</c:v>
                </c:pt>
                <c:pt idx="2">
                  <c:v>73.53947368421052</c:v>
                </c:pt>
              </c:numCache>
            </c:numRef>
          </c:val>
          <c:extLst>
            <c:ext xmlns:c16="http://schemas.microsoft.com/office/drawing/2014/chart" uri="{C3380CC4-5D6E-409C-BE32-E72D297353CC}">
              <c16:uniqueId val="{00000003-D459-4819-974A-99672612ED96}"/>
            </c:ext>
          </c:extLst>
        </c:ser>
        <c:ser>
          <c:idx val="4"/>
          <c:order val="4"/>
          <c:tx>
            <c:strRef>
              <c:f>'sec wise subj'!$F$3</c:f>
              <c:strCache>
                <c:ptCount val="1"/>
                <c:pt idx="0">
                  <c:v>Average of Mathematics</c:v>
                </c:pt>
              </c:strCache>
            </c:strRef>
          </c:tx>
          <c:spPr>
            <a:solidFill>
              <a:schemeClr val="accent1">
                <a:shade val="53000"/>
              </a:schemeClr>
            </a:solidFill>
            <a:ln>
              <a:noFill/>
            </a:ln>
            <a:effectLst/>
            <a:sp3d/>
          </c:spPr>
          <c:invertIfNegative val="0"/>
          <c:cat>
            <c:strRef>
              <c:f>'sec wise subj'!$A$4:$A$7</c:f>
              <c:strCache>
                <c:ptCount val="3"/>
                <c:pt idx="0">
                  <c:v>A</c:v>
                </c:pt>
                <c:pt idx="1">
                  <c:v>B</c:v>
                </c:pt>
                <c:pt idx="2">
                  <c:v>C</c:v>
                </c:pt>
              </c:strCache>
            </c:strRef>
          </c:cat>
          <c:val>
            <c:numRef>
              <c:f>'sec wise subj'!$F$4:$F$7</c:f>
              <c:numCache>
                <c:formatCode>General</c:formatCode>
                <c:ptCount val="3"/>
                <c:pt idx="0">
                  <c:v>68.082802547770697</c:v>
                </c:pt>
                <c:pt idx="1">
                  <c:v>70.637426900584799</c:v>
                </c:pt>
                <c:pt idx="2">
                  <c:v>72.223684210526315</c:v>
                </c:pt>
              </c:numCache>
            </c:numRef>
          </c:val>
          <c:extLst>
            <c:ext xmlns:c16="http://schemas.microsoft.com/office/drawing/2014/chart" uri="{C3380CC4-5D6E-409C-BE32-E72D297353CC}">
              <c16:uniqueId val="{00000004-D459-4819-974A-99672612ED96}"/>
            </c:ext>
          </c:extLst>
        </c:ser>
        <c:dLbls>
          <c:showLegendKey val="0"/>
          <c:showVal val="0"/>
          <c:showCatName val="0"/>
          <c:showSerName val="0"/>
          <c:showPercent val="0"/>
          <c:showBubbleSize val="0"/>
        </c:dLbls>
        <c:gapWidth val="150"/>
        <c:shape val="box"/>
        <c:axId val="217690655"/>
        <c:axId val="217691135"/>
        <c:axId val="0"/>
      </c:bar3DChart>
      <c:catAx>
        <c:axId val="217690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1135"/>
        <c:crosses val="autoZero"/>
        <c:auto val="1"/>
        <c:lblAlgn val="ctr"/>
        <c:lblOffset val="100"/>
        <c:noMultiLvlLbl val="0"/>
      </c:catAx>
      <c:valAx>
        <c:axId val="2176911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690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[STUDENT-RESULT-ANALYSIS.xlsm]pass&amp;risk_analysis!PivotTable1</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358092738407697"/>
          <c:y val="0.21092155147273259"/>
          <c:w val="0.69655796150481186"/>
          <c:h val="0.50220800524934384"/>
        </c:manualLayout>
      </c:layout>
      <c:bar3DChart>
        <c:barDir val="col"/>
        <c:grouping val="clustered"/>
        <c:varyColors val="0"/>
        <c:ser>
          <c:idx val="0"/>
          <c:order val="0"/>
          <c:tx>
            <c:strRef>
              <c:f>'pass&amp;risk_analysis'!$B$3:$B$4</c:f>
              <c:strCache>
                <c:ptCount val="1"/>
                <c:pt idx="0">
                  <c:v>Above 60</c:v>
                </c:pt>
              </c:strCache>
            </c:strRef>
          </c:tx>
          <c:spPr>
            <a:gradFill>
              <a:gsLst>
                <a:gs pos="100000">
                  <a:schemeClr val="accent1">
                    <a:shade val="76000"/>
                    <a:alpha val="0"/>
                  </a:schemeClr>
                </a:gs>
                <a:gs pos="50000">
                  <a:schemeClr val="accent1">
                    <a:shade val="76000"/>
                  </a:schemeClr>
                </a:gs>
              </a:gsLst>
              <a:lin ang="5400000" scaled="0"/>
            </a:gradFill>
            <a:ln>
              <a:noFill/>
            </a:ln>
            <a:effectLst/>
            <a:sp3d/>
          </c:spPr>
          <c:invertIfNegative val="0"/>
          <c:cat>
            <c:strRef>
              <c:f>'pass&amp;risk_analysis'!$A$5:$A$10</c:f>
              <c:strCache>
                <c:ptCount val="5"/>
                <c:pt idx="0">
                  <c:v>English</c:v>
                </c:pt>
                <c:pt idx="1">
                  <c:v>Hindi</c:v>
                </c:pt>
                <c:pt idx="2">
                  <c:v>Mathematics</c:v>
                </c:pt>
                <c:pt idx="3">
                  <c:v>Science</c:v>
                </c:pt>
                <c:pt idx="4">
                  <c:v>Social Science</c:v>
                </c:pt>
              </c:strCache>
            </c:strRef>
          </c:cat>
          <c:val>
            <c:numRef>
              <c:f>'pass&amp;risk_analysis'!$B$5:$B$10</c:f>
              <c:numCache>
                <c:formatCode>General</c:formatCode>
                <c:ptCount val="5"/>
                <c:pt idx="0">
                  <c:v>346</c:v>
                </c:pt>
                <c:pt idx="1">
                  <c:v>369</c:v>
                </c:pt>
                <c:pt idx="2">
                  <c:v>369</c:v>
                </c:pt>
                <c:pt idx="3">
                  <c:v>390</c:v>
                </c:pt>
                <c:pt idx="4">
                  <c:v>237</c:v>
                </c:pt>
              </c:numCache>
            </c:numRef>
          </c:val>
          <c:extLst>
            <c:ext xmlns:c16="http://schemas.microsoft.com/office/drawing/2014/chart" uri="{C3380CC4-5D6E-409C-BE32-E72D297353CC}">
              <c16:uniqueId val="{00000000-C624-43DD-93A9-1243506B24C9}"/>
            </c:ext>
          </c:extLst>
        </c:ser>
        <c:ser>
          <c:idx val="1"/>
          <c:order val="1"/>
          <c:tx>
            <c:strRef>
              <c:f>'pass&amp;risk_analysis'!$C$3:$C$4</c:f>
              <c:strCache>
                <c:ptCount val="1"/>
                <c:pt idx="0">
                  <c:v>Below 60</c:v>
                </c:pt>
              </c:strCache>
            </c:strRef>
          </c:tx>
          <c:spPr>
            <a:gradFill>
              <a:gsLst>
                <a:gs pos="100000">
                  <a:schemeClr val="accent1">
                    <a:tint val="77000"/>
                    <a:alpha val="0"/>
                  </a:schemeClr>
                </a:gs>
                <a:gs pos="50000">
                  <a:schemeClr val="accent1">
                    <a:tint val="77000"/>
                  </a:schemeClr>
                </a:gs>
              </a:gsLst>
              <a:lin ang="5400000" scaled="0"/>
            </a:gradFill>
            <a:ln>
              <a:noFill/>
            </a:ln>
            <a:effectLst/>
            <a:sp3d/>
          </c:spPr>
          <c:invertIfNegative val="0"/>
          <c:cat>
            <c:strRef>
              <c:f>'pass&amp;risk_analysis'!$A$5:$A$10</c:f>
              <c:strCache>
                <c:ptCount val="5"/>
                <c:pt idx="0">
                  <c:v>English</c:v>
                </c:pt>
                <c:pt idx="1">
                  <c:v>Hindi</c:v>
                </c:pt>
                <c:pt idx="2">
                  <c:v>Mathematics</c:v>
                </c:pt>
                <c:pt idx="3">
                  <c:v>Science</c:v>
                </c:pt>
                <c:pt idx="4">
                  <c:v>Social Science</c:v>
                </c:pt>
              </c:strCache>
            </c:strRef>
          </c:cat>
          <c:val>
            <c:numRef>
              <c:f>'pass&amp;risk_analysis'!$C$5:$C$10</c:f>
              <c:numCache>
                <c:formatCode>General</c:formatCode>
                <c:ptCount val="5"/>
                <c:pt idx="0">
                  <c:v>143</c:v>
                </c:pt>
                <c:pt idx="1">
                  <c:v>119</c:v>
                </c:pt>
                <c:pt idx="2">
                  <c:v>120</c:v>
                </c:pt>
                <c:pt idx="3">
                  <c:v>102</c:v>
                </c:pt>
                <c:pt idx="4">
                  <c:v>130</c:v>
                </c:pt>
              </c:numCache>
            </c:numRef>
          </c:val>
          <c:extLst>
            <c:ext xmlns:c16="http://schemas.microsoft.com/office/drawing/2014/chart" uri="{C3380CC4-5D6E-409C-BE32-E72D297353CC}">
              <c16:uniqueId val="{00000001-C624-43DD-93A9-1243506B24C9}"/>
            </c:ext>
          </c:extLst>
        </c:ser>
        <c:dLbls>
          <c:showLegendKey val="0"/>
          <c:showVal val="0"/>
          <c:showCatName val="0"/>
          <c:showSerName val="0"/>
          <c:showPercent val="0"/>
          <c:showBubbleSize val="0"/>
        </c:dLbls>
        <c:gapWidth val="150"/>
        <c:gapDepth val="0"/>
        <c:shape val="box"/>
        <c:axId val="1188873727"/>
        <c:axId val="1188867967"/>
        <c:axId val="0"/>
      </c:bar3DChart>
      <c:catAx>
        <c:axId val="1188873727"/>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SUBJECT</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867967"/>
        <c:crosses val="autoZero"/>
        <c:auto val="1"/>
        <c:lblAlgn val="ctr"/>
        <c:lblOffset val="100"/>
        <c:noMultiLvlLbl val="0"/>
      </c:catAx>
      <c:valAx>
        <c:axId val="1188867967"/>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NO.</a:t>
                </a:r>
                <a:r>
                  <a:rPr lang="en-IN" baseline="0"/>
                  <a:t> OF  STUDENTS</a:t>
                </a:r>
                <a:endParaRPr lang="en-IN"/>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887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[STUDENT-RESULT-ANALYSIS.xlsm]Grade_count!PivotTable11</c:name>
    <c:fmtId val="2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1">
              <a:tint val="54000"/>
            </a:schemeClr>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hade val="53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0325969161248439E-3"/>
          <c:y val="9.2778483897721517E-2"/>
          <c:w val="0.79184423375649471"/>
          <c:h val="0.8207585784905721"/>
        </c:manualLayout>
      </c:layout>
      <c:doughnutChart>
        <c:varyColors val="1"/>
        <c:ser>
          <c:idx val="0"/>
          <c:order val="0"/>
          <c:tx>
            <c:strRef>
              <c:f>Grade_count!$B$3</c:f>
              <c:strCache>
                <c:ptCount val="1"/>
                <c:pt idx="0">
                  <c:v>Total</c:v>
                </c:pt>
              </c:strCache>
            </c:strRef>
          </c:tx>
          <c:dPt>
            <c:idx val="0"/>
            <c:bubble3D val="0"/>
            <c:spPr>
              <a:solidFill>
                <a:schemeClr val="accent1">
                  <a:tint val="54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EBA-44E9-B6BB-A0848860F94E}"/>
              </c:ext>
            </c:extLst>
          </c:dPt>
          <c:dPt>
            <c:idx val="1"/>
            <c:bubble3D val="0"/>
            <c:spPr>
              <a:solidFill>
                <a:schemeClr val="accent1">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EBA-44E9-B6BB-A0848860F94E}"/>
              </c:ext>
            </c:extLst>
          </c:dPt>
          <c:dPt>
            <c:idx val="2"/>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EBA-44E9-B6BB-A0848860F94E}"/>
              </c:ext>
            </c:extLst>
          </c:dPt>
          <c:dPt>
            <c:idx val="3"/>
            <c:bubble3D val="0"/>
            <c:spPr>
              <a:solidFill>
                <a:schemeClr val="accent1">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EBA-44E9-B6BB-A0848860F94E}"/>
              </c:ext>
            </c:extLst>
          </c:dPt>
          <c:dPt>
            <c:idx val="4"/>
            <c:bubble3D val="0"/>
            <c:spPr>
              <a:solidFill>
                <a:schemeClr val="accent1">
                  <a:shade val="53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EBA-44E9-B6BB-A0848860F94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Grade_count!$A$4:$A$9</c:f>
              <c:strCache>
                <c:ptCount val="5"/>
                <c:pt idx="0">
                  <c:v>A</c:v>
                </c:pt>
                <c:pt idx="1">
                  <c:v>A++</c:v>
                </c:pt>
                <c:pt idx="2">
                  <c:v>B</c:v>
                </c:pt>
                <c:pt idx="3">
                  <c:v>C</c:v>
                </c:pt>
                <c:pt idx="4">
                  <c:v>D</c:v>
                </c:pt>
              </c:strCache>
            </c:strRef>
          </c:cat>
          <c:val>
            <c:numRef>
              <c:f>Grade_count!$B$4:$B$9</c:f>
              <c:numCache>
                <c:formatCode>General</c:formatCode>
                <c:ptCount val="5"/>
                <c:pt idx="0">
                  <c:v>115</c:v>
                </c:pt>
                <c:pt idx="1">
                  <c:v>36</c:v>
                </c:pt>
                <c:pt idx="2">
                  <c:v>102</c:v>
                </c:pt>
                <c:pt idx="3">
                  <c:v>110</c:v>
                </c:pt>
                <c:pt idx="4">
                  <c:v>117</c:v>
                </c:pt>
              </c:numCache>
            </c:numRef>
          </c:val>
          <c:extLst>
            <c:ext xmlns:c16="http://schemas.microsoft.com/office/drawing/2014/chart" uri="{C3380CC4-5D6E-409C-BE32-E72D297353CC}">
              <c16:uniqueId val="{0000000A-5EBA-44E9-B6BB-A0848860F94E}"/>
            </c:ext>
          </c:extLst>
        </c:ser>
        <c:dLbls>
          <c:showLegendKey val="0"/>
          <c:showVal val="0"/>
          <c:showCatName val="1"/>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[STUDENT-RESULT-ANALYSIS.xlsm]Sheet5!PivotTable2</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28575" cap="rnd">
              <a:solidFill>
                <a:schemeClr val="accent1"/>
              </a:solidFill>
              <a:round/>
            </a:ln>
            <a:effectLst/>
          </c:spPr>
          <c:marker>
            <c:symbol val="none"/>
          </c:marker>
          <c:cat>
            <c:strRef>
              <c:f>Sheet5!$A$4:$A$45</c:f>
              <c:strCache>
                <c:ptCount val="4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strCache>
            </c:strRef>
          </c:cat>
          <c:val>
            <c:numRef>
              <c:f>Sheet5!$B$4:$B$45</c:f>
              <c:numCache>
                <c:formatCode>General</c:formatCode>
                <c:ptCount val="41"/>
                <c:pt idx="0">
                  <c:v>230.86486486486487</c:v>
                </c:pt>
                <c:pt idx="1">
                  <c:v>269.66666666666669</c:v>
                </c:pt>
                <c:pt idx="2">
                  <c:v>226.5</c:v>
                </c:pt>
                <c:pt idx="3">
                  <c:v>248.4</c:v>
                </c:pt>
                <c:pt idx="4">
                  <c:v>301.2</c:v>
                </c:pt>
                <c:pt idx="5">
                  <c:v>275.66666666666669</c:v>
                </c:pt>
                <c:pt idx="6">
                  <c:v>293.60000000000002</c:v>
                </c:pt>
                <c:pt idx="7">
                  <c:v>322.66666666666669</c:v>
                </c:pt>
                <c:pt idx="8">
                  <c:v>293.46666666666664</c:v>
                </c:pt>
                <c:pt idx="9">
                  <c:v>300.39999999999998</c:v>
                </c:pt>
                <c:pt idx="10">
                  <c:v>276.77777777777777</c:v>
                </c:pt>
                <c:pt idx="11">
                  <c:v>297.8</c:v>
                </c:pt>
                <c:pt idx="12">
                  <c:v>304.7</c:v>
                </c:pt>
                <c:pt idx="13">
                  <c:v>298.46153846153845</c:v>
                </c:pt>
                <c:pt idx="14">
                  <c:v>314.69230769230768</c:v>
                </c:pt>
                <c:pt idx="15">
                  <c:v>349.14285714285717</c:v>
                </c:pt>
                <c:pt idx="16">
                  <c:v>344.5</c:v>
                </c:pt>
                <c:pt idx="17">
                  <c:v>352.33333333333331</c:v>
                </c:pt>
                <c:pt idx="18">
                  <c:v>344.5</c:v>
                </c:pt>
                <c:pt idx="19">
                  <c:v>325.30769230769232</c:v>
                </c:pt>
                <c:pt idx="20">
                  <c:v>334.07142857142856</c:v>
                </c:pt>
                <c:pt idx="21">
                  <c:v>359.11111111111109</c:v>
                </c:pt>
                <c:pt idx="22">
                  <c:v>362.6</c:v>
                </c:pt>
                <c:pt idx="23">
                  <c:v>382.69230769230768</c:v>
                </c:pt>
                <c:pt idx="24">
                  <c:v>364.28571428571428</c:v>
                </c:pt>
                <c:pt idx="25">
                  <c:v>370.27272727272725</c:v>
                </c:pt>
                <c:pt idx="26">
                  <c:v>369.66666666666669</c:v>
                </c:pt>
                <c:pt idx="27">
                  <c:v>366.8</c:v>
                </c:pt>
                <c:pt idx="28">
                  <c:v>419.23076923076923</c:v>
                </c:pt>
                <c:pt idx="29">
                  <c:v>400.72727272727275</c:v>
                </c:pt>
                <c:pt idx="30">
                  <c:v>383.88888888888891</c:v>
                </c:pt>
                <c:pt idx="31">
                  <c:v>397.94117647058823</c:v>
                </c:pt>
                <c:pt idx="32">
                  <c:v>392.1</c:v>
                </c:pt>
                <c:pt idx="33">
                  <c:v>398.1764705882353</c:v>
                </c:pt>
                <c:pt idx="34">
                  <c:v>394.09090909090907</c:v>
                </c:pt>
                <c:pt idx="35">
                  <c:v>380.58823529411762</c:v>
                </c:pt>
                <c:pt idx="36">
                  <c:v>406.9</c:v>
                </c:pt>
                <c:pt idx="37">
                  <c:v>390.55555555555554</c:v>
                </c:pt>
                <c:pt idx="38">
                  <c:v>415.27272727272725</c:v>
                </c:pt>
                <c:pt idx="39">
                  <c:v>400.8</c:v>
                </c:pt>
                <c:pt idx="40">
                  <c:v>425.58333333333331</c:v>
                </c:pt>
              </c:numCache>
            </c:numRef>
          </c:val>
          <c:smooth val="0"/>
          <c:extLst>
            <c:ext xmlns:c16="http://schemas.microsoft.com/office/drawing/2014/chart" uri="{C3380CC4-5D6E-409C-BE32-E72D297353CC}">
              <c16:uniqueId val="{00000000-E39B-4997-8A43-873817BF2D04}"/>
            </c:ext>
          </c:extLst>
        </c:ser>
        <c:dLbls>
          <c:showLegendKey val="0"/>
          <c:showVal val="0"/>
          <c:showCatName val="0"/>
          <c:showSerName val="0"/>
          <c:showPercent val="0"/>
          <c:showBubbleSize val="0"/>
        </c:dLbls>
        <c:smooth val="0"/>
        <c:axId val="503725759"/>
        <c:axId val="503724799"/>
      </c:lineChart>
      <c:catAx>
        <c:axId val="50372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24799"/>
        <c:crosses val="autoZero"/>
        <c:auto val="1"/>
        <c:lblAlgn val="ctr"/>
        <c:lblOffset val="100"/>
        <c:noMultiLvlLbl val="0"/>
      </c:catAx>
      <c:valAx>
        <c:axId val="5037247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25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4">
  <a:schemeClr val="accent4"/>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withinLinearReversed" id="21">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Reversed" id="21">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raw_data!A1"/><Relationship Id="rId7" Type="http://schemas.openxmlformats.org/officeDocument/2006/relationships/hyperlink" Target="#SUMMARY!A1"/><Relationship Id="rId2" Type="http://schemas.openxmlformats.org/officeDocument/2006/relationships/hyperlink" Target="#DASH_2!A1"/><Relationship Id="rId1" Type="http://schemas.openxmlformats.org/officeDocument/2006/relationships/image" Target="../media/image1.png"/><Relationship Id="rId6" Type="http://schemas.openxmlformats.org/officeDocument/2006/relationships/hyperlink" Target="#Sheet1!A1"/><Relationship Id="rId5" Type="http://schemas.openxmlformats.org/officeDocument/2006/relationships/hyperlink" Target="#vlookup_page!A1"/><Relationship Id="rId4" Type="http://schemas.openxmlformats.org/officeDocument/2006/relationships/hyperlink" Target="#'clean data'!A1"/></Relationships>
</file>

<file path=xl/drawings/_rels/drawing2.xml.rels><?xml version="1.0" encoding="UTF-8" standalone="yes"?>
<Relationships xmlns="http://schemas.openxmlformats.org/package/2006/relationships"><Relationship Id="rId3" Type="http://schemas.openxmlformats.org/officeDocument/2006/relationships/hyperlink" Target="#raw_data!A1"/><Relationship Id="rId2" Type="http://schemas.openxmlformats.org/officeDocument/2006/relationships/hyperlink" Target="#DASH_2!A1"/><Relationship Id="rId1" Type="http://schemas.openxmlformats.org/officeDocument/2006/relationships/image" Target="../media/image2.png"/><Relationship Id="rId5" Type="http://schemas.openxmlformats.org/officeDocument/2006/relationships/hyperlink" Target="#SUMMARY!A1"/><Relationship Id="rId4" Type="http://schemas.openxmlformats.org/officeDocument/2006/relationships/hyperlink" Target="#'clean data'!A1"/></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INDEX!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DASH_2!A1"/></Relationships>
</file>

<file path=xl/drawings/_rels/drawing4.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INDEX!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DASH_2!A1"/></Relationships>
</file>

<file path=xl/drawings/_rels/drawing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hyperlink" Target="#Sheet1!A1"/><Relationship Id="rId5" Type="http://schemas.openxmlformats.org/officeDocument/2006/relationships/image" Target="../media/image4.sv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hyperlink" Target="#INDEX!A1"/><Relationship Id="rId1" Type="http://schemas.openxmlformats.org/officeDocument/2006/relationships/hyperlink" Target="#vlookup_page!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7.png"/><Relationship Id="rId18" Type="http://schemas.openxmlformats.org/officeDocument/2006/relationships/hyperlink" Target="#INDEX!A1"/><Relationship Id="rId3" Type="http://schemas.openxmlformats.org/officeDocument/2006/relationships/chart" Target="../charts/chart3.xml"/><Relationship Id="rId7" Type="http://schemas.openxmlformats.org/officeDocument/2006/relationships/image" Target="../media/image12.svg"/><Relationship Id="rId12" Type="http://schemas.openxmlformats.org/officeDocument/2006/relationships/hyperlink" Target="#section_wise_grade_card!A1"/><Relationship Id="rId17" Type="http://schemas.openxmlformats.org/officeDocument/2006/relationships/hyperlink" Target="#'sec wise subj'!A1"/><Relationship Id="rId2" Type="http://schemas.openxmlformats.org/officeDocument/2006/relationships/chart" Target="../charts/chart2.xml"/><Relationship Id="rId16" Type="http://schemas.openxmlformats.org/officeDocument/2006/relationships/hyperlink" Target="#ATTENDANCE!A1"/><Relationship Id="rId20" Type="http://schemas.openxmlformats.org/officeDocument/2006/relationships/image" Target="../media/image4.svg"/><Relationship Id="rId1" Type="http://schemas.openxmlformats.org/officeDocument/2006/relationships/chart" Target="../charts/chart1.xml"/><Relationship Id="rId6" Type="http://schemas.openxmlformats.org/officeDocument/2006/relationships/image" Target="../media/image11.png"/><Relationship Id="rId11" Type="http://schemas.openxmlformats.org/officeDocument/2006/relationships/image" Target="../media/image16.svg"/><Relationship Id="rId5" Type="http://schemas.openxmlformats.org/officeDocument/2006/relationships/image" Target="../media/image10.svg"/><Relationship Id="rId15" Type="http://schemas.openxmlformats.org/officeDocument/2006/relationships/hyperlink" Target="#'avg of gen_wise marks'!A1"/><Relationship Id="rId10" Type="http://schemas.openxmlformats.org/officeDocument/2006/relationships/image" Target="../media/image15.png"/><Relationship Id="rId19" Type="http://schemas.openxmlformats.org/officeDocument/2006/relationships/image" Target="../media/image3.png"/><Relationship Id="rId4" Type="http://schemas.openxmlformats.org/officeDocument/2006/relationships/image" Target="../media/image9.png"/><Relationship Id="rId9" Type="http://schemas.openxmlformats.org/officeDocument/2006/relationships/image" Target="../media/image14.svg"/><Relationship Id="rId14" Type="http://schemas.openxmlformats.org/officeDocument/2006/relationships/image" Target="../media/image18.sv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_2!A1"/><Relationship Id="rId1" Type="http://schemas.openxmlformats.org/officeDocument/2006/relationships/chart" Target="../charts/chart4.xml"/><Relationship Id="rId4" Type="http://schemas.openxmlformats.org/officeDocument/2006/relationships/image" Target="../media/image4.sv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_2!A1"/><Relationship Id="rId1" Type="http://schemas.openxmlformats.org/officeDocument/2006/relationships/chart" Target="../charts/chart5.xml"/><Relationship Id="rId4" Type="http://schemas.openxmlformats.org/officeDocument/2006/relationships/image" Target="../media/image4.sv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_2!A1"/><Relationship Id="rId1" Type="http://schemas.openxmlformats.org/officeDocument/2006/relationships/chart" Target="../charts/chart6.xml"/><Relationship Id="rId4" Type="http://schemas.openxmlformats.org/officeDocument/2006/relationships/image" Target="../media/image4.sv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_2!A1"/><Relationship Id="rId1" Type="http://schemas.openxmlformats.org/officeDocument/2006/relationships/chart" Target="../charts/chart7.xml"/><Relationship Id="rId4" Type="http://schemas.openxmlformats.org/officeDocument/2006/relationships/image" Target="../media/image4.sv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_2!A1"/><Relationship Id="rId1" Type="http://schemas.openxmlformats.org/officeDocument/2006/relationships/chart" Target="../charts/chart8.xml"/><Relationship Id="rId4" Type="http://schemas.openxmlformats.org/officeDocument/2006/relationships/image" Target="../media/image4.svg"/></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8" Type="http://schemas.openxmlformats.org/officeDocument/2006/relationships/image" Target="../media/image24.svg"/><Relationship Id="rId13" Type="http://schemas.openxmlformats.org/officeDocument/2006/relationships/image" Target="../media/image29.png"/><Relationship Id="rId18" Type="http://schemas.openxmlformats.org/officeDocument/2006/relationships/image" Target="../media/image34.svg"/><Relationship Id="rId26" Type="http://schemas.openxmlformats.org/officeDocument/2006/relationships/hyperlink" Target="#'sec wise subj'!A1"/><Relationship Id="rId3" Type="http://schemas.openxmlformats.org/officeDocument/2006/relationships/image" Target="../media/image19.png"/><Relationship Id="rId21" Type="http://schemas.openxmlformats.org/officeDocument/2006/relationships/chart" Target="../charts/chart12.xml"/><Relationship Id="rId7" Type="http://schemas.openxmlformats.org/officeDocument/2006/relationships/image" Target="../media/image23.png"/><Relationship Id="rId12" Type="http://schemas.openxmlformats.org/officeDocument/2006/relationships/image" Target="../media/image28.svg"/><Relationship Id="rId17" Type="http://schemas.openxmlformats.org/officeDocument/2006/relationships/image" Target="../media/image33.png"/><Relationship Id="rId25" Type="http://schemas.openxmlformats.org/officeDocument/2006/relationships/hyperlink" Target="#section_wise_grade_card!A1"/><Relationship Id="rId2" Type="http://schemas.openxmlformats.org/officeDocument/2006/relationships/image" Target="../media/image12.svg"/><Relationship Id="rId16" Type="http://schemas.openxmlformats.org/officeDocument/2006/relationships/image" Target="../media/image32.svg"/><Relationship Id="rId20" Type="http://schemas.openxmlformats.org/officeDocument/2006/relationships/chart" Target="../charts/chart11.xml"/><Relationship Id="rId29" Type="http://schemas.openxmlformats.org/officeDocument/2006/relationships/hyperlink" Target="#'pass&amp;risk_analysis'!A1"/><Relationship Id="rId1" Type="http://schemas.openxmlformats.org/officeDocument/2006/relationships/image" Target="../media/image11.png"/><Relationship Id="rId6" Type="http://schemas.openxmlformats.org/officeDocument/2006/relationships/image" Target="../media/image22.svg"/><Relationship Id="rId11" Type="http://schemas.openxmlformats.org/officeDocument/2006/relationships/image" Target="../media/image27.png"/><Relationship Id="rId24" Type="http://schemas.openxmlformats.org/officeDocument/2006/relationships/chart" Target="../charts/chart15.xml"/><Relationship Id="rId5" Type="http://schemas.openxmlformats.org/officeDocument/2006/relationships/image" Target="../media/image21.png"/><Relationship Id="rId15" Type="http://schemas.openxmlformats.org/officeDocument/2006/relationships/image" Target="../media/image31.png"/><Relationship Id="rId23" Type="http://schemas.openxmlformats.org/officeDocument/2006/relationships/chart" Target="../charts/chart14.xml"/><Relationship Id="rId28" Type="http://schemas.openxmlformats.org/officeDocument/2006/relationships/hyperlink" Target="#Grade_count!A1"/><Relationship Id="rId10" Type="http://schemas.openxmlformats.org/officeDocument/2006/relationships/image" Target="../media/image26.svg"/><Relationship Id="rId19" Type="http://schemas.openxmlformats.org/officeDocument/2006/relationships/chart" Target="../charts/chart10.xml"/><Relationship Id="rId31" Type="http://schemas.openxmlformats.org/officeDocument/2006/relationships/hyperlink" Target="#'clean data'!A1"/><Relationship Id="rId4" Type="http://schemas.openxmlformats.org/officeDocument/2006/relationships/image" Target="../media/image20.svg"/><Relationship Id="rId9" Type="http://schemas.openxmlformats.org/officeDocument/2006/relationships/image" Target="../media/image25.png"/><Relationship Id="rId14" Type="http://schemas.openxmlformats.org/officeDocument/2006/relationships/image" Target="../media/image30.svg"/><Relationship Id="rId22" Type="http://schemas.openxmlformats.org/officeDocument/2006/relationships/chart" Target="../charts/chart13.xml"/><Relationship Id="rId27" Type="http://schemas.openxmlformats.org/officeDocument/2006/relationships/hyperlink" Target="#'avg of gen_wise marks'!A1"/><Relationship Id="rId30" Type="http://schemas.openxmlformats.org/officeDocument/2006/relationships/hyperlink" Target="#raw_data!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95250</xdr:colOff>
      <xdr:row>39</xdr:row>
      <xdr:rowOff>0</xdr:rowOff>
    </xdr:to>
    <xdr:pic>
      <xdr:nvPicPr>
        <xdr:cNvPr id="3" name="Picture 2">
          <a:extLst>
            <a:ext uri="{FF2B5EF4-FFF2-40B4-BE49-F238E27FC236}">
              <a16:creationId xmlns:a16="http://schemas.microsoft.com/office/drawing/2014/main" id="{C32F084F-0C91-BDBB-8997-F5656A8530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944850" cy="7429500"/>
        </a:xfrm>
        <a:prstGeom prst="rect">
          <a:avLst/>
        </a:prstGeom>
      </xdr:spPr>
    </xdr:pic>
    <xdr:clientData/>
  </xdr:twoCellAnchor>
  <xdr:twoCellAnchor>
    <xdr:from>
      <xdr:col>1</xdr:col>
      <xdr:colOff>438149</xdr:colOff>
      <xdr:row>20</xdr:row>
      <xdr:rowOff>47624</xdr:rowOff>
    </xdr:from>
    <xdr:to>
      <xdr:col>5</xdr:col>
      <xdr:colOff>66675</xdr:colOff>
      <xdr:row>23</xdr:row>
      <xdr:rowOff>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4D06F12-EB03-E006-D6B2-B342B724A896}"/>
            </a:ext>
          </a:extLst>
        </xdr:cNvPr>
        <xdr:cNvSpPr/>
      </xdr:nvSpPr>
      <xdr:spPr>
        <a:xfrm>
          <a:off x="1047749" y="3857624"/>
          <a:ext cx="2066926" cy="5238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t>Dashboard</a:t>
          </a:r>
          <a:endParaRPr lang="en-IN" sz="1800"/>
        </a:p>
      </xdr:txBody>
    </xdr:sp>
    <xdr:clientData/>
  </xdr:twoCellAnchor>
  <xdr:twoCellAnchor>
    <xdr:from>
      <xdr:col>5</xdr:col>
      <xdr:colOff>238125</xdr:colOff>
      <xdr:row>20</xdr:row>
      <xdr:rowOff>76200</xdr:rowOff>
    </xdr:from>
    <xdr:to>
      <xdr:col>8</xdr:col>
      <xdr:colOff>247650</xdr:colOff>
      <xdr:row>22</xdr:row>
      <xdr:rowOff>161926</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DC658380-C9E1-819A-B0B4-9E49F15DDE64}"/>
            </a:ext>
          </a:extLst>
        </xdr:cNvPr>
        <xdr:cNvSpPr/>
      </xdr:nvSpPr>
      <xdr:spPr>
        <a:xfrm>
          <a:off x="3286125" y="3886200"/>
          <a:ext cx="1838325" cy="4667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Raw Data</a:t>
          </a:r>
        </a:p>
      </xdr:txBody>
    </xdr:sp>
    <xdr:clientData/>
  </xdr:twoCellAnchor>
  <xdr:twoCellAnchor>
    <xdr:from>
      <xdr:col>1</xdr:col>
      <xdr:colOff>438150</xdr:colOff>
      <xdr:row>23</xdr:row>
      <xdr:rowOff>180975</xdr:rowOff>
    </xdr:from>
    <xdr:to>
      <xdr:col>5</xdr:col>
      <xdr:colOff>95250</xdr:colOff>
      <xdr:row>26</xdr:row>
      <xdr:rowOff>95250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EBF63F09-9190-3780-AE56-B1BA8470E209}"/>
            </a:ext>
          </a:extLst>
        </xdr:cNvPr>
        <xdr:cNvSpPr/>
      </xdr:nvSpPr>
      <xdr:spPr>
        <a:xfrm>
          <a:off x="1047750" y="4562475"/>
          <a:ext cx="2095500" cy="485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p>
      </xdr:txBody>
    </xdr:sp>
    <xdr:clientData/>
  </xdr:twoCellAnchor>
  <xdr:twoCellAnchor>
    <xdr:from>
      <xdr:col>5</xdr:col>
      <xdr:colOff>295275</xdr:colOff>
      <xdr:row>24</xdr:row>
      <xdr:rowOff>28575</xdr:rowOff>
    </xdr:from>
    <xdr:to>
      <xdr:col>8</xdr:col>
      <xdr:colOff>285750</xdr:colOff>
      <xdr:row>26</xdr:row>
      <xdr:rowOff>95250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95994A6D-DDFA-58A0-BA9D-56AAD3A5EBD2}"/>
            </a:ext>
          </a:extLst>
        </xdr:cNvPr>
        <xdr:cNvSpPr/>
      </xdr:nvSpPr>
      <xdr:spPr>
        <a:xfrm>
          <a:off x="3343275" y="4600575"/>
          <a:ext cx="1819275" cy="447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RESULT GENERATOR</a:t>
          </a:r>
        </a:p>
      </xdr:txBody>
    </xdr:sp>
    <xdr:clientData/>
  </xdr:twoCellAnchor>
  <xdr:twoCellAnchor>
    <xdr:from>
      <xdr:col>1</xdr:col>
      <xdr:colOff>447675</xdr:colOff>
      <xdr:row>27</xdr:row>
      <xdr:rowOff>123825</xdr:rowOff>
    </xdr:from>
    <xdr:to>
      <xdr:col>5</xdr:col>
      <xdr:colOff>38100</xdr:colOff>
      <xdr:row>30</xdr:row>
      <xdr:rowOff>19050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1FF4593B-771C-A90E-1732-5AA83A2727C8}"/>
            </a:ext>
          </a:extLst>
        </xdr:cNvPr>
        <xdr:cNvSpPr/>
      </xdr:nvSpPr>
      <xdr:spPr>
        <a:xfrm>
          <a:off x="1057275" y="5267325"/>
          <a:ext cx="2028825" cy="4667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View Remark</a:t>
          </a:r>
        </a:p>
      </xdr:txBody>
    </xdr:sp>
    <xdr:clientData/>
  </xdr:twoCellAnchor>
  <xdr:twoCellAnchor>
    <xdr:from>
      <xdr:col>1</xdr:col>
      <xdr:colOff>457200</xdr:colOff>
      <xdr:row>31</xdr:row>
      <xdr:rowOff>66675</xdr:rowOff>
    </xdr:from>
    <xdr:to>
      <xdr:col>5</xdr:col>
      <xdr:colOff>76200</xdr:colOff>
      <xdr:row>33</xdr:row>
      <xdr:rowOff>142875</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2A86AEED-C8D4-A4FD-ECE6-2C176D0B362C}"/>
            </a:ext>
          </a:extLst>
        </xdr:cNvPr>
        <xdr:cNvSpPr/>
      </xdr:nvSpPr>
      <xdr:spPr>
        <a:xfrm>
          <a:off x="1066800" y="5972175"/>
          <a:ext cx="205740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Class</a:t>
          </a:r>
          <a:r>
            <a:rPr lang="en-IN" sz="1800" baseline="0"/>
            <a:t> Performance</a:t>
          </a:r>
          <a:endParaRPr lang="en-IN" sz="18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0</xdr:colOff>
      <xdr:row>41</xdr:row>
      <xdr:rowOff>180974</xdr:rowOff>
    </xdr:to>
    <xdr:pic>
      <xdr:nvPicPr>
        <xdr:cNvPr id="3" name="Picture 2">
          <a:extLst>
            <a:ext uri="{FF2B5EF4-FFF2-40B4-BE49-F238E27FC236}">
              <a16:creationId xmlns:a16="http://schemas.microsoft.com/office/drawing/2014/main" id="{45258407-EAA3-27B8-671E-A223BEE994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849600" cy="7991474"/>
        </a:xfrm>
        <a:prstGeom prst="rect">
          <a:avLst/>
        </a:prstGeom>
      </xdr:spPr>
    </xdr:pic>
    <xdr:clientData/>
  </xdr:twoCellAnchor>
  <xdr:twoCellAnchor>
    <xdr:from>
      <xdr:col>1</xdr:col>
      <xdr:colOff>266700</xdr:colOff>
      <xdr:row>21</xdr:row>
      <xdr:rowOff>57150</xdr:rowOff>
    </xdr:from>
    <xdr:to>
      <xdr:col>4</xdr:col>
      <xdr:colOff>542925</xdr:colOff>
      <xdr:row>24</xdr:row>
      <xdr:rowOff>66675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C19F01FE-C446-45B5-A597-C63C78CF1AF5}"/>
            </a:ext>
          </a:extLst>
        </xdr:cNvPr>
        <xdr:cNvSpPr/>
      </xdr:nvSpPr>
      <xdr:spPr>
        <a:xfrm>
          <a:off x="876300" y="4057650"/>
          <a:ext cx="2105025" cy="581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a:t>Dashboard</a:t>
          </a:r>
          <a:endParaRPr lang="en-IN" sz="1800"/>
        </a:p>
      </xdr:txBody>
    </xdr:sp>
    <xdr:clientData/>
  </xdr:twoCellAnchor>
  <xdr:twoCellAnchor>
    <xdr:from>
      <xdr:col>5</xdr:col>
      <xdr:colOff>133350</xdr:colOff>
      <xdr:row>21</xdr:row>
      <xdr:rowOff>66674</xdr:rowOff>
    </xdr:from>
    <xdr:to>
      <xdr:col>8</xdr:col>
      <xdr:colOff>266700</xdr:colOff>
      <xdr:row>24</xdr:row>
      <xdr:rowOff>57149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4500C61D-202B-42CD-BDA0-A910F822903A}"/>
            </a:ext>
          </a:extLst>
        </xdr:cNvPr>
        <xdr:cNvSpPr/>
      </xdr:nvSpPr>
      <xdr:spPr>
        <a:xfrm>
          <a:off x="3181350" y="4067174"/>
          <a:ext cx="1962150" cy="5619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Raw Data</a:t>
          </a:r>
        </a:p>
      </xdr:txBody>
    </xdr:sp>
    <xdr:clientData/>
  </xdr:twoCellAnchor>
  <xdr:twoCellAnchor>
    <xdr:from>
      <xdr:col>1</xdr:col>
      <xdr:colOff>295274</xdr:colOff>
      <xdr:row>25</xdr:row>
      <xdr:rowOff>95250</xdr:rowOff>
    </xdr:from>
    <xdr:to>
      <xdr:col>4</xdr:col>
      <xdr:colOff>581025</xdr:colOff>
      <xdr:row>28</xdr:row>
      <xdr:rowOff>85725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321AE897-E9C2-4DEC-B16E-3C3F17A28252}"/>
            </a:ext>
          </a:extLst>
        </xdr:cNvPr>
        <xdr:cNvSpPr/>
      </xdr:nvSpPr>
      <xdr:spPr>
        <a:xfrm>
          <a:off x="904874" y="4857750"/>
          <a:ext cx="2114551" cy="5619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p>
      </xdr:txBody>
    </xdr:sp>
    <xdr:clientData/>
  </xdr:twoCellAnchor>
  <xdr:twoCellAnchor>
    <xdr:from>
      <xdr:col>5</xdr:col>
      <xdr:colOff>171450</xdr:colOff>
      <xdr:row>25</xdr:row>
      <xdr:rowOff>142875</xdr:rowOff>
    </xdr:from>
    <xdr:to>
      <xdr:col>8</xdr:col>
      <xdr:colOff>304800</xdr:colOff>
      <xdr:row>28</xdr:row>
      <xdr:rowOff>76200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0E6C2668-546A-4515-8892-8D754BC9B321}"/>
            </a:ext>
          </a:extLst>
        </xdr:cNvPr>
        <xdr:cNvSpPr/>
      </xdr:nvSpPr>
      <xdr:spPr>
        <a:xfrm>
          <a:off x="3219450" y="4905375"/>
          <a:ext cx="1962150" cy="5048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p>
      </xdr:txBody>
    </xdr:sp>
    <xdr:clientData/>
  </xdr:twoCellAnchor>
  <xdr:twoCellAnchor>
    <xdr:from>
      <xdr:col>1</xdr:col>
      <xdr:colOff>342900</xdr:colOff>
      <xdr:row>29</xdr:row>
      <xdr:rowOff>95250</xdr:rowOff>
    </xdr:from>
    <xdr:to>
      <xdr:col>5</xdr:col>
      <xdr:colOff>0</xdr:colOff>
      <xdr:row>32</xdr:row>
      <xdr:rowOff>9525</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9B1048BA-669B-4538-9FE8-A338C57CA36A}"/>
            </a:ext>
          </a:extLst>
        </xdr:cNvPr>
        <xdr:cNvSpPr/>
      </xdr:nvSpPr>
      <xdr:spPr>
        <a:xfrm>
          <a:off x="952500" y="5619750"/>
          <a:ext cx="2095500" cy="485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p>
      </xdr:txBody>
    </xdr:sp>
    <xdr:clientData/>
  </xdr:twoCellAnchor>
  <xdr:twoCellAnchor>
    <xdr:from>
      <xdr:col>1</xdr:col>
      <xdr:colOff>342899</xdr:colOff>
      <xdr:row>33</xdr:row>
      <xdr:rowOff>47624</xdr:rowOff>
    </xdr:from>
    <xdr:to>
      <xdr:col>4</xdr:col>
      <xdr:colOff>600074</xdr:colOff>
      <xdr:row>35</xdr:row>
      <xdr:rowOff>171449</xdr:rowOff>
    </xdr:to>
    <xdr:sp macro="" textlink="">
      <xdr:nvSpPr>
        <xdr:cNvPr id="11" name="Rectangle: Rounded Corners 10">
          <a:hlinkClick xmlns:r="http://schemas.openxmlformats.org/officeDocument/2006/relationships" r:id="rId5"/>
          <a:extLst>
            <a:ext uri="{FF2B5EF4-FFF2-40B4-BE49-F238E27FC236}">
              <a16:creationId xmlns:a16="http://schemas.microsoft.com/office/drawing/2014/main" id="{67FF1339-BAAE-4596-B775-952CBA09B5F9}"/>
            </a:ext>
          </a:extLst>
        </xdr:cNvPr>
        <xdr:cNvSpPr/>
      </xdr:nvSpPr>
      <xdr:spPr>
        <a:xfrm>
          <a:off x="952499" y="6334124"/>
          <a:ext cx="2085975" cy="5048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Class</a:t>
          </a:r>
          <a:r>
            <a:rPr lang="en-IN" sz="1800" baseline="0"/>
            <a:t> Performance</a:t>
          </a:r>
          <a:endParaRPr lang="en-IN" sz="18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304800</xdr:colOff>
      <xdr:row>1</xdr:row>
      <xdr:rowOff>66675</xdr:rowOff>
    </xdr:from>
    <xdr:to>
      <xdr:col>12</xdr:col>
      <xdr:colOff>371475</xdr:colOff>
      <xdr:row>4</xdr:row>
      <xdr:rowOff>171450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2E99C53D-64CE-BB3A-100F-4E03B1D4CA4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810500" y="257175"/>
          <a:ext cx="676275" cy="676275"/>
        </a:xfrm>
        <a:prstGeom prst="rect">
          <a:avLst/>
        </a:prstGeom>
      </xdr:spPr>
    </xdr:pic>
    <xdr:clientData/>
  </xdr:twoCellAnchor>
  <xdr:twoCellAnchor editAs="oneCell">
    <xdr:from>
      <xdr:col>12</xdr:col>
      <xdr:colOff>457200</xdr:colOff>
      <xdr:row>1</xdr:row>
      <xdr:rowOff>66675</xdr:rowOff>
    </xdr:from>
    <xdr:to>
      <xdr:col>13</xdr:col>
      <xdr:colOff>552450</xdr:colOff>
      <xdr:row>5</xdr:row>
      <xdr:rowOff>9525</xdr:rowOff>
    </xdr:to>
    <xdr:pic>
      <xdr:nvPicPr>
        <xdr:cNvPr id="4" name="Graphic 3" descr="Back with solid fill">
          <a:hlinkClick xmlns:r="http://schemas.openxmlformats.org/officeDocument/2006/relationships" r:id="rId4"/>
          <a:extLst>
            <a:ext uri="{FF2B5EF4-FFF2-40B4-BE49-F238E27FC236}">
              <a16:creationId xmlns:a16="http://schemas.microsoft.com/office/drawing/2014/main" id="{A64CCFD3-66B2-EEDD-4EF1-49F0F240319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572500" y="257175"/>
          <a:ext cx="704850" cy="704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219075</xdr:colOff>
      <xdr:row>1</xdr:row>
      <xdr:rowOff>38100</xdr:rowOff>
    </xdr:from>
    <xdr:to>
      <xdr:col>18</xdr:col>
      <xdr:colOff>276225</xdr:colOff>
      <xdr:row>4</xdr:row>
      <xdr:rowOff>133350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9B5ABE4C-C184-799D-4B30-29823A85AE8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458700" y="228600"/>
          <a:ext cx="666750" cy="666750"/>
        </a:xfrm>
        <a:prstGeom prst="rect">
          <a:avLst/>
        </a:prstGeom>
      </xdr:spPr>
    </xdr:pic>
    <xdr:clientData/>
  </xdr:twoCellAnchor>
  <xdr:twoCellAnchor editAs="oneCell">
    <xdr:from>
      <xdr:col>18</xdr:col>
      <xdr:colOff>438150</xdr:colOff>
      <xdr:row>1</xdr:row>
      <xdr:rowOff>0</xdr:rowOff>
    </xdr:from>
    <xdr:to>
      <xdr:col>19</xdr:col>
      <xdr:colOff>533400</xdr:colOff>
      <xdr:row>4</xdr:row>
      <xdr:rowOff>133350</xdr:rowOff>
    </xdr:to>
    <xdr:pic>
      <xdr:nvPicPr>
        <xdr:cNvPr id="4" name="Graphic 3" descr="Back with solid fill">
          <a:hlinkClick xmlns:r="http://schemas.openxmlformats.org/officeDocument/2006/relationships" r:id="rId4"/>
          <a:extLst>
            <a:ext uri="{FF2B5EF4-FFF2-40B4-BE49-F238E27FC236}">
              <a16:creationId xmlns:a16="http://schemas.microsoft.com/office/drawing/2014/main" id="{4014B822-E6E8-40D4-B68A-A30FE2A776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287375" y="190500"/>
          <a:ext cx="704850" cy="704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666750</xdr:colOff>
      <xdr:row>25</xdr:row>
      <xdr:rowOff>66675</xdr:rowOff>
    </xdr:from>
    <xdr:to>
      <xdr:col>3</xdr:col>
      <xdr:colOff>581025</xdr:colOff>
      <xdr:row>28</xdr:row>
      <xdr:rowOff>171450</xdr:rowOff>
    </xdr:to>
    <xdr:pic>
      <xdr:nvPicPr>
        <xdr:cNvPr id="3" name="Graphic 2" descr="Back with solid fill">
          <a:hlinkClick xmlns:r="http://schemas.openxmlformats.org/officeDocument/2006/relationships" r:id="rId1"/>
          <a:extLst>
            <a:ext uri="{FF2B5EF4-FFF2-40B4-BE49-F238E27FC236}">
              <a16:creationId xmlns:a16="http://schemas.microsoft.com/office/drawing/2014/main" id="{19A9CA67-A297-390D-EB8C-5BB2AB964D3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314825" y="4848225"/>
          <a:ext cx="676275"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161925</xdr:rowOff>
    </xdr:from>
    <xdr:to>
      <xdr:col>0</xdr:col>
      <xdr:colOff>914400</xdr:colOff>
      <xdr:row>5</xdr:row>
      <xdr:rowOff>85725</xdr:rowOff>
    </xdr:to>
    <xdr:pic>
      <xdr:nvPicPr>
        <xdr:cNvPr id="3" name="Graphic 2" descr="Schoolhouse with solid fill">
          <a:extLst>
            <a:ext uri="{FF2B5EF4-FFF2-40B4-BE49-F238E27FC236}">
              <a16:creationId xmlns:a16="http://schemas.microsoft.com/office/drawing/2014/main" id="{D51B9CA1-0025-F468-92EF-FC93DB4A02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161925"/>
          <a:ext cx="914400" cy="914400"/>
        </a:xfrm>
        <a:prstGeom prst="rect">
          <a:avLst/>
        </a:prstGeom>
      </xdr:spPr>
    </xdr:pic>
    <xdr:clientData/>
  </xdr:twoCellAnchor>
  <xdr:twoCellAnchor editAs="oneCell">
    <xdr:from>
      <xdr:col>4</xdr:col>
      <xdr:colOff>428625</xdr:colOff>
      <xdr:row>24</xdr:row>
      <xdr:rowOff>161925</xdr:rowOff>
    </xdr:from>
    <xdr:to>
      <xdr:col>5</xdr:col>
      <xdr:colOff>190500</xdr:colOff>
      <xdr:row>28</xdr:row>
      <xdr:rowOff>9525</xdr:rowOff>
    </xdr:to>
    <xdr:pic>
      <xdr:nvPicPr>
        <xdr:cNvPr id="5" name="Graphic 4" descr="Back with solid fill">
          <a:hlinkClick xmlns:r="http://schemas.openxmlformats.org/officeDocument/2006/relationships" r:id="rId3"/>
          <a:extLst>
            <a:ext uri="{FF2B5EF4-FFF2-40B4-BE49-F238E27FC236}">
              <a16:creationId xmlns:a16="http://schemas.microsoft.com/office/drawing/2014/main" id="{1C561BCA-CAA9-3C52-9ADE-DEBA5A8B1B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296025" y="4772025"/>
          <a:ext cx="609600" cy="6096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247650</xdr:colOff>
          <xdr:row>25</xdr:row>
          <xdr:rowOff>171450</xdr:rowOff>
        </xdr:from>
        <xdr:to>
          <xdr:col>2</xdr:col>
          <xdr:colOff>352425</xdr:colOff>
          <xdr:row>27</xdr:row>
          <xdr:rowOff>180975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Submit Remark</a:t>
              </a:r>
            </a:p>
          </xdr:txBody>
        </xdr:sp>
        <xdr:clientData fPrintsWithSheet="0"/>
      </xdr:twoCellAnchor>
    </mc:Choice>
    <mc:Fallback/>
  </mc:AlternateContent>
  <xdr:twoCellAnchor>
    <xdr:from>
      <xdr:col>3</xdr:col>
      <xdr:colOff>111126</xdr:colOff>
      <xdr:row>26</xdr:row>
      <xdr:rowOff>7938</xdr:rowOff>
    </xdr:from>
    <xdr:to>
      <xdr:col>3</xdr:col>
      <xdr:colOff>1397000</xdr:colOff>
      <xdr:row>28</xdr:row>
      <xdr:rowOff>87313</xdr:rowOff>
    </xdr:to>
    <xdr:sp macro="" textlink="">
      <xdr:nvSpPr>
        <xdr:cNvPr id="2" name="Rectangle: Rounded Corners 1">
          <a:hlinkClick xmlns:r="http://schemas.openxmlformats.org/officeDocument/2006/relationships" r:id="rId6"/>
          <a:extLst>
            <a:ext uri="{FF2B5EF4-FFF2-40B4-BE49-F238E27FC236}">
              <a16:creationId xmlns:a16="http://schemas.microsoft.com/office/drawing/2014/main" id="{08775002-6A5E-40A0-A634-75B61C97C456}"/>
            </a:ext>
          </a:extLst>
        </xdr:cNvPr>
        <xdr:cNvSpPr/>
      </xdr:nvSpPr>
      <xdr:spPr>
        <a:xfrm>
          <a:off x="3309939" y="5000626"/>
          <a:ext cx="1285874" cy="460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t>View</a:t>
          </a:r>
          <a:r>
            <a:rPr lang="en-IN" sz="1400" baseline="0"/>
            <a:t> Remark</a:t>
          </a:r>
          <a:endParaRPr lang="en-IN" sz="14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0</xdr:colOff>
      <xdr:row>16</xdr:row>
      <xdr:rowOff>0</xdr:rowOff>
    </xdr:from>
    <xdr:to>
      <xdr:col>10</xdr:col>
      <xdr:colOff>38100</xdr:colOff>
      <xdr:row>18</xdr:row>
      <xdr:rowOff>114300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4B458E5-6C67-4E19-8869-4A33857A3DB8}"/>
            </a:ext>
          </a:extLst>
        </xdr:cNvPr>
        <xdr:cNvSpPr/>
      </xdr:nvSpPr>
      <xdr:spPr>
        <a:xfrm>
          <a:off x="5286375" y="762000"/>
          <a:ext cx="125730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GO</a:t>
          </a:r>
          <a:r>
            <a:rPr lang="en-IN" sz="1600" baseline="0"/>
            <a:t> BACK</a:t>
          </a:r>
          <a:endParaRPr lang="en-IN" sz="1600"/>
        </a:p>
      </xdr:txBody>
    </xdr:sp>
    <xdr:clientData/>
  </xdr:twoCellAnchor>
  <xdr:twoCellAnchor>
    <xdr:from>
      <xdr:col>8</xdr:col>
      <xdr:colOff>0</xdr:colOff>
      <xdr:row>21</xdr:row>
      <xdr:rowOff>0</xdr:rowOff>
    </xdr:from>
    <xdr:to>
      <xdr:col>10</xdr:col>
      <xdr:colOff>38100</xdr:colOff>
      <xdr:row>23</xdr:row>
      <xdr:rowOff>114300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1DB6AEE-B706-461B-B5A7-290517CDF745}"/>
            </a:ext>
          </a:extLst>
        </xdr:cNvPr>
        <xdr:cNvSpPr/>
      </xdr:nvSpPr>
      <xdr:spPr>
        <a:xfrm>
          <a:off x="5286375" y="1714500"/>
          <a:ext cx="125730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Index</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17</xdr:row>
      <xdr:rowOff>123824</xdr:rowOff>
    </xdr:from>
    <xdr:to>
      <xdr:col>7</xdr:col>
      <xdr:colOff>561975</xdr:colOff>
      <xdr:row>35</xdr:row>
      <xdr:rowOff>142875</xdr:rowOff>
    </xdr:to>
    <xdr:graphicFrame macro="">
      <xdr:nvGraphicFramePr>
        <xdr:cNvPr id="3" name="Chart 2">
          <a:extLst>
            <a:ext uri="{FF2B5EF4-FFF2-40B4-BE49-F238E27FC236}">
              <a16:creationId xmlns:a16="http://schemas.microsoft.com/office/drawing/2014/main" id="{FBD32892-D00B-43E3-97CC-A75DCA1C4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17</xdr:row>
      <xdr:rowOff>104774</xdr:rowOff>
    </xdr:from>
    <xdr:to>
      <xdr:col>15</xdr:col>
      <xdr:colOff>542924</xdr:colOff>
      <xdr:row>35</xdr:row>
      <xdr:rowOff>152399</xdr:rowOff>
    </xdr:to>
    <xdr:graphicFrame macro="">
      <xdr:nvGraphicFramePr>
        <xdr:cNvPr id="4" name="Chart 3">
          <a:extLst>
            <a:ext uri="{FF2B5EF4-FFF2-40B4-BE49-F238E27FC236}">
              <a16:creationId xmlns:a16="http://schemas.microsoft.com/office/drawing/2014/main" id="{189D2493-27C1-4482-AB02-67A5455D7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28574</xdr:colOff>
      <xdr:row>38</xdr:row>
      <xdr:rowOff>142875</xdr:rowOff>
    </xdr:from>
    <xdr:to>
      <xdr:col>11</xdr:col>
      <xdr:colOff>447674</xdr:colOff>
      <xdr:row>59</xdr:row>
      <xdr:rowOff>42863</xdr:rowOff>
    </xdr:to>
    <xdr:graphicFrame macro="">
      <xdr:nvGraphicFramePr>
        <xdr:cNvPr id="2" name="Chart 1">
          <a:extLst>
            <a:ext uri="{FF2B5EF4-FFF2-40B4-BE49-F238E27FC236}">
              <a16:creationId xmlns:a16="http://schemas.microsoft.com/office/drawing/2014/main" id="{2067D2FD-3AC6-4476-8B65-5CAAA19E5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457200</xdr:colOff>
      <xdr:row>35</xdr:row>
      <xdr:rowOff>180975</xdr:rowOff>
    </xdr:from>
    <xdr:to>
      <xdr:col>14</xdr:col>
      <xdr:colOff>457200</xdr:colOff>
      <xdr:row>49</xdr:row>
      <xdr:rowOff>180975</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AAB9E0D7-5BAC-46FE-9B90-85A8B7272D6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7229475" y="68484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476250</xdr:colOff>
      <xdr:row>35</xdr:row>
      <xdr:rowOff>171450</xdr:rowOff>
    </xdr:from>
    <xdr:to>
      <xdr:col>17</xdr:col>
      <xdr:colOff>476250</xdr:colOff>
      <xdr:row>49</xdr:row>
      <xdr:rowOff>171450</xdr:rowOff>
    </xdr:to>
    <mc:AlternateContent xmlns:mc="http://schemas.openxmlformats.org/markup-compatibility/2006" xmlns:a14="http://schemas.microsoft.com/office/drawing/2010/main">
      <mc:Choice Requires="a14">
        <xdr:graphicFrame macro="">
          <xdr:nvGraphicFramePr>
            <xdr:cNvPr id="8" name="Section 4">
              <a:extLst>
                <a:ext uri="{FF2B5EF4-FFF2-40B4-BE49-F238E27FC236}">
                  <a16:creationId xmlns:a16="http://schemas.microsoft.com/office/drawing/2014/main" id="{6DC0C3CD-669F-4857-A203-14BB06BCF72A}"/>
                </a:ext>
              </a:extLst>
            </xdr:cNvPr>
            <xdr:cNvGraphicFramePr/>
          </xdr:nvGraphicFramePr>
          <xdr:xfrm>
            <a:off x="0" y="0"/>
            <a:ext cx="0" cy="0"/>
          </xdr:xfrm>
          <a:graphic>
            <a:graphicData uri="http://schemas.microsoft.com/office/drawing/2010/slicer">
              <sle:slicer xmlns:sle="http://schemas.microsoft.com/office/drawing/2010/slicer" name="Section 4"/>
            </a:graphicData>
          </a:graphic>
        </xdr:graphicFrame>
      </mc:Choice>
      <mc:Fallback xmlns="">
        <xdr:sp macro="" textlink="">
          <xdr:nvSpPr>
            <xdr:cNvPr id="0" name=""/>
            <xdr:cNvSpPr>
              <a:spLocks noTextEdit="1"/>
            </xdr:cNvSpPr>
          </xdr:nvSpPr>
          <xdr:spPr>
            <a:xfrm>
              <a:off x="9077325" y="683895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74083</xdr:colOff>
      <xdr:row>8</xdr:row>
      <xdr:rowOff>28575</xdr:rowOff>
    </xdr:from>
    <xdr:to>
      <xdr:col>1</xdr:col>
      <xdr:colOff>374650</xdr:colOff>
      <xdr:row>12</xdr:row>
      <xdr:rowOff>180975</xdr:rowOff>
    </xdr:to>
    <xdr:pic>
      <xdr:nvPicPr>
        <xdr:cNvPr id="9" name="Graphic 8" descr="Children with solid fill">
          <a:extLst>
            <a:ext uri="{FF2B5EF4-FFF2-40B4-BE49-F238E27FC236}">
              <a16:creationId xmlns:a16="http://schemas.microsoft.com/office/drawing/2014/main" id="{8B28A234-3C9C-DD2F-090D-2F3A140AA3A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4083" y="1552575"/>
          <a:ext cx="910167" cy="914400"/>
        </a:xfrm>
        <a:prstGeom prst="rect">
          <a:avLst/>
        </a:prstGeom>
      </xdr:spPr>
    </xdr:pic>
    <xdr:clientData/>
  </xdr:twoCellAnchor>
  <xdr:twoCellAnchor editAs="oneCell">
    <xdr:from>
      <xdr:col>2</xdr:col>
      <xdr:colOff>497415</xdr:colOff>
      <xdr:row>0</xdr:row>
      <xdr:rowOff>116416</xdr:rowOff>
    </xdr:from>
    <xdr:to>
      <xdr:col>4</xdr:col>
      <xdr:colOff>433916</xdr:colOff>
      <xdr:row>6</xdr:row>
      <xdr:rowOff>137583</xdr:rowOff>
    </xdr:to>
    <xdr:pic>
      <xdr:nvPicPr>
        <xdr:cNvPr id="13" name="Graphic 12" descr="Classroom with solid fill">
          <a:extLst>
            <a:ext uri="{FF2B5EF4-FFF2-40B4-BE49-F238E27FC236}">
              <a16:creationId xmlns:a16="http://schemas.microsoft.com/office/drawing/2014/main" id="{218D7059-A35A-55D0-A1AA-44A3777A42C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725082" y="116416"/>
          <a:ext cx="1164167" cy="1164167"/>
        </a:xfrm>
        <a:prstGeom prst="rect">
          <a:avLst/>
        </a:prstGeom>
      </xdr:spPr>
    </xdr:pic>
    <xdr:clientData/>
  </xdr:twoCellAnchor>
  <xdr:twoCellAnchor>
    <xdr:from>
      <xdr:col>0</xdr:col>
      <xdr:colOff>38100</xdr:colOff>
      <xdr:row>35</xdr:row>
      <xdr:rowOff>161925</xdr:rowOff>
    </xdr:from>
    <xdr:to>
      <xdr:col>11</xdr:col>
      <xdr:colOff>447675</xdr:colOff>
      <xdr:row>38</xdr:row>
      <xdr:rowOff>161925</xdr:rowOff>
    </xdr:to>
    <xdr:sp macro="" textlink="">
      <xdr:nvSpPr>
        <xdr:cNvPr id="7" name="TextBox 6">
          <a:extLst>
            <a:ext uri="{FF2B5EF4-FFF2-40B4-BE49-F238E27FC236}">
              <a16:creationId xmlns:a16="http://schemas.microsoft.com/office/drawing/2014/main" id="{D76D9BA2-3A0E-17E9-7A0E-BE452A9B4444}"/>
            </a:ext>
          </a:extLst>
        </xdr:cNvPr>
        <xdr:cNvSpPr txBox="1"/>
      </xdr:nvSpPr>
      <xdr:spPr>
        <a:xfrm>
          <a:off x="38100" y="6829425"/>
          <a:ext cx="7181850" cy="571500"/>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a:latin typeface="Algerian" panose="04020705040A02060702" pitchFamily="82" charset="0"/>
            </a:rPr>
            <a:t>Avarage of each subject according to the gender</a:t>
          </a:r>
        </a:p>
      </xdr:txBody>
    </xdr:sp>
    <xdr:clientData/>
  </xdr:twoCellAnchor>
  <xdr:twoCellAnchor editAs="oneCell">
    <xdr:from>
      <xdr:col>8</xdr:col>
      <xdr:colOff>123825</xdr:colOff>
      <xdr:row>8</xdr:row>
      <xdr:rowOff>161925</xdr:rowOff>
    </xdr:from>
    <xdr:to>
      <xdr:col>9</xdr:col>
      <xdr:colOff>342900</xdr:colOff>
      <xdr:row>13</xdr:row>
      <xdr:rowOff>38100</xdr:rowOff>
    </xdr:to>
    <xdr:pic>
      <xdr:nvPicPr>
        <xdr:cNvPr id="12" name="Graphic 11" descr="Books with solid fill">
          <a:extLst>
            <a:ext uri="{FF2B5EF4-FFF2-40B4-BE49-F238E27FC236}">
              <a16:creationId xmlns:a16="http://schemas.microsoft.com/office/drawing/2014/main" id="{E80AAF11-9B71-72C2-6F8D-FCD85E627C5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067300" y="1685925"/>
          <a:ext cx="828675" cy="828675"/>
        </a:xfrm>
        <a:prstGeom prst="rect">
          <a:avLst/>
        </a:prstGeom>
      </xdr:spPr>
    </xdr:pic>
    <xdr:clientData/>
  </xdr:twoCellAnchor>
  <xdr:twoCellAnchor editAs="oneCell">
    <xdr:from>
      <xdr:col>16</xdr:col>
      <xdr:colOff>104775</xdr:colOff>
      <xdr:row>8</xdr:row>
      <xdr:rowOff>114300</xdr:rowOff>
    </xdr:from>
    <xdr:to>
      <xdr:col>17</xdr:col>
      <xdr:colOff>409575</xdr:colOff>
      <xdr:row>13</xdr:row>
      <xdr:rowOff>76200</xdr:rowOff>
    </xdr:to>
    <xdr:pic>
      <xdr:nvPicPr>
        <xdr:cNvPr id="15" name="Graphic 14" descr="Classroom with solid fill">
          <a:extLst>
            <a:ext uri="{FF2B5EF4-FFF2-40B4-BE49-F238E27FC236}">
              <a16:creationId xmlns:a16="http://schemas.microsoft.com/office/drawing/2014/main" id="{04FF7D17-5CCB-EA94-44C3-C3DF15FE21A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925050" y="1638300"/>
          <a:ext cx="914400" cy="914400"/>
        </a:xfrm>
        <a:prstGeom prst="rect">
          <a:avLst/>
        </a:prstGeom>
      </xdr:spPr>
    </xdr:pic>
    <xdr:clientData/>
  </xdr:twoCellAnchor>
  <xdr:twoCellAnchor editAs="oneCell">
    <xdr:from>
      <xdr:col>26</xdr:col>
      <xdr:colOff>104775</xdr:colOff>
      <xdr:row>38</xdr:row>
      <xdr:rowOff>19050</xdr:rowOff>
    </xdr:from>
    <xdr:to>
      <xdr:col>26</xdr:col>
      <xdr:colOff>457200</xdr:colOff>
      <xdr:row>39</xdr:row>
      <xdr:rowOff>184000</xdr:rowOff>
    </xdr:to>
    <xdr:pic>
      <xdr:nvPicPr>
        <xdr:cNvPr id="17" name="Graphic 16" descr="Cursor with solid fill">
          <a:hlinkClick xmlns:r="http://schemas.openxmlformats.org/officeDocument/2006/relationships" r:id="rId12"/>
          <a:extLst>
            <a:ext uri="{FF2B5EF4-FFF2-40B4-BE49-F238E27FC236}">
              <a16:creationId xmlns:a16="http://schemas.microsoft.com/office/drawing/2014/main" id="{E4408A83-076C-4591-BCA2-1D62F9E560B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021050" y="7258050"/>
          <a:ext cx="352425" cy="355450"/>
        </a:xfrm>
        <a:prstGeom prst="rect">
          <a:avLst/>
        </a:prstGeom>
      </xdr:spPr>
    </xdr:pic>
    <xdr:clientData/>
  </xdr:twoCellAnchor>
  <xdr:twoCellAnchor editAs="oneCell">
    <xdr:from>
      <xdr:col>26</xdr:col>
      <xdr:colOff>180975</xdr:colOff>
      <xdr:row>44</xdr:row>
      <xdr:rowOff>66675</xdr:rowOff>
    </xdr:from>
    <xdr:to>
      <xdr:col>26</xdr:col>
      <xdr:colOff>533400</xdr:colOff>
      <xdr:row>46</xdr:row>
      <xdr:rowOff>41125</xdr:rowOff>
    </xdr:to>
    <xdr:pic>
      <xdr:nvPicPr>
        <xdr:cNvPr id="18" name="Graphic 17" descr="Cursor with solid fill">
          <a:hlinkClick xmlns:r="http://schemas.openxmlformats.org/officeDocument/2006/relationships" r:id="rId15"/>
          <a:extLst>
            <a:ext uri="{FF2B5EF4-FFF2-40B4-BE49-F238E27FC236}">
              <a16:creationId xmlns:a16="http://schemas.microsoft.com/office/drawing/2014/main" id="{138EB75F-B3F5-4149-89A1-8C9D6F8F164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097250" y="8448675"/>
          <a:ext cx="352425" cy="355450"/>
        </a:xfrm>
        <a:prstGeom prst="rect">
          <a:avLst/>
        </a:prstGeom>
      </xdr:spPr>
    </xdr:pic>
    <xdr:clientData/>
  </xdr:twoCellAnchor>
  <xdr:twoCellAnchor editAs="oneCell">
    <xdr:from>
      <xdr:col>26</xdr:col>
      <xdr:colOff>180975</xdr:colOff>
      <xdr:row>42</xdr:row>
      <xdr:rowOff>28575</xdr:rowOff>
    </xdr:from>
    <xdr:to>
      <xdr:col>26</xdr:col>
      <xdr:colOff>533400</xdr:colOff>
      <xdr:row>44</xdr:row>
      <xdr:rowOff>3025</xdr:rowOff>
    </xdr:to>
    <xdr:pic>
      <xdr:nvPicPr>
        <xdr:cNvPr id="19" name="Graphic 18" descr="Cursor with solid fill">
          <a:hlinkClick xmlns:r="http://schemas.openxmlformats.org/officeDocument/2006/relationships" r:id="rId16"/>
          <a:extLst>
            <a:ext uri="{FF2B5EF4-FFF2-40B4-BE49-F238E27FC236}">
              <a16:creationId xmlns:a16="http://schemas.microsoft.com/office/drawing/2014/main" id="{B6391B5A-398A-45FC-82EB-783B70121B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097250" y="8029575"/>
          <a:ext cx="352425" cy="355450"/>
        </a:xfrm>
        <a:prstGeom prst="rect">
          <a:avLst/>
        </a:prstGeom>
      </xdr:spPr>
    </xdr:pic>
    <xdr:clientData/>
  </xdr:twoCellAnchor>
  <xdr:twoCellAnchor editAs="oneCell">
    <xdr:from>
      <xdr:col>26</xdr:col>
      <xdr:colOff>142875</xdr:colOff>
      <xdr:row>40</xdr:row>
      <xdr:rowOff>19050</xdr:rowOff>
    </xdr:from>
    <xdr:to>
      <xdr:col>26</xdr:col>
      <xdr:colOff>495300</xdr:colOff>
      <xdr:row>41</xdr:row>
      <xdr:rowOff>184000</xdr:rowOff>
    </xdr:to>
    <xdr:pic>
      <xdr:nvPicPr>
        <xdr:cNvPr id="20" name="Graphic 19" descr="Cursor with solid fill">
          <a:hlinkClick xmlns:r="http://schemas.openxmlformats.org/officeDocument/2006/relationships" r:id="rId17"/>
          <a:extLst>
            <a:ext uri="{FF2B5EF4-FFF2-40B4-BE49-F238E27FC236}">
              <a16:creationId xmlns:a16="http://schemas.microsoft.com/office/drawing/2014/main" id="{80D5E288-586F-4B56-8CC1-16B03716EBC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059150" y="7639050"/>
          <a:ext cx="352425" cy="355450"/>
        </a:xfrm>
        <a:prstGeom prst="rect">
          <a:avLst/>
        </a:prstGeom>
      </xdr:spPr>
    </xdr:pic>
    <xdr:clientData/>
  </xdr:twoCellAnchor>
  <xdr:twoCellAnchor editAs="oneCell">
    <xdr:from>
      <xdr:col>24</xdr:col>
      <xdr:colOff>533400</xdr:colOff>
      <xdr:row>8</xdr:row>
      <xdr:rowOff>142875</xdr:rowOff>
    </xdr:from>
    <xdr:to>
      <xdr:col>25</xdr:col>
      <xdr:colOff>457200</xdr:colOff>
      <xdr:row>11</xdr:row>
      <xdr:rowOff>104775</xdr:rowOff>
    </xdr:to>
    <xdr:pic>
      <xdr:nvPicPr>
        <xdr:cNvPr id="11" name="Graphic 10" descr="Back with solid fill">
          <a:hlinkClick xmlns:r="http://schemas.openxmlformats.org/officeDocument/2006/relationships" r:id="rId18"/>
          <a:extLst>
            <a:ext uri="{FF2B5EF4-FFF2-40B4-BE49-F238E27FC236}">
              <a16:creationId xmlns:a16="http://schemas.microsoft.com/office/drawing/2014/main" id="{FBFDEE09-0977-A8E1-1D34-38074DC9924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5230475" y="1666875"/>
          <a:ext cx="533400" cy="53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228600</xdr:colOff>
      <xdr:row>8</xdr:row>
      <xdr:rowOff>76200</xdr:rowOff>
    </xdr:from>
    <xdr:to>
      <xdr:col>10</xdr:col>
      <xdr:colOff>228600</xdr:colOff>
      <xdr:row>21</xdr:row>
      <xdr:rowOff>19050</xdr:rowOff>
    </xdr:to>
    <mc:AlternateContent xmlns:mc="http://schemas.openxmlformats.org/markup-compatibility/2006" xmlns:a14="http://schemas.microsoft.com/office/drawing/2010/main">
      <mc:Choice Requires="a14">
        <xdr:graphicFrame macro="">
          <xdr:nvGraphicFramePr>
            <xdr:cNvPr id="3" name="Section 3">
              <a:extLst>
                <a:ext uri="{FF2B5EF4-FFF2-40B4-BE49-F238E27FC236}">
                  <a16:creationId xmlns:a16="http://schemas.microsoft.com/office/drawing/2014/main" id="{1B893560-908D-0075-2BDD-8EF60E327539}"/>
                </a:ext>
              </a:extLst>
            </xdr:cNvPr>
            <xdr:cNvGraphicFramePr/>
          </xdr:nvGraphicFramePr>
          <xdr:xfrm>
            <a:off x="0" y="0"/>
            <a:ext cx="0" cy="0"/>
          </xdr:xfrm>
          <a:graphic>
            <a:graphicData uri="http://schemas.microsoft.com/office/drawing/2010/slicer">
              <sle:slicer xmlns:sle="http://schemas.microsoft.com/office/drawing/2010/slicer" name="Section 3"/>
            </a:graphicData>
          </a:graphic>
        </xdr:graphicFrame>
      </mc:Choice>
      <mc:Fallback xmlns="">
        <xdr:sp macro="" textlink="">
          <xdr:nvSpPr>
            <xdr:cNvPr id="0" name=""/>
            <xdr:cNvSpPr>
              <a:spLocks noTextEdit="1"/>
            </xdr:cNvSpPr>
          </xdr:nvSpPr>
          <xdr:spPr>
            <a:xfrm>
              <a:off x="8963025" y="30861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8</xdr:row>
      <xdr:rowOff>90487</xdr:rowOff>
    </xdr:from>
    <xdr:to>
      <xdr:col>7</xdr:col>
      <xdr:colOff>28576</xdr:colOff>
      <xdr:row>22</xdr:row>
      <xdr:rowOff>166687</xdr:rowOff>
    </xdr:to>
    <xdr:graphicFrame macro="">
      <xdr:nvGraphicFramePr>
        <xdr:cNvPr id="4" name="Chart 3">
          <a:extLst>
            <a:ext uri="{FF2B5EF4-FFF2-40B4-BE49-F238E27FC236}">
              <a16:creationId xmlns:a16="http://schemas.microsoft.com/office/drawing/2014/main" id="{CFB4BA7D-4226-8FBE-003F-8C06F29896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352425</xdr:colOff>
      <xdr:row>2</xdr:row>
      <xdr:rowOff>323850</xdr:rowOff>
    </xdr:from>
    <xdr:to>
      <xdr:col>11</xdr:col>
      <xdr:colOff>304800</xdr:colOff>
      <xdr:row>4</xdr:row>
      <xdr:rowOff>9525</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E3AB36FF-9705-48AC-8D9A-F02AE8B590D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915650" y="704850"/>
          <a:ext cx="561975" cy="5619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219075</xdr:colOff>
      <xdr:row>7</xdr:row>
      <xdr:rowOff>176212</xdr:rowOff>
    </xdr:from>
    <xdr:to>
      <xdr:col>4</xdr:col>
      <xdr:colOff>1590675</xdr:colOff>
      <xdr:row>22</xdr:row>
      <xdr:rowOff>47625</xdr:rowOff>
    </xdr:to>
    <xdr:graphicFrame macro="">
      <xdr:nvGraphicFramePr>
        <xdr:cNvPr id="2" name="Chart 1">
          <a:extLst>
            <a:ext uri="{FF2B5EF4-FFF2-40B4-BE49-F238E27FC236}">
              <a16:creationId xmlns:a16="http://schemas.microsoft.com/office/drawing/2014/main" id="{2A3456FD-06C1-F1BE-DD5C-B80B8468A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1600200</xdr:colOff>
      <xdr:row>7</xdr:row>
      <xdr:rowOff>161925</xdr:rowOff>
    </xdr:from>
    <xdr:to>
      <xdr:col>6</xdr:col>
      <xdr:colOff>285750</xdr:colOff>
      <xdr:row>21</xdr:row>
      <xdr:rowOff>161925</xdr:rowOff>
    </xdr:to>
    <mc:AlternateContent xmlns:mc="http://schemas.openxmlformats.org/markup-compatibility/2006" xmlns:a14="http://schemas.microsoft.com/office/drawing/2010/main">
      <mc:Choice Requires="a14">
        <xdr:graphicFrame macro="">
          <xdr:nvGraphicFramePr>
            <xdr:cNvPr id="3" name="Section 1">
              <a:extLst>
                <a:ext uri="{FF2B5EF4-FFF2-40B4-BE49-F238E27FC236}">
                  <a16:creationId xmlns:a16="http://schemas.microsoft.com/office/drawing/2014/main" id="{76AB52F4-7C97-1DA2-D137-EB4C0C845F45}"/>
                </a:ext>
              </a:extLst>
            </xdr:cNvPr>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5953125" y="149542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19050</xdr:colOff>
      <xdr:row>8</xdr:row>
      <xdr:rowOff>85725</xdr:rowOff>
    </xdr:from>
    <xdr:to>
      <xdr:col>10</xdr:col>
      <xdr:colOff>581025</xdr:colOff>
      <xdr:row>11</xdr:row>
      <xdr:rowOff>76200</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D63C9443-963C-8B4A-9848-75AA119278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953625" y="1609725"/>
          <a:ext cx="561975" cy="5619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400049</xdr:colOff>
      <xdr:row>6</xdr:row>
      <xdr:rowOff>119061</xdr:rowOff>
    </xdr:from>
    <xdr:to>
      <xdr:col>5</xdr:col>
      <xdr:colOff>676275</xdr:colOff>
      <xdr:row>21</xdr:row>
      <xdr:rowOff>180974</xdr:rowOff>
    </xdr:to>
    <xdr:graphicFrame macro="">
      <xdr:nvGraphicFramePr>
        <xdr:cNvPr id="2" name="Chart 1">
          <a:extLst>
            <a:ext uri="{FF2B5EF4-FFF2-40B4-BE49-F238E27FC236}">
              <a16:creationId xmlns:a16="http://schemas.microsoft.com/office/drawing/2014/main" id="{56FD2363-7A52-9A0C-1B66-6374982DCC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28575</xdr:colOff>
      <xdr:row>6</xdr:row>
      <xdr:rowOff>104775</xdr:rowOff>
    </xdr:from>
    <xdr:to>
      <xdr:col>1</xdr:col>
      <xdr:colOff>295275</xdr:colOff>
      <xdr:row>21</xdr:row>
      <xdr:rowOff>9525</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41808C42-68EB-F4AB-F16B-15D4CD6C20E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8575" y="1933575"/>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19050</xdr:colOff>
      <xdr:row>24</xdr:row>
      <xdr:rowOff>133350</xdr:rowOff>
    </xdr:from>
    <xdr:to>
      <xdr:col>3</xdr:col>
      <xdr:colOff>581025</xdr:colOff>
      <xdr:row>27</xdr:row>
      <xdr:rowOff>123825</xdr:rowOff>
    </xdr:to>
    <xdr:pic>
      <xdr:nvPicPr>
        <xdr:cNvPr id="4" name="Graphic 3" descr="Back with solid fill">
          <a:hlinkClick xmlns:r="http://schemas.openxmlformats.org/officeDocument/2006/relationships" r:id="rId2"/>
          <a:extLst>
            <a:ext uri="{FF2B5EF4-FFF2-40B4-BE49-F238E27FC236}">
              <a16:creationId xmlns:a16="http://schemas.microsoft.com/office/drawing/2014/main" id="{2F9058F0-33A5-4260-A4B6-81F8AE6C415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981825" y="5391150"/>
          <a:ext cx="561975" cy="5619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95250</xdr:colOff>
      <xdr:row>2</xdr:row>
      <xdr:rowOff>109538</xdr:rowOff>
    </xdr:from>
    <xdr:to>
      <xdr:col>5</xdr:col>
      <xdr:colOff>485775</xdr:colOff>
      <xdr:row>9</xdr:row>
      <xdr:rowOff>9525</xdr:rowOff>
    </xdr:to>
    <xdr:graphicFrame macro="">
      <xdr:nvGraphicFramePr>
        <xdr:cNvPr id="4" name="Chart 3">
          <a:extLst>
            <a:ext uri="{FF2B5EF4-FFF2-40B4-BE49-F238E27FC236}">
              <a16:creationId xmlns:a16="http://schemas.microsoft.com/office/drawing/2014/main" id="{35071C43-A548-A40E-0E42-6A2602DF93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504825</xdr:colOff>
      <xdr:row>1</xdr:row>
      <xdr:rowOff>0</xdr:rowOff>
    </xdr:from>
    <xdr:to>
      <xdr:col>8</xdr:col>
      <xdr:colOff>457200</xdr:colOff>
      <xdr:row>2</xdr:row>
      <xdr:rowOff>371475</xdr:rowOff>
    </xdr:to>
    <xdr:pic>
      <xdr:nvPicPr>
        <xdr:cNvPr id="5" name="Graphic 4" descr="Back with solid fill">
          <a:hlinkClick xmlns:r="http://schemas.openxmlformats.org/officeDocument/2006/relationships" r:id="rId2"/>
          <a:extLst>
            <a:ext uri="{FF2B5EF4-FFF2-40B4-BE49-F238E27FC236}">
              <a16:creationId xmlns:a16="http://schemas.microsoft.com/office/drawing/2014/main" id="{C5591B80-33DD-4510-8A74-0859ECF0643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0050" y="190500"/>
          <a:ext cx="561975" cy="561975"/>
        </a:xfrm>
        <a:prstGeom prst="rect">
          <a:avLst/>
        </a:prstGeom>
      </xdr:spPr>
    </xdr:pic>
    <xdr:clientData/>
  </xdr:twoCellAnchor>
  <xdr:twoCellAnchor editAs="oneCell">
    <xdr:from>
      <xdr:col>5</xdr:col>
      <xdr:colOff>571500</xdr:colOff>
      <xdr:row>2</xdr:row>
      <xdr:rowOff>123825</xdr:rowOff>
    </xdr:from>
    <xdr:to>
      <xdr:col>7</xdr:col>
      <xdr:colOff>9525</xdr:colOff>
      <xdr:row>9</xdr:row>
      <xdr:rowOff>19050</xdr:rowOff>
    </xdr:to>
    <mc:AlternateContent xmlns:mc="http://schemas.openxmlformats.org/markup-compatibility/2006" xmlns:a14="http://schemas.microsoft.com/office/drawing/2010/main">
      <mc:Choice Requires="a14">
        <xdr:graphicFrame macro="">
          <xdr:nvGraphicFramePr>
            <xdr:cNvPr id="2" name="Section 5">
              <a:extLst>
                <a:ext uri="{FF2B5EF4-FFF2-40B4-BE49-F238E27FC236}">
                  <a16:creationId xmlns:a16="http://schemas.microsoft.com/office/drawing/2014/main" id="{D0F1280C-3F49-FBA2-0F56-8FDDC8E902C2}"/>
                </a:ext>
              </a:extLst>
            </xdr:cNvPr>
            <xdr:cNvGraphicFramePr/>
          </xdr:nvGraphicFramePr>
          <xdr:xfrm>
            <a:off x="0" y="0"/>
            <a:ext cx="0" cy="0"/>
          </xdr:xfrm>
          <a:graphic>
            <a:graphicData uri="http://schemas.microsoft.com/office/drawing/2010/slicer">
              <sle:slicer xmlns:sle="http://schemas.microsoft.com/office/drawing/2010/slicer" name="Section 5"/>
            </a:graphicData>
          </a:graphic>
        </xdr:graphicFrame>
      </mc:Choice>
      <mc:Fallback xmlns="">
        <xdr:sp macro="" textlink="">
          <xdr:nvSpPr>
            <xdr:cNvPr id="0" name=""/>
            <xdr:cNvSpPr>
              <a:spLocks noTextEdit="1"/>
            </xdr:cNvSpPr>
          </xdr:nvSpPr>
          <xdr:spPr>
            <a:xfrm>
              <a:off x="9505950" y="504825"/>
              <a:ext cx="1828800" cy="2962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xdr:colOff>
      <xdr:row>10</xdr:row>
      <xdr:rowOff>80962</xdr:rowOff>
    </xdr:from>
    <xdr:to>
      <xdr:col>4</xdr:col>
      <xdr:colOff>0</xdr:colOff>
      <xdr:row>24</xdr:row>
      <xdr:rowOff>157162</xdr:rowOff>
    </xdr:to>
    <xdr:graphicFrame macro="">
      <xdr:nvGraphicFramePr>
        <xdr:cNvPr id="2" name="Chart 1">
          <a:extLst>
            <a:ext uri="{FF2B5EF4-FFF2-40B4-BE49-F238E27FC236}">
              <a16:creationId xmlns:a16="http://schemas.microsoft.com/office/drawing/2014/main" id="{2838BC30-45EF-F6F7-4566-1C3A85357E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133350</xdr:colOff>
      <xdr:row>10</xdr:row>
      <xdr:rowOff>104774</xdr:rowOff>
    </xdr:from>
    <xdr:to>
      <xdr:col>6</xdr:col>
      <xdr:colOff>711681</xdr:colOff>
      <xdr:row>24</xdr:row>
      <xdr:rowOff>76199</xdr:rowOff>
    </xdr:to>
    <mc:AlternateContent xmlns:mc="http://schemas.openxmlformats.org/markup-compatibility/2006" xmlns:a14="http://schemas.microsoft.com/office/drawing/2010/main">
      <mc:Choice Requires="a14">
        <xdr:graphicFrame macro="">
          <xdr:nvGraphicFramePr>
            <xdr:cNvPr id="4" name="Sujbect 1">
              <a:extLst>
                <a:ext uri="{FF2B5EF4-FFF2-40B4-BE49-F238E27FC236}">
                  <a16:creationId xmlns:a16="http://schemas.microsoft.com/office/drawing/2014/main" id="{DD083D54-EBDF-4D7E-98E8-BAF7A5464065}"/>
                </a:ext>
              </a:extLst>
            </xdr:cNvPr>
            <xdr:cNvGraphicFramePr/>
          </xdr:nvGraphicFramePr>
          <xdr:xfrm>
            <a:off x="0" y="0"/>
            <a:ext cx="0" cy="0"/>
          </xdr:xfrm>
          <a:graphic>
            <a:graphicData uri="http://schemas.microsoft.com/office/drawing/2010/slicer">
              <sle:slicer xmlns:sle="http://schemas.microsoft.com/office/drawing/2010/slicer" name="Sujbect 1"/>
            </a:graphicData>
          </a:graphic>
        </xdr:graphicFrame>
      </mc:Choice>
      <mc:Fallback xmlns="">
        <xdr:sp macro="" textlink="">
          <xdr:nvSpPr>
            <xdr:cNvPr id="0" name=""/>
            <xdr:cNvSpPr>
              <a:spLocks noTextEdit="1"/>
            </xdr:cNvSpPr>
          </xdr:nvSpPr>
          <xdr:spPr>
            <a:xfrm>
              <a:off x="5743575" y="2009774"/>
              <a:ext cx="2064231" cy="2638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19050</xdr:colOff>
      <xdr:row>1</xdr:row>
      <xdr:rowOff>66675</xdr:rowOff>
    </xdr:from>
    <xdr:to>
      <xdr:col>6</xdr:col>
      <xdr:colOff>657225</xdr:colOff>
      <xdr:row>4</xdr:row>
      <xdr:rowOff>133350</xdr:rowOff>
    </xdr:to>
    <xdr:pic>
      <xdr:nvPicPr>
        <xdr:cNvPr id="6" name="Graphic 5" descr="Back with solid fill">
          <a:hlinkClick xmlns:r="http://schemas.openxmlformats.org/officeDocument/2006/relationships" r:id="rId2"/>
          <a:extLst>
            <a:ext uri="{FF2B5EF4-FFF2-40B4-BE49-F238E27FC236}">
              <a16:creationId xmlns:a16="http://schemas.microsoft.com/office/drawing/2014/main" id="{1442A2F1-9E01-D64C-5C94-9EE22F2F4BD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115175" y="257175"/>
          <a:ext cx="638175" cy="6381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266700</xdr:colOff>
      <xdr:row>6</xdr:row>
      <xdr:rowOff>61912</xdr:rowOff>
    </xdr:from>
    <xdr:to>
      <xdr:col>9</xdr:col>
      <xdr:colOff>571500</xdr:colOff>
      <xdr:row>20</xdr:row>
      <xdr:rowOff>138112</xdr:rowOff>
    </xdr:to>
    <xdr:graphicFrame macro="">
      <xdr:nvGraphicFramePr>
        <xdr:cNvPr id="2" name="Chart 1">
          <a:extLst>
            <a:ext uri="{FF2B5EF4-FFF2-40B4-BE49-F238E27FC236}">
              <a16:creationId xmlns:a16="http://schemas.microsoft.com/office/drawing/2014/main" id="{D0C50D81-B53E-51E6-99D7-BE62E39766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25</xdr:col>
      <xdr:colOff>466725</xdr:colOff>
      <xdr:row>6</xdr:row>
      <xdr:rowOff>123825</xdr:rowOff>
    </xdr:to>
    <xdr:sp macro="" textlink="">
      <xdr:nvSpPr>
        <xdr:cNvPr id="2" name="Rectangle: Rounded Corners 1">
          <a:extLst>
            <a:ext uri="{FF2B5EF4-FFF2-40B4-BE49-F238E27FC236}">
              <a16:creationId xmlns:a16="http://schemas.microsoft.com/office/drawing/2014/main" id="{01889728-D916-9B2A-A0ED-7A0CBF9A554A}"/>
            </a:ext>
          </a:extLst>
        </xdr:cNvPr>
        <xdr:cNvSpPr/>
      </xdr:nvSpPr>
      <xdr:spPr>
        <a:xfrm>
          <a:off x="161925" y="152400"/>
          <a:ext cx="15544800" cy="1114425"/>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409575</xdr:colOff>
      <xdr:row>2</xdr:row>
      <xdr:rowOff>123825</xdr:rowOff>
    </xdr:from>
    <xdr:to>
      <xdr:col>25</xdr:col>
      <xdr:colOff>314325</xdr:colOff>
      <xdr:row>5</xdr:row>
      <xdr:rowOff>19050</xdr:rowOff>
    </xdr:to>
    <xdr:sp macro="" textlink="">
      <xdr:nvSpPr>
        <xdr:cNvPr id="3" name="TextBox 2">
          <a:extLst>
            <a:ext uri="{FF2B5EF4-FFF2-40B4-BE49-F238E27FC236}">
              <a16:creationId xmlns:a16="http://schemas.microsoft.com/office/drawing/2014/main" id="{1E17718D-099B-504C-A060-24C0B140BFE7}"/>
            </a:ext>
          </a:extLst>
        </xdr:cNvPr>
        <xdr:cNvSpPr txBox="1"/>
      </xdr:nvSpPr>
      <xdr:spPr>
        <a:xfrm>
          <a:off x="1628775" y="504825"/>
          <a:ext cx="13925550" cy="46672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3600">
              <a:solidFill>
                <a:schemeClr val="bg1"/>
              </a:solidFill>
              <a:latin typeface="Algerian" panose="04020705040A02060702" pitchFamily="82" charset="0"/>
            </a:rPr>
            <a:t>STUDENT RESULT ANALYSIS  AND</a:t>
          </a:r>
          <a:r>
            <a:rPr lang="en-IN" sz="3600" baseline="0">
              <a:solidFill>
                <a:schemeClr val="bg1"/>
              </a:solidFill>
              <a:latin typeface="Algerian" panose="04020705040A02060702" pitchFamily="82" charset="0"/>
            </a:rPr>
            <a:t> REPORT  CARD GENERATOR</a:t>
          </a:r>
          <a:endParaRPr lang="en-IN" sz="3600">
            <a:solidFill>
              <a:schemeClr val="bg1"/>
            </a:solidFill>
            <a:latin typeface="Algerian" panose="04020705040A02060702" pitchFamily="82" charset="0"/>
          </a:endParaRPr>
        </a:p>
      </xdr:txBody>
    </xdr:sp>
    <xdr:clientData/>
  </xdr:twoCellAnchor>
  <xdr:twoCellAnchor>
    <xdr:from>
      <xdr:col>4</xdr:col>
      <xdr:colOff>352425</xdr:colOff>
      <xdr:row>7</xdr:row>
      <xdr:rowOff>114300</xdr:rowOff>
    </xdr:from>
    <xdr:to>
      <xdr:col>8</xdr:col>
      <xdr:colOff>304800</xdr:colOff>
      <xdr:row>11</xdr:row>
      <xdr:rowOff>171450</xdr:rowOff>
    </xdr:to>
    <xdr:sp macro="" textlink="">
      <xdr:nvSpPr>
        <xdr:cNvPr id="4" name="Rectangle: Rounded Corners 3">
          <a:extLst>
            <a:ext uri="{FF2B5EF4-FFF2-40B4-BE49-F238E27FC236}">
              <a16:creationId xmlns:a16="http://schemas.microsoft.com/office/drawing/2014/main" id="{BFA1C3A1-1258-83DE-2DBB-7BE92736FE03}"/>
            </a:ext>
          </a:extLst>
        </xdr:cNvPr>
        <xdr:cNvSpPr/>
      </xdr:nvSpPr>
      <xdr:spPr>
        <a:xfrm>
          <a:off x="2790825" y="1447800"/>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323850</xdr:colOff>
      <xdr:row>14</xdr:row>
      <xdr:rowOff>47625</xdr:rowOff>
    </xdr:from>
    <xdr:to>
      <xdr:col>8</xdr:col>
      <xdr:colOff>276225</xdr:colOff>
      <xdr:row>18</xdr:row>
      <xdr:rowOff>104775</xdr:rowOff>
    </xdr:to>
    <xdr:sp macro="" textlink="">
      <xdr:nvSpPr>
        <xdr:cNvPr id="12" name="Rectangle: Rounded Corners 11">
          <a:extLst>
            <a:ext uri="{FF2B5EF4-FFF2-40B4-BE49-F238E27FC236}">
              <a16:creationId xmlns:a16="http://schemas.microsoft.com/office/drawing/2014/main" id="{BFC8B86E-D4DD-4C5B-80D5-1DD7141D70E9}"/>
            </a:ext>
          </a:extLst>
        </xdr:cNvPr>
        <xdr:cNvSpPr/>
      </xdr:nvSpPr>
      <xdr:spPr>
        <a:xfrm>
          <a:off x="2762250" y="2714625"/>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561975</xdr:colOff>
      <xdr:row>7</xdr:row>
      <xdr:rowOff>114300</xdr:rowOff>
    </xdr:from>
    <xdr:to>
      <xdr:col>13</xdr:col>
      <xdr:colOff>514350</xdr:colOff>
      <xdr:row>11</xdr:row>
      <xdr:rowOff>171450</xdr:rowOff>
    </xdr:to>
    <xdr:sp macro="" textlink="">
      <xdr:nvSpPr>
        <xdr:cNvPr id="13" name="Rectangle: Rounded Corners 12">
          <a:extLst>
            <a:ext uri="{FF2B5EF4-FFF2-40B4-BE49-F238E27FC236}">
              <a16:creationId xmlns:a16="http://schemas.microsoft.com/office/drawing/2014/main" id="{E01C99FA-372E-402E-813A-CE491EEC95B4}"/>
            </a:ext>
          </a:extLst>
        </xdr:cNvPr>
        <xdr:cNvSpPr/>
      </xdr:nvSpPr>
      <xdr:spPr>
        <a:xfrm>
          <a:off x="6048375" y="1447800"/>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20</xdr:col>
      <xdr:colOff>38100</xdr:colOff>
      <xdr:row>7</xdr:row>
      <xdr:rowOff>114300</xdr:rowOff>
    </xdr:from>
    <xdr:to>
      <xdr:col>23</xdr:col>
      <xdr:colOff>600075</xdr:colOff>
      <xdr:row>11</xdr:row>
      <xdr:rowOff>171450</xdr:rowOff>
    </xdr:to>
    <xdr:sp macro="" textlink="">
      <xdr:nvSpPr>
        <xdr:cNvPr id="14" name="Rectangle: Rounded Corners 13">
          <a:extLst>
            <a:ext uri="{FF2B5EF4-FFF2-40B4-BE49-F238E27FC236}">
              <a16:creationId xmlns:a16="http://schemas.microsoft.com/office/drawing/2014/main" id="{79A8347E-D732-4DEE-A03B-600BCA332A50}"/>
            </a:ext>
          </a:extLst>
        </xdr:cNvPr>
        <xdr:cNvSpPr/>
      </xdr:nvSpPr>
      <xdr:spPr>
        <a:xfrm>
          <a:off x="12230100" y="1447800"/>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28575</xdr:colOff>
      <xdr:row>7</xdr:row>
      <xdr:rowOff>114300</xdr:rowOff>
    </xdr:from>
    <xdr:to>
      <xdr:col>18</xdr:col>
      <xdr:colOff>590550</xdr:colOff>
      <xdr:row>11</xdr:row>
      <xdr:rowOff>171450</xdr:rowOff>
    </xdr:to>
    <xdr:sp macro="" textlink="">
      <xdr:nvSpPr>
        <xdr:cNvPr id="15" name="Rectangle: Rounded Corners 14">
          <a:extLst>
            <a:ext uri="{FF2B5EF4-FFF2-40B4-BE49-F238E27FC236}">
              <a16:creationId xmlns:a16="http://schemas.microsoft.com/office/drawing/2014/main" id="{489ACE79-6DA1-4770-A743-174091E5BB80}"/>
            </a:ext>
          </a:extLst>
        </xdr:cNvPr>
        <xdr:cNvSpPr/>
      </xdr:nvSpPr>
      <xdr:spPr>
        <a:xfrm>
          <a:off x="9172575" y="1447800"/>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20</xdr:col>
      <xdr:colOff>47625</xdr:colOff>
      <xdr:row>14</xdr:row>
      <xdr:rowOff>47625</xdr:rowOff>
    </xdr:from>
    <xdr:to>
      <xdr:col>24</xdr:col>
      <xdr:colOff>0</xdr:colOff>
      <xdr:row>18</xdr:row>
      <xdr:rowOff>104775</xdr:rowOff>
    </xdr:to>
    <xdr:sp macro="" textlink="">
      <xdr:nvSpPr>
        <xdr:cNvPr id="16" name="Rectangle: Rounded Corners 15">
          <a:extLst>
            <a:ext uri="{FF2B5EF4-FFF2-40B4-BE49-F238E27FC236}">
              <a16:creationId xmlns:a16="http://schemas.microsoft.com/office/drawing/2014/main" id="{6410D336-CD29-43CC-B340-ADF392F0DE33}"/>
            </a:ext>
          </a:extLst>
        </xdr:cNvPr>
        <xdr:cNvSpPr/>
      </xdr:nvSpPr>
      <xdr:spPr>
        <a:xfrm>
          <a:off x="12239625" y="2714625"/>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15</xdr:col>
      <xdr:colOff>9525</xdr:colOff>
      <xdr:row>14</xdr:row>
      <xdr:rowOff>47625</xdr:rowOff>
    </xdr:from>
    <xdr:to>
      <xdr:col>18</xdr:col>
      <xdr:colOff>571500</xdr:colOff>
      <xdr:row>18</xdr:row>
      <xdr:rowOff>104775</xdr:rowOff>
    </xdr:to>
    <xdr:sp macro="" textlink="">
      <xdr:nvSpPr>
        <xdr:cNvPr id="17" name="Rectangle: Rounded Corners 16">
          <a:extLst>
            <a:ext uri="{FF2B5EF4-FFF2-40B4-BE49-F238E27FC236}">
              <a16:creationId xmlns:a16="http://schemas.microsoft.com/office/drawing/2014/main" id="{F92E4533-0F48-4180-816B-1068EE9E829C}"/>
            </a:ext>
          </a:extLst>
        </xdr:cNvPr>
        <xdr:cNvSpPr/>
      </xdr:nvSpPr>
      <xdr:spPr>
        <a:xfrm>
          <a:off x="9153525" y="2714625"/>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542925</xdr:colOff>
      <xdr:row>14</xdr:row>
      <xdr:rowOff>66675</xdr:rowOff>
    </xdr:from>
    <xdr:to>
      <xdr:col>13</xdr:col>
      <xdr:colOff>495300</xdr:colOff>
      <xdr:row>18</xdr:row>
      <xdr:rowOff>123825</xdr:rowOff>
    </xdr:to>
    <xdr:sp macro="" textlink="">
      <xdr:nvSpPr>
        <xdr:cNvPr id="18" name="Rectangle: Rounded Corners 17">
          <a:extLst>
            <a:ext uri="{FF2B5EF4-FFF2-40B4-BE49-F238E27FC236}">
              <a16:creationId xmlns:a16="http://schemas.microsoft.com/office/drawing/2014/main" id="{79C5663A-4A50-4550-BD7E-3CA59DFD0478}"/>
            </a:ext>
          </a:extLst>
        </xdr:cNvPr>
        <xdr:cNvSpPr/>
      </xdr:nvSpPr>
      <xdr:spPr>
        <a:xfrm>
          <a:off x="6029325" y="2733675"/>
          <a:ext cx="2390775" cy="8191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5</xdr:col>
      <xdr:colOff>247650</xdr:colOff>
      <xdr:row>7</xdr:row>
      <xdr:rowOff>142875</xdr:rowOff>
    </xdr:from>
    <xdr:to>
      <xdr:col>7</xdr:col>
      <xdr:colOff>581025</xdr:colOff>
      <xdr:row>9</xdr:row>
      <xdr:rowOff>38100</xdr:rowOff>
    </xdr:to>
    <xdr:sp macro="" textlink="">
      <xdr:nvSpPr>
        <xdr:cNvPr id="19" name="TextBox 18">
          <a:extLst>
            <a:ext uri="{FF2B5EF4-FFF2-40B4-BE49-F238E27FC236}">
              <a16:creationId xmlns:a16="http://schemas.microsoft.com/office/drawing/2014/main" id="{236ACBEE-7DFA-64E2-6179-48807DAB3FEA}"/>
            </a:ext>
          </a:extLst>
        </xdr:cNvPr>
        <xdr:cNvSpPr txBox="1"/>
      </xdr:nvSpPr>
      <xdr:spPr>
        <a:xfrm>
          <a:off x="3295650" y="1476375"/>
          <a:ext cx="1552575" cy="276225"/>
        </a:xfrm>
        <a:prstGeom prst="rect">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chemeClr val="lt1"/>
              </a:solidFill>
              <a:latin typeface="+mn-lt"/>
              <a:ea typeface="+mn-ea"/>
              <a:cs typeface="+mn-cs"/>
            </a:rPr>
            <a:t>TOTAL STUDENT</a:t>
          </a:r>
        </a:p>
      </xdr:txBody>
    </xdr:sp>
    <xdr:clientData/>
  </xdr:twoCellAnchor>
  <xdr:twoCellAnchor editAs="oneCell">
    <xdr:from>
      <xdr:col>0</xdr:col>
      <xdr:colOff>523875</xdr:colOff>
      <xdr:row>1</xdr:row>
      <xdr:rowOff>76200</xdr:rowOff>
    </xdr:from>
    <xdr:to>
      <xdr:col>2</xdr:col>
      <xdr:colOff>219075</xdr:colOff>
      <xdr:row>6</xdr:row>
      <xdr:rowOff>38100</xdr:rowOff>
    </xdr:to>
    <xdr:pic>
      <xdr:nvPicPr>
        <xdr:cNvPr id="21" name="Graphic 20" descr="Classroom with solid fill">
          <a:extLst>
            <a:ext uri="{FF2B5EF4-FFF2-40B4-BE49-F238E27FC236}">
              <a16:creationId xmlns:a16="http://schemas.microsoft.com/office/drawing/2014/main" id="{DB86DB70-5F6B-AAC0-C270-C97002CB0C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3875" y="266700"/>
          <a:ext cx="914400" cy="914400"/>
        </a:xfrm>
        <a:prstGeom prst="rect">
          <a:avLst/>
        </a:prstGeom>
      </xdr:spPr>
    </xdr:pic>
    <xdr:clientData/>
  </xdr:twoCellAnchor>
  <xdr:twoCellAnchor editAs="oneCell">
    <xdr:from>
      <xdr:col>4</xdr:col>
      <xdr:colOff>466726</xdr:colOff>
      <xdr:row>9</xdr:row>
      <xdr:rowOff>9526</xdr:rowOff>
    </xdr:from>
    <xdr:to>
      <xdr:col>5</xdr:col>
      <xdr:colOff>295276</xdr:colOff>
      <xdr:row>11</xdr:row>
      <xdr:rowOff>66676</xdr:rowOff>
    </xdr:to>
    <xdr:pic>
      <xdr:nvPicPr>
        <xdr:cNvPr id="23" name="Graphic 22" descr="Users with solid fill">
          <a:extLst>
            <a:ext uri="{FF2B5EF4-FFF2-40B4-BE49-F238E27FC236}">
              <a16:creationId xmlns:a16="http://schemas.microsoft.com/office/drawing/2014/main" id="{52DD40E3-AF54-7C1F-EE5C-5DA556A55D1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905126" y="1724026"/>
          <a:ext cx="438150" cy="438150"/>
        </a:xfrm>
        <a:prstGeom prst="rect">
          <a:avLst/>
        </a:prstGeom>
      </xdr:spPr>
    </xdr:pic>
    <xdr:clientData/>
  </xdr:twoCellAnchor>
  <xdr:twoCellAnchor>
    <xdr:from>
      <xdr:col>11</xdr:col>
      <xdr:colOff>90055</xdr:colOff>
      <xdr:row>9</xdr:row>
      <xdr:rowOff>19050</xdr:rowOff>
    </xdr:from>
    <xdr:to>
      <xdr:col>12</xdr:col>
      <xdr:colOff>519546</xdr:colOff>
      <xdr:row>10</xdr:row>
      <xdr:rowOff>123825</xdr:rowOff>
    </xdr:to>
    <xdr:sp macro="" textlink="Sheet2!B4">
      <xdr:nvSpPr>
        <xdr:cNvPr id="7" name="Rectangle: Rounded Corners 6">
          <a:extLst>
            <a:ext uri="{FF2B5EF4-FFF2-40B4-BE49-F238E27FC236}">
              <a16:creationId xmlns:a16="http://schemas.microsoft.com/office/drawing/2014/main" id="{17C8051F-E702-1BC7-B616-46B36CADCA9D}"/>
            </a:ext>
          </a:extLst>
        </xdr:cNvPr>
        <xdr:cNvSpPr/>
      </xdr:nvSpPr>
      <xdr:spPr>
        <a:xfrm>
          <a:off x="6795655" y="1733550"/>
          <a:ext cx="1039091" cy="29527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175D09A9-0526-43BF-AA57-D99B76A4C5B5}" type="TxLink">
            <a:rPr lang="en-US" sz="2000" b="0" i="0" u="none" strike="noStrike">
              <a:solidFill>
                <a:schemeClr val="bg1"/>
              </a:solidFill>
              <a:latin typeface="Aptos Narrow"/>
            </a:rPr>
            <a:pPr algn="ctr"/>
            <a:t>70.44%</a:t>
          </a:fld>
          <a:endParaRPr lang="en-IN" sz="2800">
            <a:solidFill>
              <a:schemeClr val="bg1"/>
            </a:solidFill>
          </a:endParaRPr>
        </a:p>
      </xdr:txBody>
    </xdr:sp>
    <xdr:clientData/>
  </xdr:twoCellAnchor>
  <xdr:twoCellAnchor>
    <xdr:from>
      <xdr:col>11</xdr:col>
      <xdr:colOff>28575</xdr:colOff>
      <xdr:row>7</xdr:row>
      <xdr:rowOff>152399</xdr:rowOff>
    </xdr:from>
    <xdr:to>
      <xdr:col>13</xdr:col>
      <xdr:colOff>200025</xdr:colOff>
      <xdr:row>9</xdr:row>
      <xdr:rowOff>47624</xdr:rowOff>
    </xdr:to>
    <xdr:sp macro="" textlink="">
      <xdr:nvSpPr>
        <xdr:cNvPr id="8" name="TextBox 7">
          <a:extLst>
            <a:ext uri="{FF2B5EF4-FFF2-40B4-BE49-F238E27FC236}">
              <a16:creationId xmlns:a16="http://schemas.microsoft.com/office/drawing/2014/main" id="{9C01ABA3-D57C-94F1-88A2-0A2EBFA2F48E}"/>
            </a:ext>
          </a:extLst>
        </xdr:cNvPr>
        <xdr:cNvSpPr txBox="1"/>
      </xdr:nvSpPr>
      <xdr:spPr>
        <a:xfrm>
          <a:off x="6734175" y="1485899"/>
          <a:ext cx="1390650" cy="27622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rPr>
            <a:t>CLASS AVERAGE</a:t>
          </a:r>
        </a:p>
      </xdr:txBody>
    </xdr:sp>
    <xdr:clientData/>
  </xdr:twoCellAnchor>
  <xdr:twoCellAnchor editAs="oneCell">
    <xdr:from>
      <xdr:col>10</xdr:col>
      <xdr:colOff>57151</xdr:colOff>
      <xdr:row>8</xdr:row>
      <xdr:rowOff>9526</xdr:rowOff>
    </xdr:from>
    <xdr:to>
      <xdr:col>10</xdr:col>
      <xdr:colOff>457201</xdr:colOff>
      <xdr:row>10</xdr:row>
      <xdr:rowOff>28576</xdr:rowOff>
    </xdr:to>
    <xdr:pic>
      <xdr:nvPicPr>
        <xdr:cNvPr id="10" name="Graphic 9" descr="Bar chart with solid fill">
          <a:extLst>
            <a:ext uri="{FF2B5EF4-FFF2-40B4-BE49-F238E27FC236}">
              <a16:creationId xmlns:a16="http://schemas.microsoft.com/office/drawing/2014/main" id="{7EE681BF-F0B6-1A38-ADFA-8A982D8007F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153151" y="1533526"/>
          <a:ext cx="400050" cy="400050"/>
        </a:xfrm>
        <a:prstGeom prst="rect">
          <a:avLst/>
        </a:prstGeom>
      </xdr:spPr>
    </xdr:pic>
    <xdr:clientData/>
  </xdr:twoCellAnchor>
  <xdr:twoCellAnchor>
    <xdr:from>
      <xdr:col>10</xdr:col>
      <xdr:colOff>400050</xdr:colOff>
      <xdr:row>10</xdr:row>
      <xdr:rowOff>85725</xdr:rowOff>
    </xdr:from>
    <xdr:to>
      <xdr:col>13</xdr:col>
      <xdr:colOff>228600</xdr:colOff>
      <xdr:row>11</xdr:row>
      <xdr:rowOff>152401</xdr:rowOff>
    </xdr:to>
    <xdr:sp macro="" textlink="">
      <xdr:nvSpPr>
        <xdr:cNvPr id="11" name="TextBox 10">
          <a:extLst>
            <a:ext uri="{FF2B5EF4-FFF2-40B4-BE49-F238E27FC236}">
              <a16:creationId xmlns:a16="http://schemas.microsoft.com/office/drawing/2014/main" id="{3AAF6D08-8405-0D18-04E8-FEB11EF3FEC7}"/>
            </a:ext>
          </a:extLst>
        </xdr:cNvPr>
        <xdr:cNvSpPr txBox="1"/>
      </xdr:nvSpPr>
      <xdr:spPr>
        <a:xfrm>
          <a:off x="6496050" y="1990725"/>
          <a:ext cx="1657350" cy="25717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ACROSS ALL  5 SUBJECT</a:t>
          </a:r>
        </a:p>
      </xdr:txBody>
    </xdr:sp>
    <xdr:clientData/>
  </xdr:twoCellAnchor>
  <xdr:twoCellAnchor>
    <xdr:from>
      <xdr:col>5</xdr:col>
      <xdr:colOff>19050</xdr:colOff>
      <xdr:row>10</xdr:row>
      <xdr:rowOff>123825</xdr:rowOff>
    </xdr:from>
    <xdr:to>
      <xdr:col>8</xdr:col>
      <xdr:colOff>133350</xdr:colOff>
      <xdr:row>11</xdr:row>
      <xdr:rowOff>152400</xdr:rowOff>
    </xdr:to>
    <xdr:sp macro="" textlink="">
      <xdr:nvSpPr>
        <xdr:cNvPr id="20" name="TextBox 19">
          <a:extLst>
            <a:ext uri="{FF2B5EF4-FFF2-40B4-BE49-F238E27FC236}">
              <a16:creationId xmlns:a16="http://schemas.microsoft.com/office/drawing/2014/main" id="{66C4D0C1-0828-E08B-87C9-C3313CB2D0D8}"/>
            </a:ext>
          </a:extLst>
        </xdr:cNvPr>
        <xdr:cNvSpPr txBox="1"/>
      </xdr:nvSpPr>
      <xdr:spPr>
        <a:xfrm>
          <a:off x="3067050" y="2028825"/>
          <a:ext cx="1943100" cy="2190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rPr>
            <a:t>ALL SECTION COMBINED</a:t>
          </a:r>
        </a:p>
      </xdr:txBody>
    </xdr:sp>
    <xdr:clientData/>
  </xdr:twoCellAnchor>
  <xdr:twoCellAnchor>
    <xdr:from>
      <xdr:col>16</xdr:col>
      <xdr:colOff>295275</xdr:colOff>
      <xdr:row>7</xdr:row>
      <xdr:rowOff>76200</xdr:rowOff>
    </xdr:from>
    <xdr:to>
      <xdr:col>18</xdr:col>
      <xdr:colOff>161925</xdr:colOff>
      <xdr:row>8</xdr:row>
      <xdr:rowOff>161925</xdr:rowOff>
    </xdr:to>
    <xdr:sp macro="" textlink="$Q$12">
      <xdr:nvSpPr>
        <xdr:cNvPr id="22" name="TextBox 21">
          <a:extLst>
            <a:ext uri="{FF2B5EF4-FFF2-40B4-BE49-F238E27FC236}">
              <a16:creationId xmlns:a16="http://schemas.microsoft.com/office/drawing/2014/main" id="{E1CDE99C-4B83-BF98-FAD4-40A0553FB77B}"/>
            </a:ext>
          </a:extLst>
        </xdr:cNvPr>
        <xdr:cNvSpPr txBox="1"/>
      </xdr:nvSpPr>
      <xdr:spPr>
        <a:xfrm>
          <a:off x="10048875" y="1409700"/>
          <a:ext cx="1085850" cy="27622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61C81F-E895-44E1-BC20-AE7862116E3A}" type="TxLink">
            <a:rPr lang="en-US" sz="2000" b="0" i="0" u="none" strike="noStrike">
              <a:solidFill>
                <a:srgbClr val="000000"/>
              </a:solidFill>
              <a:latin typeface="Aptos Narrow"/>
            </a:rPr>
            <a:pPr algn="ctr"/>
            <a:t> </a:t>
          </a:fld>
          <a:endParaRPr lang="en-IN" sz="2000"/>
        </a:p>
      </xdr:txBody>
    </xdr:sp>
    <xdr:clientData/>
  </xdr:twoCellAnchor>
  <xdr:twoCellAnchor>
    <xdr:from>
      <xdr:col>15</xdr:col>
      <xdr:colOff>571500</xdr:colOff>
      <xdr:row>7</xdr:row>
      <xdr:rowOff>171450</xdr:rowOff>
    </xdr:from>
    <xdr:to>
      <xdr:col>18</xdr:col>
      <xdr:colOff>361950</xdr:colOff>
      <xdr:row>9</xdr:row>
      <xdr:rowOff>47625</xdr:rowOff>
    </xdr:to>
    <xdr:sp macro="" textlink="">
      <xdr:nvSpPr>
        <xdr:cNvPr id="24" name="TextBox 23">
          <a:extLst>
            <a:ext uri="{FF2B5EF4-FFF2-40B4-BE49-F238E27FC236}">
              <a16:creationId xmlns:a16="http://schemas.microsoft.com/office/drawing/2014/main" id="{48C05DAA-334F-5A95-A18F-F6254FCB4120}"/>
            </a:ext>
          </a:extLst>
        </xdr:cNvPr>
        <xdr:cNvSpPr txBox="1"/>
      </xdr:nvSpPr>
      <xdr:spPr>
        <a:xfrm>
          <a:off x="9715500" y="1504950"/>
          <a:ext cx="1619250" cy="2571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1"/>
              </a:solidFill>
            </a:rPr>
            <a:t>OVERALL PASS RATE</a:t>
          </a:r>
        </a:p>
      </xdr:txBody>
    </xdr:sp>
    <xdr:clientData/>
  </xdr:twoCellAnchor>
  <xdr:twoCellAnchor>
    <xdr:from>
      <xdr:col>15</xdr:col>
      <xdr:colOff>476250</xdr:colOff>
      <xdr:row>10</xdr:row>
      <xdr:rowOff>142875</xdr:rowOff>
    </xdr:from>
    <xdr:to>
      <xdr:col>16</xdr:col>
      <xdr:colOff>333375</xdr:colOff>
      <xdr:row>11</xdr:row>
      <xdr:rowOff>133350</xdr:rowOff>
    </xdr:to>
    <xdr:sp macro="" textlink="Sheet2!B6">
      <xdr:nvSpPr>
        <xdr:cNvPr id="25" name="TextBox 24">
          <a:extLst>
            <a:ext uri="{FF2B5EF4-FFF2-40B4-BE49-F238E27FC236}">
              <a16:creationId xmlns:a16="http://schemas.microsoft.com/office/drawing/2014/main" id="{37A2BC3D-62EE-D42D-923C-95499A70618D}"/>
            </a:ext>
          </a:extLst>
        </xdr:cNvPr>
        <xdr:cNvSpPr txBox="1"/>
      </xdr:nvSpPr>
      <xdr:spPr>
        <a:xfrm>
          <a:off x="9620250" y="2047875"/>
          <a:ext cx="466725" cy="1809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933EFD0-E1DB-4E1F-BAD8-B432E66E37F3}" type="TxLink">
            <a:rPr lang="en-US" sz="1200" b="0" i="1" u="none" strike="noStrike">
              <a:solidFill>
                <a:schemeClr val="bg1"/>
              </a:solidFill>
              <a:latin typeface="Aptos Narrow"/>
            </a:rPr>
            <a:pPr algn="l"/>
            <a:t>383</a:t>
          </a:fld>
          <a:endParaRPr lang="en-IN" sz="1200" i="1">
            <a:solidFill>
              <a:schemeClr val="bg1"/>
            </a:solidFill>
          </a:endParaRPr>
        </a:p>
      </xdr:txBody>
    </xdr:sp>
    <xdr:clientData/>
  </xdr:twoCellAnchor>
  <xdr:twoCellAnchor>
    <xdr:from>
      <xdr:col>16</xdr:col>
      <xdr:colOff>133350</xdr:colOff>
      <xdr:row>10</xdr:row>
      <xdr:rowOff>95249</xdr:rowOff>
    </xdr:from>
    <xdr:to>
      <xdr:col>18</xdr:col>
      <xdr:colOff>266700</xdr:colOff>
      <xdr:row>11</xdr:row>
      <xdr:rowOff>85724</xdr:rowOff>
    </xdr:to>
    <xdr:sp macro="" textlink="">
      <xdr:nvSpPr>
        <xdr:cNvPr id="26" name="TextBox 25">
          <a:extLst>
            <a:ext uri="{FF2B5EF4-FFF2-40B4-BE49-F238E27FC236}">
              <a16:creationId xmlns:a16="http://schemas.microsoft.com/office/drawing/2014/main" id="{B23ACB00-7541-14F6-C981-719550499715}"/>
            </a:ext>
          </a:extLst>
        </xdr:cNvPr>
        <xdr:cNvSpPr txBox="1"/>
      </xdr:nvSpPr>
      <xdr:spPr>
        <a:xfrm>
          <a:off x="9886950" y="2000249"/>
          <a:ext cx="1352550" cy="1809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solidFill>
            </a:rPr>
            <a:t>STUDENTS PASSED</a:t>
          </a:r>
        </a:p>
      </xdr:txBody>
    </xdr:sp>
    <xdr:clientData/>
  </xdr:twoCellAnchor>
  <xdr:twoCellAnchor editAs="oneCell">
    <xdr:from>
      <xdr:col>15</xdr:col>
      <xdr:colOff>133350</xdr:colOff>
      <xdr:row>8</xdr:row>
      <xdr:rowOff>28575</xdr:rowOff>
    </xdr:from>
    <xdr:to>
      <xdr:col>15</xdr:col>
      <xdr:colOff>514350</xdr:colOff>
      <xdr:row>10</xdr:row>
      <xdr:rowOff>28575</xdr:rowOff>
    </xdr:to>
    <xdr:pic>
      <xdr:nvPicPr>
        <xdr:cNvPr id="28" name="Graphic 27" descr="Checkmark with solid fill">
          <a:extLst>
            <a:ext uri="{FF2B5EF4-FFF2-40B4-BE49-F238E27FC236}">
              <a16:creationId xmlns:a16="http://schemas.microsoft.com/office/drawing/2014/main" id="{F2AE5864-295A-DBB1-5D1B-099675545D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277350" y="1552575"/>
          <a:ext cx="381000" cy="381000"/>
        </a:xfrm>
        <a:prstGeom prst="rect">
          <a:avLst/>
        </a:prstGeom>
      </xdr:spPr>
    </xdr:pic>
    <xdr:clientData/>
  </xdr:twoCellAnchor>
  <xdr:twoCellAnchor>
    <xdr:from>
      <xdr:col>16</xdr:col>
      <xdr:colOff>228600</xdr:colOff>
      <xdr:row>9</xdr:row>
      <xdr:rowOff>85725</xdr:rowOff>
    </xdr:from>
    <xdr:to>
      <xdr:col>18</xdr:col>
      <xdr:colOff>38100</xdr:colOff>
      <xdr:row>10</xdr:row>
      <xdr:rowOff>114301</xdr:rowOff>
    </xdr:to>
    <xdr:sp macro="" textlink="Sheet2!B5">
      <xdr:nvSpPr>
        <xdr:cNvPr id="5" name="TextBox 4">
          <a:extLst>
            <a:ext uri="{FF2B5EF4-FFF2-40B4-BE49-F238E27FC236}">
              <a16:creationId xmlns:a16="http://schemas.microsoft.com/office/drawing/2014/main" id="{297DC1BC-30F5-DA32-36C5-9B3688B87875}"/>
            </a:ext>
          </a:extLst>
        </xdr:cNvPr>
        <xdr:cNvSpPr txBox="1"/>
      </xdr:nvSpPr>
      <xdr:spPr>
        <a:xfrm>
          <a:off x="9982200" y="1800225"/>
          <a:ext cx="1028700" cy="21907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902BAAF-A224-4561-B7DE-04C798CE5FDD}" type="TxLink">
            <a:rPr lang="en-US" sz="2000" b="0" i="0" u="none" strike="noStrike">
              <a:solidFill>
                <a:schemeClr val="bg1"/>
              </a:solidFill>
              <a:latin typeface="Aptos Narrow"/>
            </a:rPr>
            <a:pPr/>
            <a:t>76.14%</a:t>
          </a:fld>
          <a:endParaRPr lang="en-IN" sz="2000">
            <a:solidFill>
              <a:schemeClr val="bg1"/>
            </a:solidFill>
          </a:endParaRPr>
        </a:p>
      </xdr:txBody>
    </xdr:sp>
    <xdr:clientData/>
  </xdr:twoCellAnchor>
  <xdr:twoCellAnchor>
    <xdr:from>
      <xdr:col>20</xdr:col>
      <xdr:colOff>457200</xdr:colOff>
      <xdr:row>7</xdr:row>
      <xdr:rowOff>152400</xdr:rowOff>
    </xdr:from>
    <xdr:to>
      <xdr:col>23</xdr:col>
      <xdr:colOff>219075</xdr:colOff>
      <xdr:row>9</xdr:row>
      <xdr:rowOff>28575</xdr:rowOff>
    </xdr:to>
    <xdr:sp macro="" textlink="">
      <xdr:nvSpPr>
        <xdr:cNvPr id="9" name="Rectangle: Rounded Corners 8">
          <a:extLst>
            <a:ext uri="{FF2B5EF4-FFF2-40B4-BE49-F238E27FC236}">
              <a16:creationId xmlns:a16="http://schemas.microsoft.com/office/drawing/2014/main" id="{7A240865-6D44-5297-9FD7-05C59763DFEA}"/>
            </a:ext>
          </a:extLst>
        </xdr:cNvPr>
        <xdr:cNvSpPr/>
      </xdr:nvSpPr>
      <xdr:spPr>
        <a:xfrm>
          <a:off x="12649200" y="1485900"/>
          <a:ext cx="1590675" cy="25717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400">
              <a:solidFill>
                <a:schemeClr val="bg1"/>
              </a:solidFill>
            </a:rPr>
            <a:t>AT</a:t>
          </a:r>
          <a:r>
            <a:rPr lang="en-IN" sz="1400" baseline="0">
              <a:solidFill>
                <a:schemeClr val="bg1"/>
              </a:solidFill>
            </a:rPr>
            <a:t>-RISK STUDENT</a:t>
          </a:r>
          <a:endParaRPr lang="en-IN" sz="1400">
            <a:solidFill>
              <a:schemeClr val="bg1"/>
            </a:solidFill>
          </a:endParaRPr>
        </a:p>
      </xdr:txBody>
    </xdr:sp>
    <xdr:clientData/>
  </xdr:twoCellAnchor>
  <xdr:twoCellAnchor editAs="oneCell">
    <xdr:from>
      <xdr:col>20</xdr:col>
      <xdr:colOff>76201</xdr:colOff>
      <xdr:row>7</xdr:row>
      <xdr:rowOff>142875</xdr:rowOff>
    </xdr:from>
    <xdr:to>
      <xdr:col>20</xdr:col>
      <xdr:colOff>590551</xdr:colOff>
      <xdr:row>10</xdr:row>
      <xdr:rowOff>95251</xdr:rowOff>
    </xdr:to>
    <xdr:pic>
      <xdr:nvPicPr>
        <xdr:cNvPr id="29" name="Graphic 28" descr="Skull with solid fill">
          <a:extLst>
            <a:ext uri="{FF2B5EF4-FFF2-40B4-BE49-F238E27FC236}">
              <a16:creationId xmlns:a16="http://schemas.microsoft.com/office/drawing/2014/main" id="{04C8847B-75BB-5A1B-47C6-17C25D58454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68201" y="1476375"/>
          <a:ext cx="514350" cy="523876"/>
        </a:xfrm>
        <a:prstGeom prst="rect">
          <a:avLst/>
        </a:prstGeom>
      </xdr:spPr>
    </xdr:pic>
    <xdr:clientData/>
  </xdr:twoCellAnchor>
  <xdr:twoCellAnchor>
    <xdr:from>
      <xdr:col>21</xdr:col>
      <xdr:colOff>85725</xdr:colOff>
      <xdr:row>9</xdr:row>
      <xdr:rowOff>9525</xdr:rowOff>
    </xdr:from>
    <xdr:to>
      <xdr:col>22</xdr:col>
      <xdr:colOff>533400</xdr:colOff>
      <xdr:row>10</xdr:row>
      <xdr:rowOff>74083</xdr:rowOff>
    </xdr:to>
    <xdr:sp macro="" textlink="Sheet2!B7">
      <xdr:nvSpPr>
        <xdr:cNvPr id="30" name="Rectangle: Rounded Corners 29">
          <a:extLst>
            <a:ext uri="{FF2B5EF4-FFF2-40B4-BE49-F238E27FC236}">
              <a16:creationId xmlns:a16="http://schemas.microsoft.com/office/drawing/2014/main" id="{E863BAA0-F404-9D69-F143-D16DD3456809}"/>
            </a:ext>
          </a:extLst>
        </xdr:cNvPr>
        <xdr:cNvSpPr/>
      </xdr:nvSpPr>
      <xdr:spPr>
        <a:xfrm>
          <a:off x="12976225" y="1724025"/>
          <a:ext cx="1061508" cy="255058"/>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17E698DE-A440-4C5C-961D-B775A87C0EE0}" type="TxLink">
            <a:rPr lang="en-US" sz="2400" b="0" i="0" u="none" strike="noStrike">
              <a:solidFill>
                <a:schemeClr val="bg1"/>
              </a:solidFill>
              <a:latin typeface="Aptos Narrow"/>
            </a:rPr>
            <a:pPr algn="ctr"/>
            <a:t>39</a:t>
          </a:fld>
          <a:endParaRPr lang="en-IN" sz="2400">
            <a:solidFill>
              <a:schemeClr val="bg1"/>
            </a:solidFill>
          </a:endParaRPr>
        </a:p>
      </xdr:txBody>
    </xdr:sp>
    <xdr:clientData/>
  </xdr:twoCellAnchor>
  <xdr:twoCellAnchor>
    <xdr:from>
      <xdr:col>20</xdr:col>
      <xdr:colOff>447675</xdr:colOff>
      <xdr:row>10</xdr:row>
      <xdr:rowOff>57150</xdr:rowOff>
    </xdr:from>
    <xdr:to>
      <xdr:col>23</xdr:col>
      <xdr:colOff>542924</xdr:colOff>
      <xdr:row>11</xdr:row>
      <xdr:rowOff>104775</xdr:rowOff>
    </xdr:to>
    <xdr:sp macro="" textlink="">
      <xdr:nvSpPr>
        <xdr:cNvPr id="31" name="Rectangle: Rounded Corners 30">
          <a:extLst>
            <a:ext uri="{FF2B5EF4-FFF2-40B4-BE49-F238E27FC236}">
              <a16:creationId xmlns:a16="http://schemas.microsoft.com/office/drawing/2014/main" id="{5442F9E2-891B-EDEE-ADF6-2D12F072C1C2}"/>
            </a:ext>
          </a:extLst>
        </xdr:cNvPr>
        <xdr:cNvSpPr/>
      </xdr:nvSpPr>
      <xdr:spPr>
        <a:xfrm>
          <a:off x="12639675" y="1962150"/>
          <a:ext cx="1924049" cy="23812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IN" sz="1100">
              <a:solidFill>
                <a:schemeClr val="bg1"/>
              </a:solidFill>
            </a:rPr>
            <a:t>FAILED 2 OR MORE SUBJECT</a:t>
          </a:r>
        </a:p>
        <a:p>
          <a:pPr algn="l"/>
          <a:endParaRPr lang="en-IN" sz="1100"/>
        </a:p>
      </xdr:txBody>
    </xdr:sp>
    <xdr:clientData/>
  </xdr:twoCellAnchor>
  <xdr:twoCellAnchor>
    <xdr:from>
      <xdr:col>5</xdr:col>
      <xdr:colOff>133349</xdr:colOff>
      <xdr:row>14</xdr:row>
      <xdr:rowOff>85725</xdr:rowOff>
    </xdr:from>
    <xdr:to>
      <xdr:col>8</xdr:col>
      <xdr:colOff>476250</xdr:colOff>
      <xdr:row>15</xdr:row>
      <xdr:rowOff>114300</xdr:rowOff>
    </xdr:to>
    <xdr:sp macro="" textlink="">
      <xdr:nvSpPr>
        <xdr:cNvPr id="32" name="Rectangle: Rounded Corners 31">
          <a:extLst>
            <a:ext uri="{FF2B5EF4-FFF2-40B4-BE49-F238E27FC236}">
              <a16:creationId xmlns:a16="http://schemas.microsoft.com/office/drawing/2014/main" id="{C116417A-06A1-AA41-781D-5FF4265952B7}"/>
            </a:ext>
          </a:extLst>
        </xdr:cNvPr>
        <xdr:cNvSpPr/>
      </xdr:nvSpPr>
      <xdr:spPr>
        <a:xfrm>
          <a:off x="3181349" y="2752725"/>
          <a:ext cx="2171701" cy="21907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l"/>
          <a:r>
            <a:rPr lang="en-IN" sz="1200">
              <a:solidFill>
                <a:schemeClr val="bg1"/>
              </a:solidFill>
            </a:rPr>
            <a:t>HIGHEST AVERAGE</a:t>
          </a:r>
          <a:r>
            <a:rPr lang="en-IN" sz="1200" baseline="0">
              <a:solidFill>
                <a:schemeClr val="bg1"/>
              </a:solidFill>
            </a:rPr>
            <a:t> SCORE</a:t>
          </a:r>
          <a:endParaRPr lang="en-IN" sz="1200">
            <a:solidFill>
              <a:schemeClr val="bg1"/>
            </a:solidFill>
          </a:endParaRPr>
        </a:p>
      </xdr:txBody>
    </xdr:sp>
    <xdr:clientData/>
  </xdr:twoCellAnchor>
  <xdr:twoCellAnchor>
    <xdr:from>
      <xdr:col>5</xdr:col>
      <xdr:colOff>333375</xdr:colOff>
      <xdr:row>15</xdr:row>
      <xdr:rowOff>123825</xdr:rowOff>
    </xdr:from>
    <xdr:to>
      <xdr:col>7</xdr:col>
      <xdr:colOff>295275</xdr:colOff>
      <xdr:row>17</xdr:row>
      <xdr:rowOff>19050</xdr:rowOff>
    </xdr:to>
    <xdr:sp macro="" textlink="Sheet2!B8">
      <xdr:nvSpPr>
        <xdr:cNvPr id="33" name="Rectangle: Rounded Corners 32">
          <a:extLst>
            <a:ext uri="{FF2B5EF4-FFF2-40B4-BE49-F238E27FC236}">
              <a16:creationId xmlns:a16="http://schemas.microsoft.com/office/drawing/2014/main" id="{BB1BB99B-B5F8-5C1F-2A6E-E454A0AD2F0C}"/>
            </a:ext>
          </a:extLst>
        </xdr:cNvPr>
        <xdr:cNvSpPr/>
      </xdr:nvSpPr>
      <xdr:spPr>
        <a:xfrm>
          <a:off x="3381375" y="2981325"/>
          <a:ext cx="1181100" cy="27622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1468648E-29A5-418D-B6D5-95311883A902}" type="TxLink">
            <a:rPr lang="en-US" sz="2000" b="0" i="0" u="none" strike="noStrike">
              <a:solidFill>
                <a:schemeClr val="bg1"/>
              </a:solidFill>
              <a:latin typeface="Aptos Narrow"/>
            </a:rPr>
            <a:pPr algn="ctr"/>
            <a:t>98.6%</a:t>
          </a:fld>
          <a:endParaRPr lang="en-IN" sz="2000">
            <a:solidFill>
              <a:schemeClr val="bg1"/>
            </a:solidFill>
          </a:endParaRPr>
        </a:p>
      </xdr:txBody>
    </xdr:sp>
    <xdr:clientData/>
  </xdr:twoCellAnchor>
  <xdr:twoCellAnchor editAs="oneCell">
    <xdr:from>
      <xdr:col>4</xdr:col>
      <xdr:colOff>390525</xdr:colOff>
      <xdr:row>14</xdr:row>
      <xdr:rowOff>123825</xdr:rowOff>
    </xdr:from>
    <xdr:to>
      <xdr:col>5</xdr:col>
      <xdr:colOff>228600</xdr:colOff>
      <xdr:row>17</xdr:row>
      <xdr:rowOff>0</xdr:rowOff>
    </xdr:to>
    <xdr:pic>
      <xdr:nvPicPr>
        <xdr:cNvPr id="35" name="Graphic 34" descr="Star with solid fill">
          <a:extLst>
            <a:ext uri="{FF2B5EF4-FFF2-40B4-BE49-F238E27FC236}">
              <a16:creationId xmlns:a16="http://schemas.microsoft.com/office/drawing/2014/main" id="{F6C4BE3F-F2FA-62BF-8408-790479EAE34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28925" y="2790825"/>
          <a:ext cx="447675" cy="447675"/>
        </a:xfrm>
        <a:prstGeom prst="rect">
          <a:avLst/>
        </a:prstGeom>
      </xdr:spPr>
    </xdr:pic>
    <xdr:clientData/>
  </xdr:twoCellAnchor>
  <xdr:twoCellAnchor>
    <xdr:from>
      <xdr:col>5</xdr:col>
      <xdr:colOff>209549</xdr:colOff>
      <xdr:row>17</xdr:row>
      <xdr:rowOff>9525</xdr:rowOff>
    </xdr:from>
    <xdr:to>
      <xdr:col>7</xdr:col>
      <xdr:colOff>390524</xdr:colOff>
      <xdr:row>18</xdr:row>
      <xdr:rowOff>28575</xdr:rowOff>
    </xdr:to>
    <xdr:sp macro="" textlink="">
      <xdr:nvSpPr>
        <xdr:cNvPr id="36" name="Rectangle: Rounded Corners 35">
          <a:extLst>
            <a:ext uri="{FF2B5EF4-FFF2-40B4-BE49-F238E27FC236}">
              <a16:creationId xmlns:a16="http://schemas.microsoft.com/office/drawing/2014/main" id="{F3B7582D-6828-BA0A-BC45-3BF42DA24F05}"/>
            </a:ext>
          </a:extLst>
        </xdr:cNvPr>
        <xdr:cNvSpPr/>
      </xdr:nvSpPr>
      <xdr:spPr>
        <a:xfrm>
          <a:off x="3257549" y="3248025"/>
          <a:ext cx="1400175" cy="209550"/>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IN" sz="1200">
              <a:solidFill>
                <a:schemeClr val="bg1"/>
              </a:solidFill>
            </a:rPr>
            <a:t>TOP PERFORMER</a:t>
          </a:r>
        </a:p>
      </xdr:txBody>
    </xdr:sp>
    <xdr:clientData/>
  </xdr:twoCellAnchor>
  <xdr:twoCellAnchor editAs="oneCell">
    <xdr:from>
      <xdr:col>10</xdr:col>
      <xdr:colOff>28575</xdr:colOff>
      <xdr:row>14</xdr:row>
      <xdr:rowOff>85725</xdr:rowOff>
    </xdr:from>
    <xdr:to>
      <xdr:col>10</xdr:col>
      <xdr:colOff>457200</xdr:colOff>
      <xdr:row>16</xdr:row>
      <xdr:rowOff>133350</xdr:rowOff>
    </xdr:to>
    <xdr:pic>
      <xdr:nvPicPr>
        <xdr:cNvPr id="38" name="Graphic 37" descr="Bar graph with downward trend with solid fill">
          <a:extLst>
            <a:ext uri="{FF2B5EF4-FFF2-40B4-BE49-F238E27FC236}">
              <a16:creationId xmlns:a16="http://schemas.microsoft.com/office/drawing/2014/main" id="{38975F15-34C7-3507-3FBC-AA7BA3A0708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124575" y="2752725"/>
          <a:ext cx="428625" cy="428625"/>
        </a:xfrm>
        <a:prstGeom prst="rect">
          <a:avLst/>
        </a:prstGeom>
      </xdr:spPr>
    </xdr:pic>
    <xdr:clientData/>
  </xdr:twoCellAnchor>
  <xdr:twoCellAnchor>
    <xdr:from>
      <xdr:col>10</xdr:col>
      <xdr:colOff>457199</xdr:colOff>
      <xdr:row>14</xdr:row>
      <xdr:rowOff>95250</xdr:rowOff>
    </xdr:from>
    <xdr:to>
      <xdr:col>13</xdr:col>
      <xdr:colOff>161924</xdr:colOff>
      <xdr:row>15</xdr:row>
      <xdr:rowOff>123825</xdr:rowOff>
    </xdr:to>
    <xdr:sp macro="" textlink="">
      <xdr:nvSpPr>
        <xdr:cNvPr id="39" name="TextBox 38">
          <a:extLst>
            <a:ext uri="{FF2B5EF4-FFF2-40B4-BE49-F238E27FC236}">
              <a16:creationId xmlns:a16="http://schemas.microsoft.com/office/drawing/2014/main" id="{E2CE0346-D223-18E6-48AE-B2C66129D7C1}"/>
            </a:ext>
          </a:extLst>
        </xdr:cNvPr>
        <xdr:cNvSpPr txBox="1"/>
      </xdr:nvSpPr>
      <xdr:spPr>
        <a:xfrm>
          <a:off x="6553199" y="2762250"/>
          <a:ext cx="1533525" cy="2190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1"/>
              </a:solidFill>
            </a:rPr>
            <a:t>LOWEST AVG. SCORE</a:t>
          </a:r>
        </a:p>
      </xdr:txBody>
    </xdr:sp>
    <xdr:clientData/>
  </xdr:twoCellAnchor>
  <xdr:twoCellAnchor>
    <xdr:from>
      <xdr:col>10</xdr:col>
      <xdr:colOff>514350</xdr:colOff>
      <xdr:row>15</xdr:row>
      <xdr:rowOff>161925</xdr:rowOff>
    </xdr:from>
    <xdr:to>
      <xdr:col>12</xdr:col>
      <xdr:colOff>533400</xdr:colOff>
      <xdr:row>17</xdr:row>
      <xdr:rowOff>66675</xdr:rowOff>
    </xdr:to>
    <xdr:sp macro="" textlink="Sheet2!B9">
      <xdr:nvSpPr>
        <xdr:cNvPr id="40" name="Rectangle: Rounded Corners 39">
          <a:extLst>
            <a:ext uri="{FF2B5EF4-FFF2-40B4-BE49-F238E27FC236}">
              <a16:creationId xmlns:a16="http://schemas.microsoft.com/office/drawing/2014/main" id="{A185D161-BEAC-46F3-DF63-25BADE4BBF47}"/>
            </a:ext>
          </a:extLst>
        </xdr:cNvPr>
        <xdr:cNvSpPr/>
      </xdr:nvSpPr>
      <xdr:spPr>
        <a:xfrm>
          <a:off x="6610350" y="3019425"/>
          <a:ext cx="1238250" cy="285750"/>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8947D0F6-F0E6-4290-8301-04F56F16F42A}" type="TxLink">
            <a:rPr lang="en-US" sz="2400" b="0" i="0" u="none" strike="noStrike">
              <a:solidFill>
                <a:schemeClr val="bg1"/>
              </a:solidFill>
              <a:latin typeface="Aptos Narrow"/>
            </a:rPr>
            <a:pPr algn="ctr"/>
            <a:t>35.2%</a:t>
          </a:fld>
          <a:endParaRPr lang="en-IN" sz="2400">
            <a:solidFill>
              <a:schemeClr val="bg1"/>
            </a:solidFill>
          </a:endParaRPr>
        </a:p>
      </xdr:txBody>
    </xdr:sp>
    <xdr:clientData/>
  </xdr:twoCellAnchor>
  <xdr:twoCellAnchor>
    <xdr:from>
      <xdr:col>16</xdr:col>
      <xdr:colOff>19050</xdr:colOff>
      <xdr:row>14</xdr:row>
      <xdr:rowOff>76200</xdr:rowOff>
    </xdr:from>
    <xdr:to>
      <xdr:col>18</xdr:col>
      <xdr:colOff>352425</xdr:colOff>
      <xdr:row>15</xdr:row>
      <xdr:rowOff>180975</xdr:rowOff>
    </xdr:to>
    <xdr:sp macro="" textlink="">
      <xdr:nvSpPr>
        <xdr:cNvPr id="41" name="Rectangle: Rounded Corners 40">
          <a:extLst>
            <a:ext uri="{FF2B5EF4-FFF2-40B4-BE49-F238E27FC236}">
              <a16:creationId xmlns:a16="http://schemas.microsoft.com/office/drawing/2014/main" id="{177E5C26-BBA3-80E5-3FD9-1845100F5ABB}"/>
            </a:ext>
          </a:extLst>
        </xdr:cNvPr>
        <xdr:cNvSpPr/>
      </xdr:nvSpPr>
      <xdr:spPr>
        <a:xfrm>
          <a:off x="9772650" y="2743200"/>
          <a:ext cx="1552575" cy="29527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IN" sz="1200">
              <a:solidFill>
                <a:schemeClr val="bg1"/>
              </a:solidFill>
            </a:rPr>
            <a:t>A++/A GRADE COUNT</a:t>
          </a:r>
        </a:p>
      </xdr:txBody>
    </xdr:sp>
    <xdr:clientData/>
  </xdr:twoCellAnchor>
  <xdr:twoCellAnchor editAs="oneCell">
    <xdr:from>
      <xdr:col>15</xdr:col>
      <xdr:colOff>85724</xdr:colOff>
      <xdr:row>14</xdr:row>
      <xdr:rowOff>38099</xdr:rowOff>
    </xdr:from>
    <xdr:to>
      <xdr:col>16</xdr:col>
      <xdr:colOff>38099</xdr:colOff>
      <xdr:row>17</xdr:row>
      <xdr:rowOff>28574</xdr:rowOff>
    </xdr:to>
    <xdr:pic>
      <xdr:nvPicPr>
        <xdr:cNvPr id="43" name="Graphic 42" descr="Diploma roll with solid fill">
          <a:extLst>
            <a:ext uri="{FF2B5EF4-FFF2-40B4-BE49-F238E27FC236}">
              <a16:creationId xmlns:a16="http://schemas.microsoft.com/office/drawing/2014/main" id="{BD0B6CEE-E8FA-D3F6-CBB1-8D17083CCDC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229724" y="2705099"/>
          <a:ext cx="561975" cy="561975"/>
        </a:xfrm>
        <a:prstGeom prst="rect">
          <a:avLst/>
        </a:prstGeom>
      </xdr:spPr>
    </xdr:pic>
    <xdr:clientData/>
  </xdr:twoCellAnchor>
  <xdr:twoCellAnchor>
    <xdr:from>
      <xdr:col>16</xdr:col>
      <xdr:colOff>57149</xdr:colOff>
      <xdr:row>15</xdr:row>
      <xdr:rowOff>133349</xdr:rowOff>
    </xdr:from>
    <xdr:to>
      <xdr:col>18</xdr:col>
      <xdr:colOff>123824</xdr:colOff>
      <xdr:row>17</xdr:row>
      <xdr:rowOff>47624</xdr:rowOff>
    </xdr:to>
    <xdr:sp macro="" textlink="Sheet2!B10">
      <xdr:nvSpPr>
        <xdr:cNvPr id="44" name="Rectangle: Rounded Corners 43">
          <a:extLst>
            <a:ext uri="{FF2B5EF4-FFF2-40B4-BE49-F238E27FC236}">
              <a16:creationId xmlns:a16="http://schemas.microsoft.com/office/drawing/2014/main" id="{0635A96B-A3B9-EF58-323D-B5E6F3EC2CDF}"/>
            </a:ext>
          </a:extLst>
        </xdr:cNvPr>
        <xdr:cNvSpPr/>
      </xdr:nvSpPr>
      <xdr:spPr>
        <a:xfrm>
          <a:off x="9810749" y="2990849"/>
          <a:ext cx="1285875" cy="29527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9837DC34-FBE1-4092-B5D2-74337A74D899}" type="TxLink">
            <a:rPr lang="en-US" sz="2400" b="0" i="0" u="none" strike="noStrike">
              <a:solidFill>
                <a:schemeClr val="bg1"/>
              </a:solidFill>
              <a:latin typeface="Aptos Narrow"/>
            </a:rPr>
            <a:pPr algn="ctr"/>
            <a:t>123</a:t>
          </a:fld>
          <a:endParaRPr lang="en-IN" sz="2400">
            <a:solidFill>
              <a:schemeClr val="bg1"/>
            </a:solidFill>
          </a:endParaRPr>
        </a:p>
      </xdr:txBody>
    </xdr:sp>
    <xdr:clientData/>
  </xdr:twoCellAnchor>
  <xdr:twoCellAnchor>
    <xdr:from>
      <xdr:col>15</xdr:col>
      <xdr:colOff>381000</xdr:colOff>
      <xdr:row>17</xdr:row>
      <xdr:rowOff>38100</xdr:rowOff>
    </xdr:from>
    <xdr:to>
      <xdr:col>16</xdr:col>
      <xdr:colOff>485775</xdr:colOff>
      <xdr:row>18</xdr:row>
      <xdr:rowOff>47625</xdr:rowOff>
    </xdr:to>
    <xdr:sp macro="" textlink="Sheet2!B11">
      <xdr:nvSpPr>
        <xdr:cNvPr id="45" name="Rectangle: Rounded Corners 44">
          <a:extLst>
            <a:ext uri="{FF2B5EF4-FFF2-40B4-BE49-F238E27FC236}">
              <a16:creationId xmlns:a16="http://schemas.microsoft.com/office/drawing/2014/main" id="{8F80C2C5-1B54-3F1A-74BA-DBEFD1588CA3}"/>
            </a:ext>
          </a:extLst>
        </xdr:cNvPr>
        <xdr:cNvSpPr/>
      </xdr:nvSpPr>
      <xdr:spPr>
        <a:xfrm>
          <a:off x="9525000" y="3276600"/>
          <a:ext cx="714375" cy="20002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l"/>
          <a:fld id="{A6D3D055-A11D-448D-ABB7-FF4CE41BAA83}" type="TxLink">
            <a:rPr lang="en-US" sz="1200" b="0" i="0" u="none" strike="noStrike">
              <a:solidFill>
                <a:schemeClr val="bg1"/>
              </a:solidFill>
              <a:latin typeface="Aptos Narrow"/>
            </a:rPr>
            <a:pPr algn="l"/>
            <a:t>24.45%</a:t>
          </a:fld>
          <a:endParaRPr lang="en-IN" sz="1200">
            <a:solidFill>
              <a:schemeClr val="bg1"/>
            </a:solidFill>
          </a:endParaRPr>
        </a:p>
      </xdr:txBody>
    </xdr:sp>
    <xdr:clientData/>
  </xdr:twoCellAnchor>
  <xdr:twoCellAnchor>
    <xdr:from>
      <xdr:col>16</xdr:col>
      <xdr:colOff>180975</xdr:colOff>
      <xdr:row>17</xdr:row>
      <xdr:rowOff>47625</xdr:rowOff>
    </xdr:from>
    <xdr:to>
      <xdr:col>18</xdr:col>
      <xdr:colOff>47625</xdr:colOff>
      <xdr:row>18</xdr:row>
      <xdr:rowOff>38100</xdr:rowOff>
    </xdr:to>
    <xdr:sp macro="" textlink="">
      <xdr:nvSpPr>
        <xdr:cNvPr id="46" name="TextBox 45">
          <a:extLst>
            <a:ext uri="{FF2B5EF4-FFF2-40B4-BE49-F238E27FC236}">
              <a16:creationId xmlns:a16="http://schemas.microsoft.com/office/drawing/2014/main" id="{CB280E07-CBDE-7979-D15A-3F5E8EFB5A8D}"/>
            </a:ext>
          </a:extLst>
        </xdr:cNvPr>
        <xdr:cNvSpPr txBox="1"/>
      </xdr:nvSpPr>
      <xdr:spPr>
        <a:xfrm>
          <a:off x="9934575" y="3286125"/>
          <a:ext cx="1085850" cy="1809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solidFill>
            </a:rPr>
            <a:t>OF CLASS</a:t>
          </a:r>
        </a:p>
      </xdr:txBody>
    </xdr:sp>
    <xdr:clientData/>
  </xdr:twoCellAnchor>
  <xdr:twoCellAnchor>
    <xdr:from>
      <xdr:col>20</xdr:col>
      <xdr:colOff>457200</xdr:colOff>
      <xdr:row>14</xdr:row>
      <xdr:rowOff>66674</xdr:rowOff>
    </xdr:from>
    <xdr:to>
      <xdr:col>23</xdr:col>
      <xdr:colOff>495300</xdr:colOff>
      <xdr:row>15</xdr:row>
      <xdr:rowOff>95249</xdr:rowOff>
    </xdr:to>
    <xdr:sp macro="" textlink="">
      <xdr:nvSpPr>
        <xdr:cNvPr id="27" name="TextBox 26">
          <a:extLst>
            <a:ext uri="{FF2B5EF4-FFF2-40B4-BE49-F238E27FC236}">
              <a16:creationId xmlns:a16="http://schemas.microsoft.com/office/drawing/2014/main" id="{4DFF477D-F104-0F0B-2485-C21267F02F78}"/>
            </a:ext>
          </a:extLst>
        </xdr:cNvPr>
        <xdr:cNvSpPr txBox="1"/>
      </xdr:nvSpPr>
      <xdr:spPr>
        <a:xfrm>
          <a:off x="12649200" y="2733674"/>
          <a:ext cx="1866900" cy="2190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solidFill>
                <a:schemeClr val="bg1"/>
              </a:solidFill>
            </a:rPr>
            <a:t>AVERAGE </a:t>
          </a:r>
          <a:r>
            <a:rPr lang="en-IN" sz="1200" baseline="0">
              <a:solidFill>
                <a:schemeClr val="bg1"/>
              </a:solidFill>
            </a:rPr>
            <a:t> ATTENDANCE</a:t>
          </a:r>
          <a:endParaRPr lang="en-IN" sz="1200">
            <a:solidFill>
              <a:schemeClr val="bg1"/>
            </a:solidFill>
          </a:endParaRPr>
        </a:p>
      </xdr:txBody>
    </xdr:sp>
    <xdr:clientData/>
  </xdr:twoCellAnchor>
  <xdr:twoCellAnchor>
    <xdr:from>
      <xdr:col>21</xdr:col>
      <xdr:colOff>114300</xdr:colOff>
      <xdr:row>15</xdr:row>
      <xdr:rowOff>142875</xdr:rowOff>
    </xdr:from>
    <xdr:to>
      <xdr:col>23</xdr:col>
      <xdr:colOff>66675</xdr:colOff>
      <xdr:row>17</xdr:row>
      <xdr:rowOff>38100</xdr:rowOff>
    </xdr:to>
    <xdr:sp macro="" textlink="Sheet2!B12">
      <xdr:nvSpPr>
        <xdr:cNvPr id="34" name="Rectangle: Rounded Corners 33">
          <a:extLst>
            <a:ext uri="{FF2B5EF4-FFF2-40B4-BE49-F238E27FC236}">
              <a16:creationId xmlns:a16="http://schemas.microsoft.com/office/drawing/2014/main" id="{FEDCC757-18C6-AE10-A343-9097B0A43467}"/>
            </a:ext>
          </a:extLst>
        </xdr:cNvPr>
        <xdr:cNvSpPr/>
      </xdr:nvSpPr>
      <xdr:spPr>
        <a:xfrm>
          <a:off x="12915900" y="3000375"/>
          <a:ext cx="1171575" cy="276225"/>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4A395869-5302-47D8-8559-B306670D48E7}" type="TxLink">
            <a:rPr lang="en-US" sz="2000" b="0" i="0" u="none" strike="noStrike">
              <a:solidFill>
                <a:schemeClr val="bg1"/>
              </a:solidFill>
              <a:latin typeface="Aptos Narrow"/>
            </a:rPr>
            <a:pPr algn="ctr"/>
            <a:t>82.49%</a:t>
          </a:fld>
          <a:endParaRPr lang="en-IN" sz="2000">
            <a:solidFill>
              <a:schemeClr val="bg1"/>
            </a:solidFill>
          </a:endParaRPr>
        </a:p>
      </xdr:txBody>
    </xdr:sp>
    <xdr:clientData/>
  </xdr:twoCellAnchor>
  <xdr:twoCellAnchor editAs="oneCell">
    <xdr:from>
      <xdr:col>20</xdr:col>
      <xdr:colOff>133351</xdr:colOff>
      <xdr:row>14</xdr:row>
      <xdr:rowOff>95251</xdr:rowOff>
    </xdr:from>
    <xdr:to>
      <xdr:col>20</xdr:col>
      <xdr:colOff>571501</xdr:colOff>
      <xdr:row>16</xdr:row>
      <xdr:rowOff>152401</xdr:rowOff>
    </xdr:to>
    <xdr:pic>
      <xdr:nvPicPr>
        <xdr:cNvPr id="42" name="Graphic 41" descr="Bullseye with solid fill">
          <a:extLst>
            <a:ext uri="{FF2B5EF4-FFF2-40B4-BE49-F238E27FC236}">
              <a16:creationId xmlns:a16="http://schemas.microsoft.com/office/drawing/2014/main" id="{4A618D57-1430-15B8-04FC-0B05BF95997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325351" y="2762251"/>
          <a:ext cx="438150" cy="438150"/>
        </a:xfrm>
        <a:prstGeom prst="rect">
          <a:avLst/>
        </a:prstGeom>
      </xdr:spPr>
    </xdr:pic>
    <xdr:clientData/>
  </xdr:twoCellAnchor>
  <xdr:twoCellAnchor>
    <xdr:from>
      <xdr:col>20</xdr:col>
      <xdr:colOff>571500</xdr:colOff>
      <xdr:row>17</xdr:row>
      <xdr:rowOff>9525</xdr:rowOff>
    </xdr:from>
    <xdr:to>
      <xdr:col>23</xdr:col>
      <xdr:colOff>438150</xdr:colOff>
      <xdr:row>18</xdr:row>
      <xdr:rowOff>57150</xdr:rowOff>
    </xdr:to>
    <xdr:sp macro="" textlink="">
      <xdr:nvSpPr>
        <xdr:cNvPr id="47" name="TextBox 46">
          <a:extLst>
            <a:ext uri="{FF2B5EF4-FFF2-40B4-BE49-F238E27FC236}">
              <a16:creationId xmlns:a16="http://schemas.microsoft.com/office/drawing/2014/main" id="{15BDA1AC-BD69-BDBC-ADF2-DA6E634A06A4}"/>
            </a:ext>
          </a:extLst>
        </xdr:cNvPr>
        <xdr:cNvSpPr txBox="1"/>
      </xdr:nvSpPr>
      <xdr:spPr>
        <a:xfrm>
          <a:off x="12763500" y="3248025"/>
          <a:ext cx="1695450" cy="23812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ACROSS ALL STUDENTS</a:t>
          </a:r>
        </a:p>
      </xdr:txBody>
    </xdr:sp>
    <xdr:clientData/>
  </xdr:twoCellAnchor>
  <xdr:twoCellAnchor>
    <xdr:from>
      <xdr:col>5</xdr:col>
      <xdr:colOff>419100</xdr:colOff>
      <xdr:row>9</xdr:row>
      <xdr:rowOff>13759</xdr:rowOff>
    </xdr:from>
    <xdr:to>
      <xdr:col>7</xdr:col>
      <xdr:colOff>95250</xdr:colOff>
      <xdr:row>10</xdr:row>
      <xdr:rowOff>89959</xdr:rowOff>
    </xdr:to>
    <xdr:sp macro="" textlink="Sheet2!B2">
      <xdr:nvSpPr>
        <xdr:cNvPr id="48" name="Rectangle: Rounded Corners 47">
          <a:extLst>
            <a:ext uri="{FF2B5EF4-FFF2-40B4-BE49-F238E27FC236}">
              <a16:creationId xmlns:a16="http://schemas.microsoft.com/office/drawing/2014/main" id="{272533F8-F567-AE27-BAE4-D85D083ACE48}"/>
            </a:ext>
          </a:extLst>
        </xdr:cNvPr>
        <xdr:cNvSpPr/>
      </xdr:nvSpPr>
      <xdr:spPr>
        <a:xfrm>
          <a:off x="3488267" y="1728259"/>
          <a:ext cx="903816" cy="266700"/>
        </a:xfrm>
        <a:prstGeom prst="round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fld id="{69ECBC63-F98D-4CF1-A0AE-695FA5C5B451}" type="TxLink">
            <a:rPr lang="en-US" sz="2000" b="0" i="0" u="none" strike="noStrike">
              <a:solidFill>
                <a:schemeClr val="bg1"/>
              </a:solidFill>
              <a:latin typeface="Aptos Narrow"/>
            </a:rPr>
            <a:pPr algn="ctr"/>
            <a:t>503</a:t>
          </a:fld>
          <a:endParaRPr lang="en-IN" sz="2000">
            <a:solidFill>
              <a:schemeClr val="bg1"/>
            </a:solidFill>
          </a:endParaRPr>
        </a:p>
      </xdr:txBody>
    </xdr:sp>
    <xdr:clientData/>
  </xdr:twoCellAnchor>
  <xdr:twoCellAnchor>
    <xdr:from>
      <xdr:col>0</xdr:col>
      <xdr:colOff>238125</xdr:colOff>
      <xdr:row>7</xdr:row>
      <xdr:rowOff>142874</xdr:rowOff>
    </xdr:from>
    <xdr:to>
      <xdr:col>4</xdr:col>
      <xdr:colOff>152400</xdr:colOff>
      <xdr:row>88</xdr:row>
      <xdr:rowOff>166687</xdr:rowOff>
    </xdr:to>
    <xdr:sp macro="" textlink="">
      <xdr:nvSpPr>
        <xdr:cNvPr id="6" name="Rectangle: Rounded Corners 5">
          <a:extLst>
            <a:ext uri="{FF2B5EF4-FFF2-40B4-BE49-F238E27FC236}">
              <a16:creationId xmlns:a16="http://schemas.microsoft.com/office/drawing/2014/main" id="{D3E0DC4D-4FEA-417F-CAB6-C6B2BD14BF36}"/>
            </a:ext>
          </a:extLst>
        </xdr:cNvPr>
        <xdr:cNvSpPr/>
      </xdr:nvSpPr>
      <xdr:spPr>
        <a:xfrm>
          <a:off x="238125" y="1476374"/>
          <a:ext cx="2343150" cy="15454313"/>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373175</xdr:colOff>
      <xdr:row>17</xdr:row>
      <xdr:rowOff>156143</xdr:rowOff>
    </xdr:from>
    <xdr:to>
      <xdr:col>4</xdr:col>
      <xdr:colOff>53407</xdr:colOff>
      <xdr:row>30</xdr:row>
      <xdr:rowOff>19050</xdr:rowOff>
    </xdr:to>
    <mc:AlternateContent xmlns:mc="http://schemas.openxmlformats.org/markup-compatibility/2006" xmlns:a14="http://schemas.microsoft.com/office/drawing/2010/main">
      <mc:Choice Requires="a14">
        <xdr:graphicFrame macro="">
          <xdr:nvGraphicFramePr>
            <xdr:cNvPr id="51" name="Section 2">
              <a:extLst>
                <a:ext uri="{FF2B5EF4-FFF2-40B4-BE49-F238E27FC236}">
                  <a16:creationId xmlns:a16="http://schemas.microsoft.com/office/drawing/2014/main" id="{22039CA4-82EB-40B5-A934-72985C827A28}"/>
                </a:ext>
              </a:extLst>
            </xdr:cNvPr>
            <xdr:cNvGraphicFramePr/>
          </xdr:nvGraphicFramePr>
          <xdr:xfrm>
            <a:off x="0" y="0"/>
            <a:ext cx="0" cy="0"/>
          </xdr:xfrm>
          <a:graphic>
            <a:graphicData uri="http://schemas.microsoft.com/office/drawing/2010/slicer">
              <sle:slicer xmlns:sle="http://schemas.microsoft.com/office/drawing/2010/slicer" name="Section 2"/>
            </a:graphicData>
          </a:graphic>
        </xdr:graphicFrame>
      </mc:Choice>
      <mc:Fallback xmlns="">
        <xdr:sp macro="" textlink="">
          <xdr:nvSpPr>
            <xdr:cNvPr id="0" name=""/>
            <xdr:cNvSpPr>
              <a:spLocks noTextEdit="1"/>
            </xdr:cNvSpPr>
          </xdr:nvSpPr>
          <xdr:spPr>
            <a:xfrm>
              <a:off x="373175" y="3394643"/>
              <a:ext cx="2104777" cy="2339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355600</xdr:colOff>
      <xdr:row>31</xdr:row>
      <xdr:rowOff>138792</xdr:rowOff>
    </xdr:from>
    <xdr:to>
      <xdr:col>4</xdr:col>
      <xdr:colOff>73819</xdr:colOff>
      <xdr:row>43</xdr:row>
      <xdr:rowOff>171450</xdr:rowOff>
    </xdr:to>
    <mc:AlternateContent xmlns:mc="http://schemas.openxmlformats.org/markup-compatibility/2006" xmlns:a14="http://schemas.microsoft.com/office/drawing/2010/main">
      <mc:Choice Requires="a14">
        <xdr:graphicFrame macro="">
          <xdr:nvGraphicFramePr>
            <xdr:cNvPr id="52" name="Gender 2">
              <a:extLst>
                <a:ext uri="{FF2B5EF4-FFF2-40B4-BE49-F238E27FC236}">
                  <a16:creationId xmlns:a16="http://schemas.microsoft.com/office/drawing/2014/main" id="{5D8180A5-9287-4508-9B98-959517E4A0F3}"/>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355600" y="6044292"/>
              <a:ext cx="2142764" cy="23186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332013</xdr:colOff>
      <xdr:row>19</xdr:row>
      <xdr:rowOff>117738</xdr:rowOff>
    </xdr:from>
    <xdr:to>
      <xdr:col>25</xdr:col>
      <xdr:colOff>433916</xdr:colOff>
      <xdr:row>93</xdr:row>
      <xdr:rowOff>19050</xdr:rowOff>
    </xdr:to>
    <xdr:sp macro="" textlink="">
      <xdr:nvSpPr>
        <xdr:cNvPr id="49" name="Rectangle 48">
          <a:extLst>
            <a:ext uri="{FF2B5EF4-FFF2-40B4-BE49-F238E27FC236}">
              <a16:creationId xmlns:a16="http://schemas.microsoft.com/office/drawing/2014/main" id="{FAF8E78E-A838-FA32-44C6-E733BED411E6}"/>
            </a:ext>
          </a:extLst>
        </xdr:cNvPr>
        <xdr:cNvSpPr/>
      </xdr:nvSpPr>
      <xdr:spPr>
        <a:xfrm>
          <a:off x="2770413" y="3737238"/>
          <a:ext cx="12903503" cy="13998312"/>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36</xdr:colOff>
      <xdr:row>23</xdr:row>
      <xdr:rowOff>71814</xdr:rowOff>
    </xdr:from>
    <xdr:to>
      <xdr:col>14</xdr:col>
      <xdr:colOff>486833</xdr:colOff>
      <xdr:row>38</xdr:row>
      <xdr:rowOff>51858</xdr:rowOff>
    </xdr:to>
    <xdr:graphicFrame macro="">
      <xdr:nvGraphicFramePr>
        <xdr:cNvPr id="53" name="Chart 52">
          <a:extLst>
            <a:ext uri="{FF2B5EF4-FFF2-40B4-BE49-F238E27FC236}">
              <a16:creationId xmlns:a16="http://schemas.microsoft.com/office/drawing/2014/main" id="{2E7858EE-F7A2-4484-B5CA-D55CD05F05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600075</xdr:colOff>
      <xdr:row>41</xdr:row>
      <xdr:rowOff>152401</xdr:rowOff>
    </xdr:from>
    <xdr:to>
      <xdr:col>25</xdr:col>
      <xdr:colOff>85725</xdr:colOff>
      <xdr:row>58</xdr:row>
      <xdr:rowOff>142875</xdr:rowOff>
    </xdr:to>
    <xdr:graphicFrame macro="">
      <xdr:nvGraphicFramePr>
        <xdr:cNvPr id="56" name="Chart 55">
          <a:extLst>
            <a:ext uri="{FF2B5EF4-FFF2-40B4-BE49-F238E27FC236}">
              <a16:creationId xmlns:a16="http://schemas.microsoft.com/office/drawing/2014/main" id="{99DCE5F1-1C35-4378-AF8D-AD0830722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213336</xdr:colOff>
      <xdr:row>23</xdr:row>
      <xdr:rowOff>66675</xdr:rowOff>
    </xdr:from>
    <xdr:to>
      <xdr:col>25</xdr:col>
      <xdr:colOff>110066</xdr:colOff>
      <xdr:row>38</xdr:row>
      <xdr:rowOff>66675</xdr:rowOff>
    </xdr:to>
    <xdr:graphicFrame macro="">
      <xdr:nvGraphicFramePr>
        <xdr:cNvPr id="54" name="Chart 53">
          <a:extLst>
            <a:ext uri="{FF2B5EF4-FFF2-40B4-BE49-F238E27FC236}">
              <a16:creationId xmlns:a16="http://schemas.microsoft.com/office/drawing/2014/main" id="{7EBBB20C-48B0-43BE-BAB7-7666A2BC0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596474</xdr:colOff>
      <xdr:row>62</xdr:row>
      <xdr:rowOff>47625</xdr:rowOff>
    </xdr:from>
    <xdr:to>
      <xdr:col>25</xdr:col>
      <xdr:colOff>142875</xdr:colOff>
      <xdr:row>74</xdr:row>
      <xdr:rowOff>104775</xdr:rowOff>
    </xdr:to>
    <xdr:graphicFrame macro="">
      <xdr:nvGraphicFramePr>
        <xdr:cNvPr id="57" name="Chart 56">
          <a:extLst>
            <a:ext uri="{FF2B5EF4-FFF2-40B4-BE49-F238E27FC236}">
              <a16:creationId xmlns:a16="http://schemas.microsoft.com/office/drawing/2014/main" id="{2EC36009-3392-4ABD-94BE-AC6BC73509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600076</xdr:colOff>
      <xdr:row>78</xdr:row>
      <xdr:rowOff>38101</xdr:rowOff>
    </xdr:from>
    <xdr:to>
      <xdr:col>14</xdr:col>
      <xdr:colOff>466726</xdr:colOff>
      <xdr:row>91</xdr:row>
      <xdr:rowOff>142875</xdr:rowOff>
    </xdr:to>
    <xdr:graphicFrame macro="">
      <xdr:nvGraphicFramePr>
        <xdr:cNvPr id="58" name="Chart 57">
          <a:extLst>
            <a:ext uri="{FF2B5EF4-FFF2-40B4-BE49-F238E27FC236}">
              <a16:creationId xmlns:a16="http://schemas.microsoft.com/office/drawing/2014/main" id="{65B75290-9B58-4D0E-915E-C840313850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352425</xdr:colOff>
      <xdr:row>78</xdr:row>
      <xdr:rowOff>58428</xdr:rowOff>
    </xdr:from>
    <xdr:to>
      <xdr:col>25</xdr:col>
      <xdr:colOff>142875</xdr:colOff>
      <xdr:row>91</xdr:row>
      <xdr:rowOff>100641</xdr:rowOff>
    </xdr:to>
    <xdr:graphicFrame macro="">
      <xdr:nvGraphicFramePr>
        <xdr:cNvPr id="59" name="Chart 58">
          <a:extLst>
            <a:ext uri="{FF2B5EF4-FFF2-40B4-BE49-F238E27FC236}">
              <a16:creationId xmlns:a16="http://schemas.microsoft.com/office/drawing/2014/main" id="{6B9EAA8C-8BFD-4E97-A9D7-34CF67F65C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0</xdr:col>
      <xdr:colOff>351692</xdr:colOff>
      <xdr:row>45</xdr:row>
      <xdr:rowOff>26819</xdr:rowOff>
    </xdr:from>
    <xdr:to>
      <xdr:col>4</xdr:col>
      <xdr:colOff>58615</xdr:colOff>
      <xdr:row>55</xdr:row>
      <xdr:rowOff>142874</xdr:rowOff>
    </xdr:to>
    <mc:AlternateContent xmlns:mc="http://schemas.openxmlformats.org/markup-compatibility/2006" xmlns:a14="http://schemas.microsoft.com/office/drawing/2010/main">
      <mc:Choice Requires="a14">
        <xdr:graphicFrame macro="">
          <xdr:nvGraphicFramePr>
            <xdr:cNvPr id="60" name="Sujbect">
              <a:extLst>
                <a:ext uri="{FF2B5EF4-FFF2-40B4-BE49-F238E27FC236}">
                  <a16:creationId xmlns:a16="http://schemas.microsoft.com/office/drawing/2014/main" id="{B580F7AC-93F1-5781-4B3D-D9A6E83FCEA8}"/>
                </a:ext>
              </a:extLst>
            </xdr:cNvPr>
            <xdr:cNvGraphicFramePr/>
          </xdr:nvGraphicFramePr>
          <xdr:xfrm>
            <a:off x="0" y="0"/>
            <a:ext cx="0" cy="0"/>
          </xdr:xfrm>
          <a:graphic>
            <a:graphicData uri="http://schemas.microsoft.com/office/drawing/2010/slicer">
              <sle:slicer xmlns:sle="http://schemas.microsoft.com/office/drawing/2010/slicer" name="Sujbect"/>
            </a:graphicData>
          </a:graphic>
        </xdr:graphicFrame>
      </mc:Choice>
      <mc:Fallback xmlns="">
        <xdr:sp macro="" textlink="">
          <xdr:nvSpPr>
            <xdr:cNvPr id="0" name=""/>
            <xdr:cNvSpPr>
              <a:spLocks noTextEdit="1"/>
            </xdr:cNvSpPr>
          </xdr:nvSpPr>
          <xdr:spPr>
            <a:xfrm>
              <a:off x="351692" y="8599319"/>
              <a:ext cx="2131468" cy="20210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600075</xdr:colOff>
      <xdr:row>20</xdr:row>
      <xdr:rowOff>66675</xdr:rowOff>
    </xdr:from>
    <xdr:to>
      <xdr:col>14</xdr:col>
      <xdr:colOff>466725</xdr:colOff>
      <xdr:row>22</xdr:row>
      <xdr:rowOff>114300</xdr:rowOff>
    </xdr:to>
    <xdr:sp macro="" textlink="">
      <xdr:nvSpPr>
        <xdr:cNvPr id="37" name="Rectangle: Rounded Corners 36">
          <a:hlinkClick xmlns:r="http://schemas.openxmlformats.org/officeDocument/2006/relationships" r:id="rId25"/>
          <a:extLst>
            <a:ext uri="{FF2B5EF4-FFF2-40B4-BE49-F238E27FC236}">
              <a16:creationId xmlns:a16="http://schemas.microsoft.com/office/drawing/2014/main" id="{4A9970A4-BA4D-BB05-5952-A31F68C8AD68}"/>
            </a:ext>
          </a:extLst>
        </xdr:cNvPr>
        <xdr:cNvSpPr/>
      </xdr:nvSpPr>
      <xdr:spPr>
        <a:xfrm>
          <a:off x="3038475" y="3876675"/>
          <a:ext cx="5962650" cy="42862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SECTION WISE GREADE COUNT</a:t>
          </a:r>
        </a:p>
      </xdr:txBody>
    </xdr:sp>
    <xdr:clientData/>
  </xdr:twoCellAnchor>
  <xdr:twoCellAnchor>
    <xdr:from>
      <xdr:col>15</xdr:col>
      <xdr:colOff>190499</xdr:colOff>
      <xdr:row>20</xdr:row>
      <xdr:rowOff>85725</xdr:rowOff>
    </xdr:from>
    <xdr:to>
      <xdr:col>25</xdr:col>
      <xdr:colOff>66674</xdr:colOff>
      <xdr:row>22</xdr:row>
      <xdr:rowOff>95250</xdr:rowOff>
    </xdr:to>
    <xdr:sp macro="" textlink="">
      <xdr:nvSpPr>
        <xdr:cNvPr id="50" name="Rectangle: Rounded Corners 49">
          <a:hlinkClick xmlns:r="http://schemas.openxmlformats.org/officeDocument/2006/relationships" r:id="rId26"/>
          <a:extLst>
            <a:ext uri="{FF2B5EF4-FFF2-40B4-BE49-F238E27FC236}">
              <a16:creationId xmlns:a16="http://schemas.microsoft.com/office/drawing/2014/main" id="{C4056E43-86F3-8397-E4A8-19834689F0BE}"/>
            </a:ext>
          </a:extLst>
        </xdr:cNvPr>
        <xdr:cNvSpPr/>
      </xdr:nvSpPr>
      <xdr:spPr>
        <a:xfrm>
          <a:off x="9334499" y="3895725"/>
          <a:ext cx="5972175" cy="39052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SECTION WISE</a:t>
          </a:r>
          <a:r>
            <a:rPr lang="en-IN" sz="2000" b="1" baseline="0"/>
            <a:t> SUBJECT NUMBER</a:t>
          </a:r>
          <a:endParaRPr lang="en-IN" sz="2000" b="1"/>
        </a:p>
      </xdr:txBody>
    </xdr:sp>
    <xdr:clientData/>
  </xdr:twoCellAnchor>
  <xdr:twoCellAnchor>
    <xdr:from>
      <xdr:col>9</xdr:col>
      <xdr:colOff>238125</xdr:colOff>
      <xdr:row>39</xdr:row>
      <xdr:rowOff>1</xdr:rowOff>
    </xdr:from>
    <xdr:to>
      <xdr:col>21</xdr:col>
      <xdr:colOff>76200</xdr:colOff>
      <xdr:row>41</xdr:row>
      <xdr:rowOff>66675</xdr:rowOff>
    </xdr:to>
    <xdr:sp macro="" textlink="">
      <xdr:nvSpPr>
        <xdr:cNvPr id="55" name="Rectangle: Rounded Corners 54">
          <a:hlinkClick xmlns:r="http://schemas.openxmlformats.org/officeDocument/2006/relationships" r:id="rId27"/>
          <a:extLst>
            <a:ext uri="{FF2B5EF4-FFF2-40B4-BE49-F238E27FC236}">
              <a16:creationId xmlns:a16="http://schemas.microsoft.com/office/drawing/2014/main" id="{4445C52D-3160-5730-CC1F-DE557B91F2A5}"/>
            </a:ext>
          </a:extLst>
        </xdr:cNvPr>
        <xdr:cNvSpPr/>
      </xdr:nvSpPr>
      <xdr:spPr>
        <a:xfrm>
          <a:off x="5724525" y="7429501"/>
          <a:ext cx="7153275" cy="447674"/>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2000" b="1" i="0" cap="all" baseline="0">
              <a:solidFill>
                <a:schemeClr val="lt1"/>
              </a:solidFill>
              <a:effectLst/>
              <a:latin typeface="+mn-lt"/>
              <a:ea typeface="+mn-ea"/>
              <a:cs typeface="+mn-cs"/>
            </a:rPr>
            <a:t>GENDER WISE AVERAGE MARKS OF SUBJECTS</a:t>
          </a:r>
          <a:endParaRPr lang="en-IN" sz="2000">
            <a:effectLst/>
          </a:endParaRPr>
        </a:p>
        <a:p>
          <a:pPr algn="l"/>
          <a:endParaRPr lang="en-IN" sz="1100"/>
        </a:p>
      </xdr:txBody>
    </xdr:sp>
    <xdr:clientData/>
  </xdr:twoCellAnchor>
  <xdr:twoCellAnchor>
    <xdr:from>
      <xdr:col>5</xdr:col>
      <xdr:colOff>19965</xdr:colOff>
      <xdr:row>75</xdr:row>
      <xdr:rowOff>80231</xdr:rowOff>
    </xdr:from>
    <xdr:to>
      <xdr:col>14</xdr:col>
      <xdr:colOff>466725</xdr:colOff>
      <xdr:row>77</xdr:row>
      <xdr:rowOff>146906</xdr:rowOff>
    </xdr:to>
    <xdr:sp macro="" textlink="">
      <xdr:nvSpPr>
        <xdr:cNvPr id="61" name="Rectangle: Rounded Corners 60">
          <a:hlinkClick xmlns:r="http://schemas.openxmlformats.org/officeDocument/2006/relationships" r:id="rId28"/>
          <a:extLst>
            <a:ext uri="{FF2B5EF4-FFF2-40B4-BE49-F238E27FC236}">
              <a16:creationId xmlns:a16="http://schemas.microsoft.com/office/drawing/2014/main" id="{9BF671CF-5ECF-B9B8-F65A-F4B3987160B2}"/>
            </a:ext>
          </a:extLst>
        </xdr:cNvPr>
        <xdr:cNvSpPr/>
      </xdr:nvSpPr>
      <xdr:spPr>
        <a:xfrm>
          <a:off x="3067965" y="14367731"/>
          <a:ext cx="5933160" cy="44767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t>ACADEMIC PERFORMANCE BREAKDOWN</a:t>
          </a:r>
        </a:p>
      </xdr:txBody>
    </xdr:sp>
    <xdr:clientData/>
  </xdr:twoCellAnchor>
  <xdr:twoCellAnchor>
    <xdr:from>
      <xdr:col>9</xdr:col>
      <xdr:colOff>38866</xdr:colOff>
      <xdr:row>59</xdr:row>
      <xdr:rowOff>73202</xdr:rowOff>
    </xdr:from>
    <xdr:to>
      <xdr:col>21</xdr:col>
      <xdr:colOff>171449</xdr:colOff>
      <xdr:row>61</xdr:row>
      <xdr:rowOff>137679</xdr:rowOff>
    </xdr:to>
    <xdr:sp macro="" textlink="">
      <xdr:nvSpPr>
        <xdr:cNvPr id="62" name="Rectangle: Rounded Corners 61">
          <a:hlinkClick xmlns:r="http://schemas.openxmlformats.org/officeDocument/2006/relationships" r:id="rId29"/>
          <a:extLst>
            <a:ext uri="{FF2B5EF4-FFF2-40B4-BE49-F238E27FC236}">
              <a16:creationId xmlns:a16="http://schemas.microsoft.com/office/drawing/2014/main" id="{5C7B407A-5314-A5D6-92FF-00B343EAB074}"/>
            </a:ext>
          </a:extLst>
        </xdr:cNvPr>
        <xdr:cNvSpPr/>
      </xdr:nvSpPr>
      <xdr:spPr>
        <a:xfrm>
          <a:off x="5525266" y="11312702"/>
          <a:ext cx="7447783" cy="44547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t>SUBJECT-WISE ABOVE &amp; BELOW 60 PERFORMANCE ANALYSIS</a:t>
          </a:r>
        </a:p>
        <a:p>
          <a:pPr algn="ctr"/>
          <a:endParaRPr lang="en-IN" sz="2000"/>
        </a:p>
      </xdr:txBody>
    </xdr:sp>
    <xdr:clientData/>
  </xdr:twoCellAnchor>
  <xdr:twoCellAnchor>
    <xdr:from>
      <xdr:col>0</xdr:col>
      <xdr:colOff>361950</xdr:colOff>
      <xdr:row>9</xdr:row>
      <xdr:rowOff>180975</xdr:rowOff>
    </xdr:from>
    <xdr:to>
      <xdr:col>4</xdr:col>
      <xdr:colOff>38100</xdr:colOff>
      <xdr:row>12</xdr:row>
      <xdr:rowOff>38100</xdr:rowOff>
    </xdr:to>
    <xdr:sp macro="" textlink="">
      <xdr:nvSpPr>
        <xdr:cNvPr id="63" name="Rectangle: Rounded Corners 62">
          <a:hlinkClick xmlns:r="http://schemas.openxmlformats.org/officeDocument/2006/relationships" r:id="rId30"/>
          <a:extLst>
            <a:ext uri="{FF2B5EF4-FFF2-40B4-BE49-F238E27FC236}">
              <a16:creationId xmlns:a16="http://schemas.microsoft.com/office/drawing/2014/main" id="{FBC23EEF-30C7-E123-7831-B2E0CF613715}"/>
            </a:ext>
          </a:extLst>
        </xdr:cNvPr>
        <xdr:cNvSpPr/>
      </xdr:nvSpPr>
      <xdr:spPr>
        <a:xfrm>
          <a:off x="361950" y="1895475"/>
          <a:ext cx="2114550" cy="42862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RAW</a:t>
          </a:r>
          <a:r>
            <a:rPr lang="en-IN" sz="2000" baseline="0"/>
            <a:t> DATA</a:t>
          </a:r>
          <a:endParaRPr lang="en-IN" sz="1100"/>
        </a:p>
      </xdr:txBody>
    </xdr:sp>
    <xdr:clientData/>
  </xdr:twoCellAnchor>
  <xdr:twoCellAnchor>
    <xdr:from>
      <xdr:col>0</xdr:col>
      <xdr:colOff>400050</xdr:colOff>
      <xdr:row>13</xdr:row>
      <xdr:rowOff>95250</xdr:rowOff>
    </xdr:from>
    <xdr:to>
      <xdr:col>4</xdr:col>
      <xdr:colOff>28575</xdr:colOff>
      <xdr:row>15</xdr:row>
      <xdr:rowOff>171450</xdr:rowOff>
    </xdr:to>
    <xdr:sp macro="" textlink="">
      <xdr:nvSpPr>
        <xdr:cNvPr id="64" name="Rectangle: Rounded Corners 63">
          <a:hlinkClick xmlns:r="http://schemas.openxmlformats.org/officeDocument/2006/relationships" r:id="rId31"/>
          <a:extLst>
            <a:ext uri="{FF2B5EF4-FFF2-40B4-BE49-F238E27FC236}">
              <a16:creationId xmlns:a16="http://schemas.microsoft.com/office/drawing/2014/main" id="{AAD8F658-B5C5-CAE9-1A7A-CD2CB47F4D60}"/>
            </a:ext>
          </a:extLst>
        </xdr:cNvPr>
        <xdr:cNvSpPr/>
      </xdr:nvSpPr>
      <xdr:spPr>
        <a:xfrm>
          <a:off x="400050" y="2571750"/>
          <a:ext cx="2066925" cy="45720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t>CLEAN DATA</a:t>
          </a:r>
          <a:endParaRPr lang="en-IN" sz="1100"/>
        </a:p>
      </xdr:txBody>
    </xdr:sp>
    <xdr:clientData/>
  </xdr:twoCellAnchor>
  <xdr:twoCellAnchor>
    <xdr:from>
      <xdr:col>15</xdr:col>
      <xdr:colOff>359398</xdr:colOff>
      <xdr:row>75</xdr:row>
      <xdr:rowOff>100733</xdr:rowOff>
    </xdr:from>
    <xdr:to>
      <xdr:col>25</xdr:col>
      <xdr:colOff>123825</xdr:colOff>
      <xdr:row>77</xdr:row>
      <xdr:rowOff>114300</xdr:rowOff>
    </xdr:to>
    <xdr:sp macro="" textlink="">
      <xdr:nvSpPr>
        <xdr:cNvPr id="65" name="Rectangle: Rounded Corners 64">
          <a:extLst>
            <a:ext uri="{FF2B5EF4-FFF2-40B4-BE49-F238E27FC236}">
              <a16:creationId xmlns:a16="http://schemas.microsoft.com/office/drawing/2014/main" id="{D3D2E987-9AB1-7EDB-9FC2-C94C610B1370}"/>
            </a:ext>
          </a:extLst>
        </xdr:cNvPr>
        <xdr:cNvSpPr/>
      </xdr:nvSpPr>
      <xdr:spPr>
        <a:xfrm>
          <a:off x="9503398" y="14388233"/>
          <a:ext cx="5860427" cy="39456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2000" b="1">
              <a:solidFill>
                <a:schemeClr val="lt1"/>
              </a:solidFill>
              <a:latin typeface="+mn-lt"/>
              <a:ea typeface="+mn-ea"/>
              <a:cs typeface="+mn-cs"/>
            </a:rPr>
            <a:t> ATTENDANCE INFLUENCE ON AVERAGE SCORES</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lean%20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ean data"/>
    </sheetNames>
    <sheetDataSet>
      <sheetData sheetId="0"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8.326696643519" backgroundQuery="1" createdVersion="8" refreshedVersion="8" minRefreshableVersion="3" recordCount="0" supportSubquery="1" supportAdvancedDrill="1" xr:uid="{86B7FD93-76CA-4C2C-AF21-5466A7E6F179}">
  <cacheSource type="external" connectionId="1"/>
  <cacheFields count="7">
    <cacheField name="[Range].[Gender].[Gender]" caption="Gender" numFmtId="0" hierarchy="3" level="1">
      <sharedItems count="3">
        <s v="Female"/>
        <s v="Male"/>
        <s v="no gender"/>
      </sharedItems>
    </cacheField>
    <cacheField name="[Measures].[Average of Social Science]" caption="Average of Social Science" numFmtId="0" hierarchy="47" level="32767"/>
    <cacheField name="[Measures].[Average of Mathematics]" caption="Average of Mathematics" numFmtId="0" hierarchy="48" level="32767"/>
    <cacheField name="[Measures].[Average of Science]" caption="Average of Science" numFmtId="0" hierarchy="44" level="32767"/>
    <cacheField name="[Measures].[Average of English]" caption="Average of English" numFmtId="0" hierarchy="45" level="32767"/>
    <cacheField name="[Measures].[Average of Hindi]" caption="Average of Hindi" numFmtId="0" hierarchy="46" level="32767"/>
    <cacheField name="[Range].[Section].[Section]" caption="Section" numFmtId="0" hierarchy="2" level="1">
      <sharedItems containsSemiMixedTypes="0" containsNonDate="0" containsString="0"/>
    </cacheField>
  </cacheFields>
  <cacheHierarchies count="66">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6"/>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0"/>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Range 1].[Sujbect]" caption="Sujbect" attribute="1" defaultMemberUniqueName="[Range 1].[Sujbect].[All]" allUniqueName="[Range 1].[Sujbect].[All]" dimensionUniqueName="[Range 1]" displayFolder="" count="2" memberValueDatatype="130" unbalanced="0"/>
    <cacheHierarchy uniqueName="[Range 1].[Performance]" caption="Performance" attribute="1" defaultMemberUniqueName="[Range 1].[Performance].[All]" allUniqueName="[Range 1].[Performance].[All]" dimensionUniqueName="[Range 1]" displayFolder="" count="0" memberValueDatatype="130" unbalanced="0"/>
    <cacheHierarchy uniqueName="[Range 1].[Students]" caption="Students" attribute="1" defaultMemberUniqueName="[Range 1].[Students].[All]" allUniqueName="[Range 1].[Students].[All]" dimensionUniqueName="[Range 1]" displayFolder="" count="0" memberValueDatatype="20" unbalanced="0"/>
    <cacheHierarchy uniqueName="[Range 2].[Roll No]" caption="Roll No" attribute="1" defaultMemberUniqueName="[Range 2].[Roll No].[All]" allUniqueName="[Range 2].[Roll No].[All]" dimensionUniqueName="[Range 2]" displayFolder="" count="0" memberValueDatatype="130" unbalanced="0"/>
    <cacheHierarchy uniqueName="[Range 2].[Student Name]" caption="Student Name" attribute="1" defaultMemberUniqueName="[Range 2].[Student Name].[All]" allUniqueName="[Range 2].[Student Name].[All]" dimensionUniqueName="[Range 2]" displayFolder="" count="0" memberValueDatatype="130" unbalanced="0"/>
    <cacheHierarchy uniqueName="[Range 2].[B]" caption="B" attribute="1" defaultMemberUniqueName="[Range 2].[B].[All]" allUniqueName="[Range 2].[B].[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Mathematics]" caption="Mathematics" attribute="1" defaultMemberUniqueName="[Range 2].[Mathematics].[All]" allUniqueName="[Range 2].[Mathematics].[All]" dimensionUniqueName="[Range 2]" displayFolder="" count="0" memberValueDatatype="20" unbalanced="0"/>
    <cacheHierarchy uniqueName="[Range 2].[Science]" caption="Science" attribute="1" defaultMemberUniqueName="[Range 2].[Science].[All]" allUniqueName="[Range 2].[Science].[All]" dimensionUniqueName="[Range 2]" displayFolder="" count="0" memberValueDatatype="20" unbalanced="0"/>
    <cacheHierarchy uniqueName="[Range 2].[English]" caption="English" attribute="1" defaultMemberUniqueName="[Range 2].[English].[All]" allUniqueName="[Range 2].[English].[All]" dimensionUniqueName="[Range 2]" displayFolder="" count="0" memberValueDatatype="20" unbalanced="0"/>
    <cacheHierarchy uniqueName="[Range 2].[Hindi]" caption="Hindi" attribute="1" defaultMemberUniqueName="[Range 2].[Hindi].[All]" allUniqueName="[Range 2].[Hindi].[All]" dimensionUniqueName="[Range 2]" displayFolder="" count="0" memberValueDatatype="20" unbalanced="0"/>
    <cacheHierarchy uniqueName="[Range 2].[Social Science]" caption="Social Science" attribute="1" defaultMemberUniqueName="[Range 2].[Social Science].[All]" allUniqueName="[Range 2].[Social Science].[All]" dimensionUniqueName="[Range 2]" displayFolder="" count="0" memberValueDatatype="20" unbalanced="0"/>
    <cacheHierarchy uniqueName="[Range 2].[Attendance (%)]" caption="Attendance (%)" attribute="1" defaultMemberUniqueName="[Range 2].[Attendance (%)].[All]" allUniqueName="[Range 2].[Attendance (%)].[All]" dimensionUniqueName="[Range 2]" displayFolder="" count="0" memberValueDatatype="20" unbalanced="0"/>
    <cacheHierarchy uniqueName="[Range 2].[Total]" caption="Total" attribute="1" defaultMemberUniqueName="[Range 2].[Total].[All]" allUniqueName="[Range 2].[Total].[All]" dimensionUniqueName="[Range 2]" displayFolder="" count="0" memberValueDatatype="20" unbalanced="0"/>
    <cacheHierarchy uniqueName="[Range 2].[Percentage]" caption="Percentage" attribute="1" defaultMemberUniqueName="[Range 2].[Percentage].[All]" allUniqueName="[Range 2].[Percentage].[All]" dimensionUniqueName="[Range 2]" displayFolder="" count="0" memberValueDatatype="5" unbalanced="0"/>
    <cacheHierarchy uniqueName="[Range 2].[Grade]" caption="Grade" attribute="1" defaultMemberUniqueName="[Range 2].[Grade].[All]" allUniqueName="[Range 2].[Grade].[All]" dimensionUniqueName="[Range 2]" displayFolder="" count="0" memberValueDatatype="130" unbalanced="0"/>
    <cacheHierarchy uniqueName="[Range 2].[Rank]" caption="Rank" attribute="1" defaultMemberUniqueName="[Range 2].[Rank].[All]" allUniqueName="[Range 2].[Rank].[All]" dimensionUniqueName="[Range 2]" displayFolder="" count="0" memberValueDatatype="20" unbalanced="0"/>
    <cacheHierarchy uniqueName="[Range 2].[Result]" caption="Result" attribute="1" defaultMemberUniqueName="[Range 2].[Result].[All]" allUniqueName="[Range 2].[Result].[All]" dimensionUniqueName="[Range 2]" displayFolder="" count="0" memberValueDatatype="130" unbalanced="0"/>
    <cacheHierarchy uniqueName="[Range 2].[AVERAGE]" caption="AVERAGE" attribute="1" defaultMemberUniqueName="[Range 2].[AVERAGE].[All]" allUniqueName="[Range 2].[AVERAGE].[All]" dimensionUniqueName="[Range 2]" displayFolder="" count="0"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oneField="1" hidden="1">
      <fieldsUsage count="1">
        <fieldUsage x="3"/>
      </fieldsUsage>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oneField="1" hidden="1">
      <fieldsUsage count="1">
        <fieldUsage x="4"/>
      </fieldsUsage>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oneField="1" hidden="1">
      <fieldsUsage count="1">
        <fieldUsage x="5"/>
      </fieldsUsage>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hidden="1">
      <extLst>
        <ext xmlns:x15="http://schemas.microsoft.com/office/spreadsheetml/2010/11/main" uri="{B97F6D7D-B522-45F9-BDA1-12C45D357490}">
          <x15:cacheHierarchy aggregatedColumn="17"/>
        </ext>
      </extLst>
    </cacheHierarchy>
    <cacheHierarchy uniqueName="[Measures].[Sum of Attendance (%) 2]" caption="Sum of Attendance (%) 2" measure="1" displayFolder="" measureGroup="Range 2" count="0" hidden="1">
      <extLst>
        <ext xmlns:x15="http://schemas.microsoft.com/office/spreadsheetml/2010/11/main" uri="{B97F6D7D-B522-45F9-BDA1-12C45D357490}">
          <x15:cacheHierarchy aggregatedColumn="27"/>
        </ext>
      </extLst>
    </cacheHierarchy>
    <cacheHierarchy uniqueName="[Measures].[Sum of Total 2]" caption="Sum of Total 2" measure="1" displayFolder="" measureGroup="Range 2" count="0" hidden="1">
      <extLst>
        <ext xmlns:x15="http://schemas.microsoft.com/office/spreadsheetml/2010/11/main" uri="{B97F6D7D-B522-45F9-BDA1-12C45D357490}">
          <x15:cacheHierarchy aggregatedColumn="28"/>
        </ext>
      </extLst>
    </cacheHierarchy>
    <cacheHierarchy uniqueName="[Measures].[Average of Total]" caption="Average of Total" measure="1" displayFolder="" measureGroup="Range 2" count="0" hidden="1">
      <extLst>
        <ext xmlns:x15="http://schemas.microsoft.com/office/spreadsheetml/2010/11/main" uri="{B97F6D7D-B522-45F9-BDA1-12C45D357490}">
          <x15:cacheHierarchy aggregatedColumn="28"/>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8.326697222219" backgroundQuery="1" createdVersion="8" refreshedVersion="8" minRefreshableVersion="3" recordCount="0" supportSubquery="1" supportAdvancedDrill="1" xr:uid="{A76E14F9-5D76-4A03-93DF-4C45973111F7}">
  <cacheSource type="external" connectionId="1"/>
  <cacheFields count="4">
    <cacheField name="[Range].[Gender].[Gender]" caption="Gender" numFmtId="0" hierarchy="3" level="1">
      <sharedItems containsSemiMixedTypes="0" containsNonDate="0" containsString="0"/>
    </cacheField>
    <cacheField name="[Measures].[Count of Grade]" caption="Count of Grade" numFmtId="0" hierarchy="49" level="32767"/>
    <cacheField name="[Range].[Grade].[Grade]" caption="Grade" numFmtId="0" hierarchy="12" level="1">
      <sharedItems count="5">
        <s v="A"/>
        <s v="A++"/>
        <s v="B"/>
        <s v="C"/>
        <s v="D"/>
      </sharedItems>
    </cacheField>
    <cacheField name="[Range].[Section].[Section]" caption="Section" numFmtId="0" hierarchy="2" level="1">
      <sharedItems containsSemiMixedTypes="0" containsNonDate="0" containsString="0"/>
    </cacheField>
  </cacheFields>
  <cacheHierarchies count="66">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3"/>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0"/>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2"/>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Range 1].[Sujbect]" caption="Sujbect" attribute="1" defaultMemberUniqueName="[Range 1].[Sujbect].[All]" allUniqueName="[Range 1].[Sujbect].[All]" dimensionUniqueName="[Range 1]" displayFolder="" count="2" memberValueDatatype="130" unbalanced="0"/>
    <cacheHierarchy uniqueName="[Range 1].[Performance]" caption="Performance" attribute="1" defaultMemberUniqueName="[Range 1].[Performance].[All]" allUniqueName="[Range 1].[Performance].[All]" dimensionUniqueName="[Range 1]" displayFolder="" count="0" memberValueDatatype="130" unbalanced="0"/>
    <cacheHierarchy uniqueName="[Range 1].[Students]" caption="Students" attribute="1" defaultMemberUniqueName="[Range 1].[Students].[All]" allUniqueName="[Range 1].[Students].[All]" dimensionUniqueName="[Range 1]" displayFolder="" count="0" memberValueDatatype="20" unbalanced="0"/>
    <cacheHierarchy uniqueName="[Range 2].[Roll No]" caption="Roll No" attribute="1" defaultMemberUniqueName="[Range 2].[Roll No].[All]" allUniqueName="[Range 2].[Roll No].[All]" dimensionUniqueName="[Range 2]" displayFolder="" count="0" memberValueDatatype="130" unbalanced="0"/>
    <cacheHierarchy uniqueName="[Range 2].[Student Name]" caption="Student Name" attribute="1" defaultMemberUniqueName="[Range 2].[Student Name].[All]" allUniqueName="[Range 2].[Student Name].[All]" dimensionUniqueName="[Range 2]" displayFolder="" count="0" memberValueDatatype="130" unbalanced="0"/>
    <cacheHierarchy uniqueName="[Range 2].[B]" caption="B" attribute="1" defaultMemberUniqueName="[Range 2].[B].[All]" allUniqueName="[Range 2].[B].[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Mathematics]" caption="Mathematics" attribute="1" defaultMemberUniqueName="[Range 2].[Mathematics].[All]" allUniqueName="[Range 2].[Mathematics].[All]" dimensionUniqueName="[Range 2]" displayFolder="" count="0" memberValueDatatype="20" unbalanced="0"/>
    <cacheHierarchy uniqueName="[Range 2].[Science]" caption="Science" attribute="1" defaultMemberUniqueName="[Range 2].[Science].[All]" allUniqueName="[Range 2].[Science].[All]" dimensionUniqueName="[Range 2]" displayFolder="" count="0" memberValueDatatype="20" unbalanced="0"/>
    <cacheHierarchy uniqueName="[Range 2].[English]" caption="English" attribute="1" defaultMemberUniqueName="[Range 2].[English].[All]" allUniqueName="[Range 2].[English].[All]" dimensionUniqueName="[Range 2]" displayFolder="" count="0" memberValueDatatype="20" unbalanced="0"/>
    <cacheHierarchy uniqueName="[Range 2].[Hindi]" caption="Hindi" attribute="1" defaultMemberUniqueName="[Range 2].[Hindi].[All]" allUniqueName="[Range 2].[Hindi].[All]" dimensionUniqueName="[Range 2]" displayFolder="" count="0" memberValueDatatype="20" unbalanced="0"/>
    <cacheHierarchy uniqueName="[Range 2].[Social Science]" caption="Social Science" attribute="1" defaultMemberUniqueName="[Range 2].[Social Science].[All]" allUniqueName="[Range 2].[Social Science].[All]" dimensionUniqueName="[Range 2]" displayFolder="" count="0" memberValueDatatype="20" unbalanced="0"/>
    <cacheHierarchy uniqueName="[Range 2].[Attendance (%)]" caption="Attendance (%)" attribute="1" defaultMemberUniqueName="[Range 2].[Attendance (%)].[All]" allUniqueName="[Range 2].[Attendance (%)].[All]" dimensionUniqueName="[Range 2]" displayFolder="" count="0" memberValueDatatype="20" unbalanced="0"/>
    <cacheHierarchy uniqueName="[Range 2].[Total]" caption="Total" attribute="1" defaultMemberUniqueName="[Range 2].[Total].[All]" allUniqueName="[Range 2].[Total].[All]" dimensionUniqueName="[Range 2]" displayFolder="" count="0" memberValueDatatype="20" unbalanced="0"/>
    <cacheHierarchy uniqueName="[Range 2].[Percentage]" caption="Percentage" attribute="1" defaultMemberUniqueName="[Range 2].[Percentage].[All]" allUniqueName="[Range 2].[Percentage].[All]" dimensionUniqueName="[Range 2]" displayFolder="" count="0" memberValueDatatype="5" unbalanced="0"/>
    <cacheHierarchy uniqueName="[Range 2].[Grade]" caption="Grade" attribute="1" defaultMemberUniqueName="[Range 2].[Grade].[All]" allUniqueName="[Range 2].[Grade].[All]" dimensionUniqueName="[Range 2]" displayFolder="" count="0" memberValueDatatype="130" unbalanced="0"/>
    <cacheHierarchy uniqueName="[Range 2].[Rank]" caption="Rank" attribute="1" defaultMemberUniqueName="[Range 2].[Rank].[All]" allUniqueName="[Range 2].[Rank].[All]" dimensionUniqueName="[Range 2]" displayFolder="" count="0" memberValueDatatype="20" unbalanced="0"/>
    <cacheHierarchy uniqueName="[Range 2].[Result]" caption="Result" attribute="1" defaultMemberUniqueName="[Range 2].[Result].[All]" allUniqueName="[Range 2].[Result].[All]" dimensionUniqueName="[Range 2]" displayFolder="" count="0" memberValueDatatype="130" unbalanced="0"/>
    <cacheHierarchy uniqueName="[Range 2].[AVERAGE]" caption="AVERAGE" attribute="1" defaultMemberUniqueName="[Range 2].[AVERAGE].[All]" allUniqueName="[Range 2].[AVERAGE].[All]" dimensionUniqueName="[Range 2]" displayFolder="" count="0"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oneField="1" hidden="1">
      <fieldsUsage count="1">
        <fieldUsage x="1"/>
      </fieldsUsage>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hidden="1">
      <extLst>
        <ext xmlns:x15="http://schemas.microsoft.com/office/spreadsheetml/2010/11/main" uri="{B97F6D7D-B522-45F9-BDA1-12C45D357490}">
          <x15:cacheHierarchy aggregatedColumn="17"/>
        </ext>
      </extLst>
    </cacheHierarchy>
    <cacheHierarchy uniqueName="[Measures].[Sum of Attendance (%) 2]" caption="Sum of Attendance (%) 2" measure="1" displayFolder="" measureGroup="Range 2" count="0" hidden="1">
      <extLst>
        <ext xmlns:x15="http://schemas.microsoft.com/office/spreadsheetml/2010/11/main" uri="{B97F6D7D-B522-45F9-BDA1-12C45D357490}">
          <x15:cacheHierarchy aggregatedColumn="27"/>
        </ext>
      </extLst>
    </cacheHierarchy>
    <cacheHierarchy uniqueName="[Measures].[Sum of Total 2]" caption="Sum of Total 2" measure="1" displayFolder="" measureGroup="Range 2" count="0" hidden="1">
      <extLst>
        <ext xmlns:x15="http://schemas.microsoft.com/office/spreadsheetml/2010/11/main" uri="{B97F6D7D-B522-45F9-BDA1-12C45D357490}">
          <x15:cacheHierarchy aggregatedColumn="28"/>
        </ext>
      </extLst>
    </cacheHierarchy>
    <cacheHierarchy uniqueName="[Measures].[Average of Total]" caption="Average of Total" measure="1" displayFolder="" measureGroup="Range 2" count="0" hidden="1">
      <extLst>
        <ext xmlns:x15="http://schemas.microsoft.com/office/spreadsheetml/2010/11/main" uri="{B97F6D7D-B522-45F9-BDA1-12C45D357490}">
          <x15:cacheHierarchy aggregatedColumn="28"/>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8.326697800927" backgroundQuery="1" createdVersion="8" refreshedVersion="8" minRefreshableVersion="3" recordCount="0" supportSubquery="1" supportAdvancedDrill="1" xr:uid="{A8B5E791-9FCE-400F-A41F-A8FEB38E9000}">
  <cacheSource type="external" connectionId="1"/>
  <cacheFields count="8">
    <cacheField name="[Range].[Section].[Section]" caption="Section" numFmtId="0" hierarchy="2" level="1">
      <sharedItems count="3">
        <s v="A"/>
        <s v="B"/>
        <s v="C"/>
      </sharedItems>
    </cacheField>
    <cacheField name="[Measures].[Average of Science]" caption="Average of Science" numFmtId="0" hierarchy="44" level="32767"/>
    <cacheField name="[Measures].[Average of English]" caption="Average of English" numFmtId="0" hierarchy="45" level="32767"/>
    <cacheField name="[Measures].[Average of Hindi]" caption="Average of Hindi" numFmtId="0" hierarchy="46" level="32767"/>
    <cacheField name="[Measures].[Average of Social Science]" caption="Average of Social Science" numFmtId="0" hierarchy="47" level="32767"/>
    <cacheField name="[Measures].[Average of Mathematics]" caption="Average of Mathematics" numFmtId="0" hierarchy="48" level="32767"/>
    <cacheField name="[Range].[Grade].[Grade]" caption="Grade" numFmtId="0" hierarchy="12" level="1">
      <sharedItems containsSemiMixedTypes="0" containsNonDate="0" containsString="0"/>
    </cacheField>
    <cacheField name="[Range].[Gender].[Gender]" caption="Gender" numFmtId="0" hierarchy="3" level="1">
      <sharedItems containsSemiMixedTypes="0" containsNonDate="0" containsString="0"/>
    </cacheField>
  </cacheFields>
  <cacheHierarchies count="66">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7"/>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6"/>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Range 1].[Sujbect]" caption="Sujbect" attribute="1" defaultMemberUniqueName="[Range 1].[Sujbect].[All]" allUniqueName="[Range 1].[Sujbect].[All]" dimensionUniqueName="[Range 1]" displayFolder="" count="2" memberValueDatatype="130" unbalanced="0"/>
    <cacheHierarchy uniqueName="[Range 1].[Performance]" caption="Performance" attribute="1" defaultMemberUniqueName="[Range 1].[Performance].[All]" allUniqueName="[Range 1].[Performance].[All]" dimensionUniqueName="[Range 1]" displayFolder="" count="0" memberValueDatatype="130" unbalanced="0"/>
    <cacheHierarchy uniqueName="[Range 1].[Students]" caption="Students" attribute="1" defaultMemberUniqueName="[Range 1].[Students].[All]" allUniqueName="[Range 1].[Students].[All]" dimensionUniqueName="[Range 1]" displayFolder="" count="0" memberValueDatatype="20" unbalanced="0"/>
    <cacheHierarchy uniqueName="[Range 2].[Roll No]" caption="Roll No" attribute="1" defaultMemberUniqueName="[Range 2].[Roll No].[All]" allUniqueName="[Range 2].[Roll No].[All]" dimensionUniqueName="[Range 2]" displayFolder="" count="0" memberValueDatatype="130" unbalanced="0"/>
    <cacheHierarchy uniqueName="[Range 2].[Student Name]" caption="Student Name" attribute="1" defaultMemberUniqueName="[Range 2].[Student Name].[All]" allUniqueName="[Range 2].[Student Name].[All]" dimensionUniqueName="[Range 2]" displayFolder="" count="0" memberValueDatatype="130" unbalanced="0"/>
    <cacheHierarchy uniqueName="[Range 2].[B]" caption="B" attribute="1" defaultMemberUniqueName="[Range 2].[B].[All]" allUniqueName="[Range 2].[B].[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Mathematics]" caption="Mathematics" attribute="1" defaultMemberUniqueName="[Range 2].[Mathematics].[All]" allUniqueName="[Range 2].[Mathematics].[All]" dimensionUniqueName="[Range 2]" displayFolder="" count="0" memberValueDatatype="20" unbalanced="0"/>
    <cacheHierarchy uniqueName="[Range 2].[Science]" caption="Science" attribute="1" defaultMemberUniqueName="[Range 2].[Science].[All]" allUniqueName="[Range 2].[Science].[All]" dimensionUniqueName="[Range 2]" displayFolder="" count="0" memberValueDatatype="20" unbalanced="0"/>
    <cacheHierarchy uniqueName="[Range 2].[English]" caption="English" attribute="1" defaultMemberUniqueName="[Range 2].[English].[All]" allUniqueName="[Range 2].[English].[All]" dimensionUniqueName="[Range 2]" displayFolder="" count="0" memberValueDatatype="20" unbalanced="0"/>
    <cacheHierarchy uniqueName="[Range 2].[Hindi]" caption="Hindi" attribute="1" defaultMemberUniqueName="[Range 2].[Hindi].[All]" allUniqueName="[Range 2].[Hindi].[All]" dimensionUniqueName="[Range 2]" displayFolder="" count="0" memberValueDatatype="20" unbalanced="0"/>
    <cacheHierarchy uniqueName="[Range 2].[Social Science]" caption="Social Science" attribute="1" defaultMemberUniqueName="[Range 2].[Social Science].[All]" allUniqueName="[Range 2].[Social Science].[All]" dimensionUniqueName="[Range 2]" displayFolder="" count="0" memberValueDatatype="20" unbalanced="0"/>
    <cacheHierarchy uniqueName="[Range 2].[Attendance (%)]" caption="Attendance (%)" attribute="1" defaultMemberUniqueName="[Range 2].[Attendance (%)].[All]" allUniqueName="[Range 2].[Attendance (%)].[All]" dimensionUniqueName="[Range 2]" displayFolder="" count="0" memberValueDatatype="20" unbalanced="0"/>
    <cacheHierarchy uniqueName="[Range 2].[Total]" caption="Total" attribute="1" defaultMemberUniqueName="[Range 2].[Total].[All]" allUniqueName="[Range 2].[Total].[All]" dimensionUniqueName="[Range 2]" displayFolder="" count="0" memberValueDatatype="20" unbalanced="0"/>
    <cacheHierarchy uniqueName="[Range 2].[Percentage]" caption="Percentage" attribute="1" defaultMemberUniqueName="[Range 2].[Percentage].[All]" allUniqueName="[Range 2].[Percentage].[All]" dimensionUniqueName="[Range 2]" displayFolder="" count="0" memberValueDatatype="5" unbalanced="0"/>
    <cacheHierarchy uniqueName="[Range 2].[Grade]" caption="Grade" attribute="1" defaultMemberUniqueName="[Range 2].[Grade].[All]" allUniqueName="[Range 2].[Grade].[All]" dimensionUniqueName="[Range 2]" displayFolder="" count="0" memberValueDatatype="130" unbalanced="0"/>
    <cacheHierarchy uniqueName="[Range 2].[Rank]" caption="Rank" attribute="1" defaultMemberUniqueName="[Range 2].[Rank].[All]" allUniqueName="[Range 2].[Rank].[All]" dimensionUniqueName="[Range 2]" displayFolder="" count="0" memberValueDatatype="20" unbalanced="0"/>
    <cacheHierarchy uniqueName="[Range 2].[Result]" caption="Result" attribute="1" defaultMemberUniqueName="[Range 2].[Result].[All]" allUniqueName="[Range 2].[Result].[All]" dimensionUniqueName="[Range 2]" displayFolder="" count="0" memberValueDatatype="130" unbalanced="0"/>
    <cacheHierarchy uniqueName="[Range 2].[AVERAGE]" caption="AVERAGE" attribute="1" defaultMemberUniqueName="[Range 2].[AVERAGE].[All]" allUniqueName="[Range 2].[AVERAGE].[All]" dimensionUniqueName="[Range 2]" displayFolder="" count="0"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oneField="1" hidden="1">
      <fieldsUsage count="1">
        <fieldUsage x="3"/>
      </fieldsUsage>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oneField="1" hidden="1">
      <fieldsUsage count="1">
        <fieldUsage x="4"/>
      </fieldsUsage>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oneField="1" hidden="1">
      <fieldsUsage count="1">
        <fieldUsage x="5"/>
      </fieldsUsage>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hidden="1">
      <extLst>
        <ext xmlns:x15="http://schemas.microsoft.com/office/spreadsheetml/2010/11/main" uri="{B97F6D7D-B522-45F9-BDA1-12C45D357490}">
          <x15:cacheHierarchy aggregatedColumn="17"/>
        </ext>
      </extLst>
    </cacheHierarchy>
    <cacheHierarchy uniqueName="[Measures].[Sum of Attendance (%) 2]" caption="Sum of Attendance (%) 2" measure="1" displayFolder="" measureGroup="Range 2" count="0" hidden="1">
      <extLst>
        <ext xmlns:x15="http://schemas.microsoft.com/office/spreadsheetml/2010/11/main" uri="{B97F6D7D-B522-45F9-BDA1-12C45D357490}">
          <x15:cacheHierarchy aggregatedColumn="27"/>
        </ext>
      </extLst>
    </cacheHierarchy>
    <cacheHierarchy uniqueName="[Measures].[Sum of Total 2]" caption="Sum of Total 2" measure="1" displayFolder="" measureGroup="Range 2" count="0" hidden="1">
      <extLst>
        <ext xmlns:x15="http://schemas.microsoft.com/office/spreadsheetml/2010/11/main" uri="{B97F6D7D-B522-45F9-BDA1-12C45D357490}">
          <x15:cacheHierarchy aggregatedColumn="28"/>
        </ext>
      </extLst>
    </cacheHierarchy>
    <cacheHierarchy uniqueName="[Measures].[Average of Total]" caption="Average of Total" measure="1" displayFolder="" measureGroup="Range 2" count="0" hidden="1">
      <extLst>
        <ext xmlns:x15="http://schemas.microsoft.com/office/spreadsheetml/2010/11/main" uri="{B97F6D7D-B522-45F9-BDA1-12C45D357490}">
          <x15:cacheHierarchy aggregatedColumn="28"/>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8.326698379627" backgroundQuery="1" createdVersion="8" refreshedVersion="8" minRefreshableVersion="3" recordCount="0" supportSubquery="1" supportAdvancedDrill="1" xr:uid="{AA2DDCAF-9D29-4440-8F3A-87FBF95696DB}">
  <cacheSource type="external" connectionId="1"/>
  <cacheFields count="4">
    <cacheField name="[Range].[Section].[Section]" caption="Section" numFmtId="0" hierarchy="2" level="1">
      <sharedItems count="3">
        <s v="A"/>
        <s v="B"/>
        <s v="C"/>
      </sharedItems>
    </cacheField>
    <cacheField name="[Range].[Grade].[Grade]" caption="Grade" numFmtId="0" hierarchy="12" level="1">
      <sharedItems count="5">
        <s v="A"/>
        <s v="A++"/>
        <s v="B"/>
        <s v="C"/>
        <s v="D"/>
      </sharedItems>
    </cacheField>
    <cacheField name="[Measures].[Count of Grade]" caption="Count of Grade" numFmtId="0" hierarchy="49" level="32767"/>
    <cacheField name="[Range].[Gender].[Gender]" caption="Gender" numFmtId="0" hierarchy="3" level="1">
      <sharedItems containsSemiMixedTypes="0" containsNonDate="0" containsString="0"/>
    </cacheField>
  </cacheFields>
  <cacheHierarchies count="66">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0"/>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2" memberValueDatatype="130" unbalanced="0">
      <fieldsUsage count="2">
        <fieldUsage x="-1"/>
        <fieldUsage x="1"/>
      </fieldsUsage>
    </cacheHierarchy>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Range 1].[Sujbect]" caption="Sujbect" attribute="1" defaultMemberUniqueName="[Range 1].[Sujbect].[All]" allUniqueName="[Range 1].[Sujbect].[All]" dimensionUniqueName="[Range 1]" displayFolder="" count="2" memberValueDatatype="130" unbalanced="0"/>
    <cacheHierarchy uniqueName="[Range 1].[Performance]" caption="Performance" attribute="1" defaultMemberUniqueName="[Range 1].[Performance].[All]" allUniqueName="[Range 1].[Performance].[All]" dimensionUniqueName="[Range 1]" displayFolder="" count="0" memberValueDatatype="130" unbalanced="0"/>
    <cacheHierarchy uniqueName="[Range 1].[Students]" caption="Students" attribute="1" defaultMemberUniqueName="[Range 1].[Students].[All]" allUniqueName="[Range 1].[Students].[All]" dimensionUniqueName="[Range 1]" displayFolder="" count="0" memberValueDatatype="20" unbalanced="0"/>
    <cacheHierarchy uniqueName="[Range 2].[Roll No]" caption="Roll No" attribute="1" defaultMemberUniqueName="[Range 2].[Roll No].[All]" allUniqueName="[Range 2].[Roll No].[All]" dimensionUniqueName="[Range 2]" displayFolder="" count="0" memberValueDatatype="130" unbalanced="0"/>
    <cacheHierarchy uniqueName="[Range 2].[Student Name]" caption="Student Name" attribute="1" defaultMemberUniqueName="[Range 2].[Student Name].[All]" allUniqueName="[Range 2].[Student Name].[All]" dimensionUniqueName="[Range 2]" displayFolder="" count="0" memberValueDatatype="130" unbalanced="0"/>
    <cacheHierarchy uniqueName="[Range 2].[B]" caption="B" attribute="1" defaultMemberUniqueName="[Range 2].[B].[All]" allUniqueName="[Range 2].[B].[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Mathematics]" caption="Mathematics" attribute="1" defaultMemberUniqueName="[Range 2].[Mathematics].[All]" allUniqueName="[Range 2].[Mathematics].[All]" dimensionUniqueName="[Range 2]" displayFolder="" count="0" memberValueDatatype="20" unbalanced="0"/>
    <cacheHierarchy uniqueName="[Range 2].[Science]" caption="Science" attribute="1" defaultMemberUniqueName="[Range 2].[Science].[All]" allUniqueName="[Range 2].[Science].[All]" dimensionUniqueName="[Range 2]" displayFolder="" count="0" memberValueDatatype="20" unbalanced="0"/>
    <cacheHierarchy uniqueName="[Range 2].[English]" caption="English" attribute="1" defaultMemberUniqueName="[Range 2].[English].[All]" allUniqueName="[Range 2].[English].[All]" dimensionUniqueName="[Range 2]" displayFolder="" count="0" memberValueDatatype="20" unbalanced="0"/>
    <cacheHierarchy uniqueName="[Range 2].[Hindi]" caption="Hindi" attribute="1" defaultMemberUniqueName="[Range 2].[Hindi].[All]" allUniqueName="[Range 2].[Hindi].[All]" dimensionUniqueName="[Range 2]" displayFolder="" count="0" memberValueDatatype="20" unbalanced="0"/>
    <cacheHierarchy uniqueName="[Range 2].[Social Science]" caption="Social Science" attribute="1" defaultMemberUniqueName="[Range 2].[Social Science].[All]" allUniqueName="[Range 2].[Social Science].[All]" dimensionUniqueName="[Range 2]" displayFolder="" count="0" memberValueDatatype="20" unbalanced="0"/>
    <cacheHierarchy uniqueName="[Range 2].[Attendance (%)]" caption="Attendance (%)" attribute="1" defaultMemberUniqueName="[Range 2].[Attendance (%)].[All]" allUniqueName="[Range 2].[Attendance (%)].[All]" dimensionUniqueName="[Range 2]" displayFolder="" count="0" memberValueDatatype="20" unbalanced="0"/>
    <cacheHierarchy uniqueName="[Range 2].[Total]" caption="Total" attribute="1" defaultMemberUniqueName="[Range 2].[Total].[All]" allUniqueName="[Range 2].[Total].[All]" dimensionUniqueName="[Range 2]" displayFolder="" count="0" memberValueDatatype="20" unbalanced="0"/>
    <cacheHierarchy uniqueName="[Range 2].[Percentage]" caption="Percentage" attribute="1" defaultMemberUniqueName="[Range 2].[Percentage].[All]" allUniqueName="[Range 2].[Percentage].[All]" dimensionUniqueName="[Range 2]" displayFolder="" count="0" memberValueDatatype="5" unbalanced="0"/>
    <cacheHierarchy uniqueName="[Range 2].[Grade]" caption="Grade" attribute="1" defaultMemberUniqueName="[Range 2].[Grade].[All]" allUniqueName="[Range 2].[Grade].[All]" dimensionUniqueName="[Range 2]" displayFolder="" count="0" memberValueDatatype="130" unbalanced="0"/>
    <cacheHierarchy uniqueName="[Range 2].[Rank]" caption="Rank" attribute="1" defaultMemberUniqueName="[Range 2].[Rank].[All]" allUniqueName="[Range 2].[Rank].[All]" dimensionUniqueName="[Range 2]" displayFolder="" count="0" memberValueDatatype="20" unbalanced="0"/>
    <cacheHierarchy uniqueName="[Range 2].[Result]" caption="Result" attribute="1" defaultMemberUniqueName="[Range 2].[Result].[All]" allUniqueName="[Range 2].[Result].[All]" dimensionUniqueName="[Range 2]" displayFolder="" count="0" memberValueDatatype="130" unbalanced="0"/>
    <cacheHierarchy uniqueName="[Range 2].[AVERAGE]" caption="AVERAGE" attribute="1" defaultMemberUniqueName="[Range 2].[AVERAGE].[All]" allUniqueName="[Range 2].[AVERAGE].[All]" dimensionUniqueName="[Range 2]" displayFolder="" count="0"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oneField="1" hidden="1">
      <fieldsUsage count="1">
        <fieldUsage x="2"/>
      </fieldsUsage>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hidden="1">
      <extLst>
        <ext xmlns:x15="http://schemas.microsoft.com/office/spreadsheetml/2010/11/main" uri="{B97F6D7D-B522-45F9-BDA1-12C45D357490}">
          <x15:cacheHierarchy aggregatedColumn="17"/>
        </ext>
      </extLst>
    </cacheHierarchy>
    <cacheHierarchy uniqueName="[Measures].[Sum of Attendance (%) 2]" caption="Sum of Attendance (%) 2" measure="1" displayFolder="" measureGroup="Range 2" count="0" hidden="1">
      <extLst>
        <ext xmlns:x15="http://schemas.microsoft.com/office/spreadsheetml/2010/11/main" uri="{B97F6D7D-B522-45F9-BDA1-12C45D357490}">
          <x15:cacheHierarchy aggregatedColumn="27"/>
        </ext>
      </extLst>
    </cacheHierarchy>
    <cacheHierarchy uniqueName="[Measures].[Sum of Total 2]" caption="Sum of Total 2" measure="1" displayFolder="" measureGroup="Range 2" count="0" hidden="1">
      <extLst>
        <ext xmlns:x15="http://schemas.microsoft.com/office/spreadsheetml/2010/11/main" uri="{B97F6D7D-B522-45F9-BDA1-12C45D357490}">
          <x15:cacheHierarchy aggregatedColumn="28"/>
        </ext>
      </extLst>
    </cacheHierarchy>
    <cacheHierarchy uniqueName="[Measures].[Average of Total]" caption="Average of Total" measure="1" displayFolder="" measureGroup="Range 2" count="0" hidden="1">
      <extLst>
        <ext xmlns:x15="http://schemas.microsoft.com/office/spreadsheetml/2010/11/main" uri="{B97F6D7D-B522-45F9-BDA1-12C45D357490}">
          <x15:cacheHierarchy aggregatedColumn="28"/>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8.326698842589" backgroundQuery="1" createdVersion="8" refreshedVersion="8" minRefreshableVersion="3" recordCount="0" supportSubquery="1" supportAdvancedDrill="1" xr:uid="{3914A126-EFD5-45BE-8CCB-49548BCE8148}">
  <cacheSource type="external" connectionId="1"/>
  <cacheFields count="5">
    <cacheField name="[Range 1].[Sujbect].[Sujbect]" caption="Sujbect" numFmtId="0" hierarchy="15" level="1">
      <sharedItems count="5">
        <s v="English"/>
        <s v="Hindi"/>
        <s v="Mathematics"/>
        <s v="Science"/>
        <s v="Social Science"/>
      </sharedItems>
    </cacheField>
    <cacheField name="[Range 1].[Performance].[Performance]" caption="Performance" numFmtId="0" hierarchy="16" level="1">
      <sharedItems count="2">
        <s v="Above 60"/>
        <s v="Below 60"/>
      </sharedItems>
    </cacheField>
    <cacheField name="[Measures].[Sum of Students]" caption="Sum of Students" numFmtId="0" hierarchy="62" level="32767"/>
    <cacheField name="[Range].[Section].[Section]" caption="Section" numFmtId="0" hierarchy="2" level="1">
      <sharedItems containsSemiMixedTypes="0" containsNonDate="0" containsString="0"/>
    </cacheField>
    <cacheField name="[Range].[Gender].[Gender]" caption="Gender" numFmtId="0" hierarchy="3" level="1">
      <sharedItems containsSemiMixedTypes="0" containsNonDate="0" containsString="0"/>
    </cacheField>
  </cacheFields>
  <cacheHierarchies count="66">
    <cacheHierarchy uniqueName="[Range].[Roll No]" caption="Roll No" attribute="1" defaultMemberUniqueName="[Range].[Roll No].[All]" allUniqueName="[Range].[Roll No].[All]" dimensionUniqueName="[Range]" displayFolder="" count="2" memberValueDatatype="130" unbalanced="0"/>
    <cacheHierarchy uniqueName="[Range].[Student Name]" caption="Student Name" attribute="1" defaultMemberUniqueName="[Range].[Student Name].[All]" allUniqueName="[Range].[Student Name].[All]" dimensionUniqueName="[Range]" displayFolder="" count="2"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3"/>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4"/>
      </fieldsUsage>
    </cacheHierarchy>
    <cacheHierarchy uniqueName="[Range].[Mathematics]" caption="Mathematics" attribute="1" defaultMemberUniqueName="[Range].[Mathematics].[All]" allUniqueName="[Range].[Mathematics].[All]" dimensionUniqueName="[Range]" displayFolder="" count="2" memberValueDatatype="20" unbalanced="0"/>
    <cacheHierarchy uniqueName="[Range].[Science]" caption="Science" attribute="1" defaultMemberUniqueName="[Range].[Science].[All]" allUniqueName="[Range].[Science].[All]" dimensionUniqueName="[Range]" displayFolder="" count="2" memberValueDatatype="20" unbalanced="0"/>
    <cacheHierarchy uniqueName="[Range].[English]" caption="English" attribute="1" defaultMemberUniqueName="[Range].[English].[All]" allUniqueName="[Range].[English].[All]" dimensionUniqueName="[Range]" displayFolder="" count="2" memberValueDatatype="20" unbalanced="0"/>
    <cacheHierarchy uniqueName="[Range].[Hindi]" caption="Hindi" attribute="1" defaultMemberUniqueName="[Range].[Hindi].[All]" allUniqueName="[Range].[Hindi].[All]" dimensionUniqueName="[Range]" displayFolder="" count="2" memberValueDatatype="20" unbalanced="0"/>
    <cacheHierarchy uniqueName="[Range].[Social Science]" caption="Social Science" attribute="1" defaultMemberUniqueName="[Range].[Social Science].[All]" allUniqueName="[Range].[Social Science].[All]" dimensionUniqueName="[Range]" displayFolder="" count="2" memberValueDatatype="20" unbalanced="0"/>
    <cacheHierarchy uniqueName="[Range].[Attendance (%)]" caption="Attendance (%)" attribute="1" defaultMemberUniqueName="[Range].[Attendance (%)].[All]" allUniqueName="[Range].[Attendance (%)].[All]" dimensionUniqueName="[Range]" displayFolder="" count="2" memberValueDatatype="20" unbalanced="0"/>
    <cacheHierarchy uniqueName="[Range].[Total]" caption="Total" attribute="1" defaultMemberUniqueName="[Range].[Total].[All]" allUniqueName="[Range].[Total].[All]" dimensionUniqueName="[Range]" displayFolder="" count="2" memberValueDatatype="20" unbalanced="0"/>
    <cacheHierarchy uniqueName="[Range].[Percentage]" caption="Percentage" attribute="1" defaultMemberUniqueName="[Range].[Percentage].[All]" allUniqueName="[Range].[Percentage].[All]" dimensionUniqueName="[Range]" displayFolder="" count="2" memberValueDatatype="5" unbalanced="0"/>
    <cacheHierarchy uniqueName="[Range].[Grade]" caption="Grade" attribute="1" defaultMemberUniqueName="[Range].[Grade].[All]" allUniqueName="[Range].[Grade].[All]" dimensionUniqueName="[Range]" displayFolder="" count="2" memberValueDatatype="130" unbalanced="0"/>
    <cacheHierarchy uniqueName="[Range].[Rank]" caption="Rank" attribute="1" defaultMemberUniqueName="[Range].[Rank].[All]" allUniqueName="[Range].[Rank].[All]" dimensionUniqueName="[Range]" displayFolder="" count="2" memberValueDatatype="20" unbalanced="0"/>
    <cacheHierarchy uniqueName="[Range].[Result]" caption="Result" attribute="1" defaultMemberUniqueName="[Range].[Result].[All]" allUniqueName="[Range].[Result].[All]" dimensionUniqueName="[Range]" displayFolder="" count="2" memberValueDatatype="130" unbalanced="0"/>
    <cacheHierarchy uniqueName="[Range 1].[Sujbect]" caption="Sujbect" attribute="1" defaultMemberUniqueName="[Range 1].[Sujbect].[All]" allUniqueName="[Range 1].[Sujbect].[All]" dimensionUniqueName="[Range 1]" displayFolder="" count="2" memberValueDatatype="130" unbalanced="0">
      <fieldsUsage count="2">
        <fieldUsage x="-1"/>
        <fieldUsage x="0"/>
      </fieldsUsage>
    </cacheHierarchy>
    <cacheHierarchy uniqueName="[Range 1].[Performance]" caption="Performance" attribute="1" defaultMemberUniqueName="[Range 1].[Performance].[All]" allUniqueName="[Range 1].[Performance].[All]" dimensionUniqueName="[Range 1]" displayFolder="" count="2" memberValueDatatype="130" unbalanced="0">
      <fieldsUsage count="2">
        <fieldUsage x="-1"/>
        <fieldUsage x="1"/>
      </fieldsUsage>
    </cacheHierarchy>
    <cacheHierarchy uniqueName="[Range 1].[Students]" caption="Students" attribute="1" defaultMemberUniqueName="[Range 1].[Students].[All]" allUniqueName="[Range 1].[Students].[All]" dimensionUniqueName="[Range 1]" displayFolder="" count="2" memberValueDatatype="20" unbalanced="0"/>
    <cacheHierarchy uniqueName="[Range 2].[Roll No]" caption="Roll No" attribute="1" defaultMemberUniqueName="[Range 2].[Roll No].[All]" allUniqueName="[Range 2].[Roll No].[All]" dimensionUniqueName="[Range 2]" displayFolder="" count="2" memberValueDatatype="130" unbalanced="0"/>
    <cacheHierarchy uniqueName="[Range 2].[Student Name]" caption="Student Name" attribute="1" defaultMemberUniqueName="[Range 2].[Student Name].[All]" allUniqueName="[Range 2].[Student Name].[All]" dimensionUniqueName="[Range 2]" displayFolder="" count="2" memberValueDatatype="130" unbalanced="0"/>
    <cacheHierarchy uniqueName="[Range 2].[B]" caption="B" attribute="1" defaultMemberUniqueName="[Range 2].[B].[All]" allUniqueName="[Range 2].[B].[All]" dimensionUniqueName="[Range 2]" displayFolder="" count="2" memberValueDatatype="130" unbalanced="0"/>
    <cacheHierarchy uniqueName="[Range 2].[Gender]" caption="Gender" attribute="1" defaultMemberUniqueName="[Range 2].[Gender].[All]" allUniqueName="[Range 2].[Gender].[All]" dimensionUniqueName="[Range 2]" displayFolder="" count="2" memberValueDatatype="130" unbalanced="0"/>
    <cacheHierarchy uniqueName="[Range 2].[Mathematics]" caption="Mathematics" attribute="1" defaultMemberUniqueName="[Range 2].[Mathematics].[All]" allUniqueName="[Range 2].[Mathematics].[All]" dimensionUniqueName="[Range 2]" displayFolder="" count="2" memberValueDatatype="20" unbalanced="0"/>
    <cacheHierarchy uniqueName="[Range 2].[Science]" caption="Science" attribute="1" defaultMemberUniqueName="[Range 2].[Science].[All]" allUniqueName="[Range 2].[Science].[All]" dimensionUniqueName="[Range 2]" displayFolder="" count="2" memberValueDatatype="20" unbalanced="0"/>
    <cacheHierarchy uniqueName="[Range 2].[English]" caption="English" attribute="1" defaultMemberUniqueName="[Range 2].[English].[All]" allUniqueName="[Range 2].[English].[All]" dimensionUniqueName="[Range 2]" displayFolder="" count="2" memberValueDatatype="20" unbalanced="0"/>
    <cacheHierarchy uniqueName="[Range 2].[Hindi]" caption="Hindi" attribute="1" defaultMemberUniqueName="[Range 2].[Hindi].[All]" allUniqueName="[Range 2].[Hindi].[All]" dimensionUniqueName="[Range 2]" displayFolder="" count="2" memberValueDatatype="20" unbalanced="0"/>
    <cacheHierarchy uniqueName="[Range 2].[Social Science]" caption="Social Science" attribute="1" defaultMemberUniqueName="[Range 2].[Social Science].[All]" allUniqueName="[Range 2].[Social Science].[All]" dimensionUniqueName="[Range 2]" displayFolder="" count="2" memberValueDatatype="20" unbalanced="0"/>
    <cacheHierarchy uniqueName="[Range 2].[Attendance (%)]" caption="Attendance (%)" attribute="1" defaultMemberUniqueName="[Range 2].[Attendance (%)].[All]" allUniqueName="[Range 2].[Attendance (%)].[All]" dimensionUniqueName="[Range 2]" displayFolder="" count="2" memberValueDatatype="20" unbalanced="0"/>
    <cacheHierarchy uniqueName="[Range 2].[Total]" caption="Total" attribute="1" defaultMemberUniqueName="[Range 2].[Total].[All]" allUniqueName="[Range 2].[Total].[All]" dimensionUniqueName="[Range 2]" displayFolder="" count="2" memberValueDatatype="20" unbalanced="0"/>
    <cacheHierarchy uniqueName="[Range 2].[Percentage]" caption="Percentage" attribute="1" defaultMemberUniqueName="[Range 2].[Percentage].[All]" allUniqueName="[Range 2].[Percentage].[All]" dimensionUniqueName="[Range 2]" displayFolder="" count="2" memberValueDatatype="5" unbalanced="0"/>
    <cacheHierarchy uniqueName="[Range 2].[Grade]" caption="Grade" attribute="1" defaultMemberUniqueName="[Range 2].[Grade].[All]" allUniqueName="[Range 2].[Grade].[All]" dimensionUniqueName="[Range 2]" displayFolder="" count="2" memberValueDatatype="130" unbalanced="0"/>
    <cacheHierarchy uniqueName="[Range 2].[Rank]" caption="Rank" attribute="1" defaultMemberUniqueName="[Range 2].[Rank].[All]" allUniqueName="[Range 2].[Rank].[All]" dimensionUniqueName="[Range 2]" displayFolder="" count="2" memberValueDatatype="20" unbalanced="0"/>
    <cacheHierarchy uniqueName="[Range 2].[Result]" caption="Result" attribute="1" defaultMemberUniqueName="[Range 2].[Result].[All]" allUniqueName="[Range 2].[Result].[All]" dimensionUniqueName="[Range 2]" displayFolder="" count="2" memberValueDatatype="130" unbalanced="0"/>
    <cacheHierarchy uniqueName="[Range 2].[AVERAGE]" caption="AVERAGE" attribute="1" defaultMemberUniqueName="[Range 2].[AVERAGE].[All]" allUniqueName="[Range 2].[AVERAGE].[All]" dimensionUniqueName="[Range 2]" displayFolder="" count="2"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Attendance (%) 2]" caption="Sum of Attendance (%) 2" measure="1" displayFolder="" measureGroup="Range 2" count="0" hidden="1">
      <extLst>
        <ext xmlns:x15="http://schemas.microsoft.com/office/spreadsheetml/2010/11/main" uri="{B97F6D7D-B522-45F9-BDA1-12C45D357490}">
          <x15:cacheHierarchy aggregatedColumn="27"/>
        </ext>
      </extLst>
    </cacheHierarchy>
    <cacheHierarchy uniqueName="[Measures].[Sum of Total 2]" caption="Sum of Total 2" measure="1" displayFolder="" measureGroup="Range 2" count="0" hidden="1">
      <extLst>
        <ext xmlns:x15="http://schemas.microsoft.com/office/spreadsheetml/2010/11/main" uri="{B97F6D7D-B522-45F9-BDA1-12C45D357490}">
          <x15:cacheHierarchy aggregatedColumn="28"/>
        </ext>
      </extLst>
    </cacheHierarchy>
    <cacheHierarchy uniqueName="[Measures].[Average of Total]" caption="Average of Total" measure="1" displayFolder="" measureGroup="Range 2" count="0" hidden="1">
      <extLst>
        <ext xmlns:x15="http://schemas.microsoft.com/office/spreadsheetml/2010/11/main" uri="{B97F6D7D-B522-45F9-BDA1-12C45D357490}">
          <x15:cacheHierarchy aggregatedColumn="28"/>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8.326699421297" backgroundQuery="1" createdVersion="8" refreshedVersion="8" minRefreshableVersion="3" recordCount="0" supportSubquery="1" supportAdvancedDrill="1" xr:uid="{7C612E9B-3966-4F43-A4A3-98B21E3CBBFC}">
  <cacheSource type="external" connectionId="1"/>
  <cacheFields count="4">
    <cacheField name="[Range 2].[Attendance (%)].[Attendance (%)]" caption="Attendance (%)" numFmtId="0" hierarchy="27" level="1">
      <sharedItems containsSemiMixedTypes="0" containsString="0" containsNumber="1" containsInteger="1" minValue="60" maxValue="100" count="41">
        <n v="60"/>
        <n v="61"/>
        <n v="62"/>
        <n v="63"/>
        <n v="64"/>
        <n v="65"/>
        <n v="66"/>
        <n v="67"/>
        <n v="68"/>
        <n v="69"/>
        <n v="70"/>
        <n v="71"/>
        <n v="72"/>
        <n v="73"/>
        <n v="74"/>
        <n v="75"/>
        <n v="76"/>
        <n v="77"/>
        <n v="78"/>
        <n v="79"/>
        <n v="80"/>
        <n v="81"/>
        <n v="82"/>
        <n v="83"/>
        <n v="84"/>
        <n v="85"/>
        <n v="86"/>
        <n v="87"/>
        <n v="88"/>
        <n v="89"/>
        <n v="90"/>
        <n v="91"/>
        <n v="92"/>
        <n v="93"/>
        <n v="94"/>
        <n v="95"/>
        <n v="96"/>
        <n v="97"/>
        <n v="98"/>
        <n v="99"/>
        <n v="100"/>
      </sharedItems>
      <extLst>
        <ext xmlns:x15="http://schemas.microsoft.com/office/spreadsheetml/2010/11/main" uri="{4F2E5C28-24EA-4eb8-9CBF-B6C8F9C3D259}">
          <x15:cachedUniqueNames>
            <x15:cachedUniqueName index="0" name="[Range 2].[Attendance (%)].&amp;[60]"/>
            <x15:cachedUniqueName index="1" name="[Range 2].[Attendance (%)].&amp;[61]"/>
            <x15:cachedUniqueName index="2" name="[Range 2].[Attendance (%)].&amp;[62]"/>
            <x15:cachedUniqueName index="3" name="[Range 2].[Attendance (%)].&amp;[63]"/>
            <x15:cachedUniqueName index="4" name="[Range 2].[Attendance (%)].&amp;[64]"/>
            <x15:cachedUniqueName index="5" name="[Range 2].[Attendance (%)].&amp;[65]"/>
            <x15:cachedUniqueName index="6" name="[Range 2].[Attendance (%)].&amp;[66]"/>
            <x15:cachedUniqueName index="7" name="[Range 2].[Attendance (%)].&amp;[67]"/>
            <x15:cachedUniqueName index="8" name="[Range 2].[Attendance (%)].&amp;[68]"/>
            <x15:cachedUniqueName index="9" name="[Range 2].[Attendance (%)].&amp;[69]"/>
            <x15:cachedUniqueName index="10" name="[Range 2].[Attendance (%)].&amp;[70]"/>
            <x15:cachedUniqueName index="11" name="[Range 2].[Attendance (%)].&amp;[71]"/>
            <x15:cachedUniqueName index="12" name="[Range 2].[Attendance (%)].&amp;[72]"/>
            <x15:cachedUniqueName index="13" name="[Range 2].[Attendance (%)].&amp;[73]"/>
            <x15:cachedUniqueName index="14" name="[Range 2].[Attendance (%)].&amp;[74]"/>
            <x15:cachedUniqueName index="15" name="[Range 2].[Attendance (%)].&amp;[75]"/>
            <x15:cachedUniqueName index="16" name="[Range 2].[Attendance (%)].&amp;[76]"/>
            <x15:cachedUniqueName index="17" name="[Range 2].[Attendance (%)].&amp;[77]"/>
            <x15:cachedUniqueName index="18" name="[Range 2].[Attendance (%)].&amp;[78]"/>
            <x15:cachedUniqueName index="19" name="[Range 2].[Attendance (%)].&amp;[79]"/>
            <x15:cachedUniqueName index="20" name="[Range 2].[Attendance (%)].&amp;[80]"/>
            <x15:cachedUniqueName index="21" name="[Range 2].[Attendance (%)].&amp;[81]"/>
            <x15:cachedUniqueName index="22" name="[Range 2].[Attendance (%)].&amp;[82]"/>
            <x15:cachedUniqueName index="23" name="[Range 2].[Attendance (%)].&amp;[83]"/>
            <x15:cachedUniqueName index="24" name="[Range 2].[Attendance (%)].&amp;[84]"/>
            <x15:cachedUniqueName index="25" name="[Range 2].[Attendance (%)].&amp;[85]"/>
            <x15:cachedUniqueName index="26" name="[Range 2].[Attendance (%)].&amp;[86]"/>
            <x15:cachedUniqueName index="27" name="[Range 2].[Attendance (%)].&amp;[87]"/>
            <x15:cachedUniqueName index="28" name="[Range 2].[Attendance (%)].&amp;[88]"/>
            <x15:cachedUniqueName index="29" name="[Range 2].[Attendance (%)].&amp;[89]"/>
            <x15:cachedUniqueName index="30" name="[Range 2].[Attendance (%)].&amp;[90]"/>
            <x15:cachedUniqueName index="31" name="[Range 2].[Attendance (%)].&amp;[91]"/>
            <x15:cachedUniqueName index="32" name="[Range 2].[Attendance (%)].&amp;[92]"/>
            <x15:cachedUniqueName index="33" name="[Range 2].[Attendance (%)].&amp;[93]"/>
            <x15:cachedUniqueName index="34" name="[Range 2].[Attendance (%)].&amp;[94]"/>
            <x15:cachedUniqueName index="35" name="[Range 2].[Attendance (%)].&amp;[95]"/>
            <x15:cachedUniqueName index="36" name="[Range 2].[Attendance (%)].&amp;[96]"/>
            <x15:cachedUniqueName index="37" name="[Range 2].[Attendance (%)].&amp;[97]"/>
            <x15:cachedUniqueName index="38" name="[Range 2].[Attendance (%)].&amp;[98]"/>
            <x15:cachedUniqueName index="39" name="[Range 2].[Attendance (%)].&amp;[99]"/>
            <x15:cachedUniqueName index="40" name="[Range 2].[Attendance (%)].&amp;[100]"/>
          </x15:cachedUniqueNames>
        </ext>
      </extLst>
    </cacheField>
    <cacheField name="[Measures].[Average of Total]" caption="Average of Total" numFmtId="0" hierarchy="65" level="32767"/>
    <cacheField name="[Range].[Section].[Section]" caption="Section" numFmtId="0" hierarchy="2" level="1">
      <sharedItems containsSemiMixedTypes="0" containsNonDate="0" containsString="0"/>
    </cacheField>
    <cacheField name="[Range].[Gender].[Gender]" caption="Gender" numFmtId="0" hierarchy="3" level="1">
      <sharedItems containsSemiMixedTypes="0" containsNonDate="0" containsString="0"/>
    </cacheField>
  </cacheFields>
  <cacheHierarchies count="66">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2" memberValueDatatype="130" unbalanced="0">
      <fieldsUsage count="2">
        <fieldUsage x="-1"/>
        <fieldUsage x="2"/>
      </fieldsUsage>
    </cacheHierarchy>
    <cacheHierarchy uniqueName="[Range].[Gender]" caption="Gender" attribute="1" defaultMemberUniqueName="[Range].[Gender].[All]" allUniqueName="[Range].[Gender].[All]" dimensionUniqueName="[Range]" displayFolder="" count="2" memberValueDatatype="130" unbalanced="0">
      <fieldsUsage count="2">
        <fieldUsage x="-1"/>
        <fieldUsage x="3"/>
      </fieldsUsage>
    </cacheHierarchy>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Range 1].[Sujbect]" caption="Sujbect" attribute="1" defaultMemberUniqueName="[Range 1].[Sujbect].[All]" allUniqueName="[Range 1].[Sujbect].[All]" dimensionUniqueName="[Range 1]" displayFolder="" count="2" memberValueDatatype="130" unbalanced="0"/>
    <cacheHierarchy uniqueName="[Range 1].[Performance]" caption="Performance" attribute="1" defaultMemberUniqueName="[Range 1].[Performance].[All]" allUniqueName="[Range 1].[Performance].[All]" dimensionUniqueName="[Range 1]" displayFolder="" count="0" memberValueDatatype="130" unbalanced="0"/>
    <cacheHierarchy uniqueName="[Range 1].[Students]" caption="Students" attribute="1" defaultMemberUniqueName="[Range 1].[Students].[All]" allUniqueName="[Range 1].[Students].[All]" dimensionUniqueName="[Range 1]" displayFolder="" count="0" memberValueDatatype="20" unbalanced="0"/>
    <cacheHierarchy uniqueName="[Range 2].[Roll No]" caption="Roll No" attribute="1" defaultMemberUniqueName="[Range 2].[Roll No].[All]" allUniqueName="[Range 2].[Roll No].[All]" dimensionUniqueName="[Range 2]" displayFolder="" count="0" memberValueDatatype="130" unbalanced="0"/>
    <cacheHierarchy uniqueName="[Range 2].[Student Name]" caption="Student Name" attribute="1" defaultMemberUniqueName="[Range 2].[Student Name].[All]" allUniqueName="[Range 2].[Student Name].[All]" dimensionUniqueName="[Range 2]" displayFolder="" count="0" memberValueDatatype="130" unbalanced="0"/>
    <cacheHierarchy uniqueName="[Range 2].[B]" caption="B" attribute="1" defaultMemberUniqueName="[Range 2].[B].[All]" allUniqueName="[Range 2].[B].[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Mathematics]" caption="Mathematics" attribute="1" defaultMemberUniqueName="[Range 2].[Mathematics].[All]" allUniqueName="[Range 2].[Mathematics].[All]" dimensionUniqueName="[Range 2]" displayFolder="" count="0" memberValueDatatype="20" unbalanced="0"/>
    <cacheHierarchy uniqueName="[Range 2].[Science]" caption="Science" attribute="1" defaultMemberUniqueName="[Range 2].[Science].[All]" allUniqueName="[Range 2].[Science].[All]" dimensionUniqueName="[Range 2]" displayFolder="" count="0" memberValueDatatype="20" unbalanced="0"/>
    <cacheHierarchy uniqueName="[Range 2].[English]" caption="English" attribute="1" defaultMemberUniqueName="[Range 2].[English].[All]" allUniqueName="[Range 2].[English].[All]" dimensionUniqueName="[Range 2]" displayFolder="" count="0" memberValueDatatype="20" unbalanced="0"/>
    <cacheHierarchy uniqueName="[Range 2].[Hindi]" caption="Hindi" attribute="1" defaultMemberUniqueName="[Range 2].[Hindi].[All]" allUniqueName="[Range 2].[Hindi].[All]" dimensionUniqueName="[Range 2]" displayFolder="" count="0" memberValueDatatype="20" unbalanced="0"/>
    <cacheHierarchy uniqueName="[Range 2].[Social Science]" caption="Social Science" attribute="1" defaultMemberUniqueName="[Range 2].[Social Science].[All]" allUniqueName="[Range 2].[Social Science].[All]" dimensionUniqueName="[Range 2]" displayFolder="" count="0" memberValueDatatype="20" unbalanced="0"/>
    <cacheHierarchy uniqueName="[Range 2].[Attendance (%)]" caption="Attendance (%)" attribute="1" defaultMemberUniqueName="[Range 2].[Attendance (%)].[All]" allUniqueName="[Range 2].[Attendance (%)].[All]" dimensionUniqueName="[Range 2]" displayFolder="" count="2" memberValueDatatype="20" unbalanced="0">
      <fieldsUsage count="2">
        <fieldUsage x="-1"/>
        <fieldUsage x="0"/>
      </fieldsUsage>
    </cacheHierarchy>
    <cacheHierarchy uniqueName="[Range 2].[Total]" caption="Total" attribute="1" defaultMemberUniqueName="[Range 2].[Total].[All]" allUniqueName="[Range 2].[Total].[All]" dimensionUniqueName="[Range 2]" displayFolder="" count="0" memberValueDatatype="20" unbalanced="0"/>
    <cacheHierarchy uniqueName="[Range 2].[Percentage]" caption="Percentage" attribute="1" defaultMemberUniqueName="[Range 2].[Percentage].[All]" allUniqueName="[Range 2].[Percentage].[All]" dimensionUniqueName="[Range 2]" displayFolder="" count="0" memberValueDatatype="5" unbalanced="0"/>
    <cacheHierarchy uniqueName="[Range 2].[Grade]" caption="Grade" attribute="1" defaultMemberUniqueName="[Range 2].[Grade].[All]" allUniqueName="[Range 2].[Grade].[All]" dimensionUniqueName="[Range 2]" displayFolder="" count="0" memberValueDatatype="130" unbalanced="0"/>
    <cacheHierarchy uniqueName="[Range 2].[Rank]" caption="Rank" attribute="1" defaultMemberUniqueName="[Range 2].[Rank].[All]" allUniqueName="[Range 2].[Rank].[All]" dimensionUniqueName="[Range 2]" displayFolder="" count="0" memberValueDatatype="20" unbalanced="0"/>
    <cacheHierarchy uniqueName="[Range 2].[Result]" caption="Result" attribute="1" defaultMemberUniqueName="[Range 2].[Result].[All]" allUniqueName="[Range 2].[Result].[All]" dimensionUniqueName="[Range 2]" displayFolder="" count="0" memberValueDatatype="130" unbalanced="0"/>
    <cacheHierarchy uniqueName="[Range 2].[AVERAGE]" caption="AVERAGE" attribute="1" defaultMemberUniqueName="[Range 2].[AVERAGE].[All]" allUniqueName="[Range 2].[AVERAGE].[All]" dimensionUniqueName="[Range 2]" displayFolder="" count="0"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hidden="1">
      <extLst>
        <ext xmlns:x15="http://schemas.microsoft.com/office/spreadsheetml/2010/11/main" uri="{B97F6D7D-B522-45F9-BDA1-12C45D357490}">
          <x15:cacheHierarchy aggregatedColumn="17"/>
        </ext>
      </extLst>
    </cacheHierarchy>
    <cacheHierarchy uniqueName="[Measures].[Sum of Attendance (%) 2]" caption="Sum of Attendance (%) 2" measure="1" displayFolder="" measureGroup="Range 2" count="0" hidden="1">
      <extLst>
        <ext xmlns:x15="http://schemas.microsoft.com/office/spreadsheetml/2010/11/main" uri="{B97F6D7D-B522-45F9-BDA1-12C45D357490}">
          <x15:cacheHierarchy aggregatedColumn="27"/>
        </ext>
      </extLst>
    </cacheHierarchy>
    <cacheHierarchy uniqueName="[Measures].[Sum of Total 2]" caption="Sum of Total 2" measure="1" displayFolder="" measureGroup="Range 2" count="0" hidden="1">
      <extLst>
        <ext xmlns:x15="http://schemas.microsoft.com/office/spreadsheetml/2010/11/main" uri="{B97F6D7D-B522-45F9-BDA1-12C45D357490}">
          <x15:cacheHierarchy aggregatedColumn="28"/>
        </ext>
      </extLst>
    </cacheHierarchy>
    <cacheHierarchy uniqueName="[Measures].[Average of Total]" caption="Average of Total" measure="1" displayFolder="" measureGroup="Range 2"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dranil Bhaumik" refreshedDate="46160.730472106479" backgroundQuery="1" createdVersion="3" refreshedVersion="8" minRefreshableVersion="3" recordCount="0" supportSubquery="1" supportAdvancedDrill="1" xr:uid="{FB8F11A0-5146-48C9-A66D-04082EAC9E9A}">
  <cacheSource type="external" connectionId="1">
    <extLst>
      <ext xmlns:x14="http://schemas.microsoft.com/office/spreadsheetml/2009/9/main" uri="{F057638F-6D5F-4e77-A914-E7F072B9BCA8}">
        <x14:sourceConnection name="ThisWorkbookDataModel"/>
      </ext>
    </extLst>
  </cacheSource>
  <cacheFields count="0"/>
  <cacheHierarchies count="63">
    <cacheHierarchy uniqueName="[Range].[Roll No]" caption="Roll No" attribute="1" defaultMemberUniqueName="[Range].[Roll No].[All]" allUniqueName="[Range].[Roll No].[All]" dimensionUniqueName="[Range]" displayFolder="" count="0" memberValueDatatype="130" unbalanced="0"/>
    <cacheHierarchy uniqueName="[Range].[Student Name]" caption="Student Name" attribute="1" defaultMemberUniqueName="[Range].[Student Name].[All]" allUniqueName="[Range].[Student Name].[All]" dimensionUniqueName="[Range]" displayFolder="" count="0" memberValueDatatype="130" unbalanced="0"/>
    <cacheHierarchy uniqueName="[Range].[Section]" caption="Section" attribute="1" defaultMemberUniqueName="[Range].[Section].[All]" allUniqueName="[Range].[Section].[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Mathematics]" caption="Mathematics" attribute="1" defaultMemberUniqueName="[Range].[Mathematics].[All]" allUniqueName="[Range].[Mathematics].[All]" dimensionUniqueName="[Range]" displayFolder="" count="0" memberValueDatatype="20" unbalanced="0"/>
    <cacheHierarchy uniqueName="[Range].[Science]" caption="Science" attribute="1" defaultMemberUniqueName="[Range].[Science].[All]" allUniqueName="[Range].[Science].[All]" dimensionUniqueName="[Range]" displayFolder="" count="0" memberValueDatatype="20" unbalanced="0"/>
    <cacheHierarchy uniqueName="[Range].[English]" caption="English" attribute="1" defaultMemberUniqueName="[Range].[English].[All]" allUniqueName="[Range].[English].[All]" dimensionUniqueName="[Range]" displayFolder="" count="0" memberValueDatatype="20" unbalanced="0"/>
    <cacheHierarchy uniqueName="[Range].[Hindi]" caption="Hindi" attribute="1" defaultMemberUniqueName="[Range].[Hindi].[All]" allUniqueName="[Range].[Hindi].[All]" dimensionUniqueName="[Range]" displayFolder="" count="0" memberValueDatatype="20" unbalanced="0"/>
    <cacheHierarchy uniqueName="[Range].[Social Science]" caption="Social Science" attribute="1" defaultMemberUniqueName="[Range].[Social Science].[All]" allUniqueName="[Range].[Social Science].[All]" dimensionUniqueName="[Range]" displayFolder="" count="0" memberValueDatatype="20" unbalanced="0"/>
    <cacheHierarchy uniqueName="[Range].[Attendance (%)]" caption="Attendance (%)" attribute="1" defaultMemberUniqueName="[Range].[Attendance (%)].[All]" allUniqueName="[Range].[Attendance (%)].[All]" dimensionUniqueName="[Range]" displayFolder="" count="0" memberValueDatatype="20" unbalanced="0"/>
    <cacheHierarchy uniqueName="[Range].[Total]" caption="Total" attribute="1" defaultMemberUniqueName="[Range].[Total].[All]" allUniqueName="[Range].[Total].[All]" dimensionUniqueName="[Range]" displayFolder="" count="0" memberValueDatatype="20" unbalanced="0"/>
    <cacheHierarchy uniqueName="[Range].[Percentage]" caption="Percentage" attribute="1" defaultMemberUniqueName="[Range].[Percentage].[All]" allUniqueName="[Range].[Percentage].[All]" dimensionUniqueName="[Range]" displayFolder="" count="0" memberValueDatatype="5" unbalanced="0"/>
    <cacheHierarchy uniqueName="[Range].[Grade]" caption="Grade" attribute="1" defaultMemberUniqueName="[Range].[Grade].[All]" allUniqueName="[Range].[Grade].[All]" dimensionUniqueName="[Range]" displayFolder="" count="0" memberValueDatatype="130" unbalanced="0"/>
    <cacheHierarchy uniqueName="[Range].[Rank]" caption="Rank" attribute="1" defaultMemberUniqueName="[Range].[Rank].[All]" allUniqueName="[Range].[Rank].[All]" dimensionUniqueName="[Range]" displayFolder="" count="0" memberValueDatatype="20" unbalanced="0"/>
    <cacheHierarchy uniqueName="[Range].[Result]" caption="Result" attribute="1" defaultMemberUniqueName="[Range].[Result].[All]" allUniqueName="[Range].[Result].[All]" dimensionUniqueName="[Range]" displayFolder="" count="0" memberValueDatatype="130" unbalanced="0"/>
    <cacheHierarchy uniqueName="[Range 1].[Sujbect]" caption="Sujbect" attribute="1" defaultMemberUniqueName="[Range 1].[Sujbect].[All]" allUniqueName="[Range 1].[Sujbect].[All]" dimensionUniqueName="[Range 1]" displayFolder="" count="2" memberValueDatatype="130" unbalanced="0"/>
    <cacheHierarchy uniqueName="[Range 1].[Performance]" caption="Performance" attribute="1" defaultMemberUniqueName="[Range 1].[Performance].[All]" allUniqueName="[Range 1].[Performance].[All]" dimensionUniqueName="[Range 1]" displayFolder="" count="0" memberValueDatatype="130" unbalanced="0"/>
    <cacheHierarchy uniqueName="[Range 1].[Students]" caption="Students" attribute="1" defaultMemberUniqueName="[Range 1].[Students].[All]" allUniqueName="[Range 1].[Students].[All]" dimensionUniqueName="[Range 1]" displayFolder="" count="0" memberValueDatatype="20" unbalanced="0"/>
    <cacheHierarchy uniqueName="[Range 2].[Roll No]" caption="Roll No" attribute="1" defaultMemberUniqueName="[Range 2].[Roll No].[All]" allUniqueName="[Range 2].[Roll No].[All]" dimensionUniqueName="[Range 2]" displayFolder="" count="0" memberValueDatatype="130" unbalanced="0"/>
    <cacheHierarchy uniqueName="[Range 2].[Student Name]" caption="Student Name" attribute="1" defaultMemberUniqueName="[Range 2].[Student Name].[All]" allUniqueName="[Range 2].[Student Name].[All]" dimensionUniqueName="[Range 2]" displayFolder="" count="0" memberValueDatatype="130" unbalanced="0"/>
    <cacheHierarchy uniqueName="[Range 2].[B]" caption="B" attribute="1" defaultMemberUniqueName="[Range 2].[B].[All]" allUniqueName="[Range 2].[B].[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Mathematics]" caption="Mathematics" attribute="1" defaultMemberUniqueName="[Range 2].[Mathematics].[All]" allUniqueName="[Range 2].[Mathematics].[All]" dimensionUniqueName="[Range 2]" displayFolder="" count="0" memberValueDatatype="20" unbalanced="0"/>
    <cacheHierarchy uniqueName="[Range 2].[Science]" caption="Science" attribute="1" defaultMemberUniqueName="[Range 2].[Science].[All]" allUniqueName="[Range 2].[Science].[All]" dimensionUniqueName="[Range 2]" displayFolder="" count="0" memberValueDatatype="20" unbalanced="0"/>
    <cacheHierarchy uniqueName="[Range 2].[English]" caption="English" attribute="1" defaultMemberUniqueName="[Range 2].[English].[All]" allUniqueName="[Range 2].[English].[All]" dimensionUniqueName="[Range 2]" displayFolder="" count="0" memberValueDatatype="20" unbalanced="0"/>
    <cacheHierarchy uniqueName="[Range 2].[Hindi]" caption="Hindi" attribute="1" defaultMemberUniqueName="[Range 2].[Hindi].[All]" allUniqueName="[Range 2].[Hindi].[All]" dimensionUniqueName="[Range 2]" displayFolder="" count="0" memberValueDatatype="20" unbalanced="0"/>
    <cacheHierarchy uniqueName="[Range 2].[Social Science]" caption="Social Science" attribute="1" defaultMemberUniqueName="[Range 2].[Social Science].[All]" allUniqueName="[Range 2].[Social Science].[All]" dimensionUniqueName="[Range 2]" displayFolder="" count="0" memberValueDatatype="20" unbalanced="0"/>
    <cacheHierarchy uniqueName="[Range 2].[Attendance (%)]" caption="Attendance (%)" attribute="1" defaultMemberUniqueName="[Range 2].[Attendance (%)].[All]" allUniqueName="[Range 2].[Attendance (%)].[All]" dimensionUniqueName="[Range 2]" displayFolder="" count="0" memberValueDatatype="20" unbalanced="0"/>
    <cacheHierarchy uniqueName="[Range 2].[Total]" caption="Total" attribute="1" defaultMemberUniqueName="[Range 2].[Total].[All]" allUniqueName="[Range 2].[Total].[All]" dimensionUniqueName="[Range 2]" displayFolder="" count="0" memberValueDatatype="20" unbalanced="0"/>
    <cacheHierarchy uniqueName="[Range 2].[Percentage]" caption="Percentage" attribute="1" defaultMemberUniqueName="[Range 2].[Percentage].[All]" allUniqueName="[Range 2].[Percentage].[All]" dimensionUniqueName="[Range 2]" displayFolder="" count="0" memberValueDatatype="5" unbalanced="0"/>
    <cacheHierarchy uniqueName="[Range 2].[Grade]" caption="Grade" attribute="1" defaultMemberUniqueName="[Range 2].[Grade].[All]" allUniqueName="[Range 2].[Grade].[All]" dimensionUniqueName="[Range 2]" displayFolder="" count="0" memberValueDatatype="130" unbalanced="0"/>
    <cacheHierarchy uniqueName="[Range 2].[Rank]" caption="Rank" attribute="1" defaultMemberUniqueName="[Range 2].[Rank].[All]" allUniqueName="[Range 2].[Rank].[All]" dimensionUniqueName="[Range 2]" displayFolder="" count="0" memberValueDatatype="20" unbalanced="0"/>
    <cacheHierarchy uniqueName="[Range 2].[Result]" caption="Result" attribute="1" defaultMemberUniqueName="[Range 2].[Result].[All]" allUniqueName="[Range 2].[Result].[All]" dimensionUniqueName="[Range 2]" displayFolder="" count="0" memberValueDatatype="130" unbalanced="0"/>
    <cacheHierarchy uniqueName="[Range 2].[AVERAGE]" caption="AVERAGE" attribute="1" defaultMemberUniqueName="[Range 2].[AVERAGE].[All]" allUniqueName="[Range 2].[AVERAGE].[All]" dimensionUniqueName="[Range 2]" displayFolder="" count="0" memberValueDatatype="5"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Attendance (%)]" caption="Sum of Attendance (%)" measure="1" displayFolder="" measureGroup="Range" count="0" hidden="1">
      <extLst>
        <ext xmlns:x15="http://schemas.microsoft.com/office/spreadsheetml/2010/11/main" uri="{B97F6D7D-B522-45F9-BDA1-12C45D357490}">
          <x15:cacheHierarchy aggregatedColumn="9"/>
        </ext>
      </extLst>
    </cacheHierarchy>
    <cacheHierarchy uniqueName="[Measures].[Sum of Science]" caption="Sum of Science" measure="1" displayFolder="" measureGroup="Range" count="0" hidden="1">
      <extLst>
        <ext xmlns:x15="http://schemas.microsoft.com/office/spreadsheetml/2010/11/main" uri="{B97F6D7D-B522-45F9-BDA1-12C45D357490}">
          <x15:cacheHierarchy aggregatedColumn="5"/>
        </ext>
      </extLst>
    </cacheHierarchy>
    <cacheHierarchy uniqueName="[Measures].[Sum of English]" caption="Sum of English" measure="1" displayFolder="" measureGroup="Range" count="0" hidden="1">
      <extLst>
        <ext xmlns:x15="http://schemas.microsoft.com/office/spreadsheetml/2010/11/main" uri="{B97F6D7D-B522-45F9-BDA1-12C45D357490}">
          <x15:cacheHierarchy aggregatedColumn="6"/>
        </ext>
      </extLst>
    </cacheHierarchy>
    <cacheHierarchy uniqueName="[Measures].[Sum of Hindi]" caption="Sum of Hindi" measure="1" displayFolder="" measureGroup="Range" count="0" hidden="1">
      <extLst>
        <ext xmlns:x15="http://schemas.microsoft.com/office/spreadsheetml/2010/11/main" uri="{B97F6D7D-B522-45F9-BDA1-12C45D357490}">
          <x15:cacheHierarchy aggregatedColumn="7"/>
        </ext>
      </extLst>
    </cacheHierarchy>
    <cacheHierarchy uniqueName="[Measures].[Sum of Social Science]" caption="Sum of Social Science" measure="1" displayFolder="" measureGroup="Range" count="0" hidden="1">
      <extLst>
        <ext xmlns:x15="http://schemas.microsoft.com/office/spreadsheetml/2010/11/main" uri="{B97F6D7D-B522-45F9-BDA1-12C45D357490}">
          <x15:cacheHierarchy aggregatedColumn="8"/>
        </ext>
      </extLst>
    </cacheHierarchy>
    <cacheHierarchy uniqueName="[Measures].[Sum of Mathematics]" caption="Sum of Mathematics" measure="1" displayFolder="" measureGroup="Range" count="0" hidden="1">
      <extLst>
        <ext xmlns:x15="http://schemas.microsoft.com/office/spreadsheetml/2010/11/main" uri="{B97F6D7D-B522-45F9-BDA1-12C45D357490}">
          <x15:cacheHierarchy aggregatedColumn="4"/>
        </ext>
      </extLst>
    </cacheHierarchy>
    <cacheHierarchy uniqueName="[Measures].[Average of Science]" caption="Average of Science" measure="1" displayFolder="" measureGroup="Range" count="0" hidden="1">
      <extLst>
        <ext xmlns:x15="http://schemas.microsoft.com/office/spreadsheetml/2010/11/main" uri="{B97F6D7D-B522-45F9-BDA1-12C45D357490}">
          <x15:cacheHierarchy aggregatedColumn="5"/>
        </ext>
      </extLst>
    </cacheHierarchy>
    <cacheHierarchy uniqueName="[Measures].[Average of English]" caption="Average of English" measure="1" displayFolder="" measureGroup="Range" count="0" hidden="1">
      <extLst>
        <ext xmlns:x15="http://schemas.microsoft.com/office/spreadsheetml/2010/11/main" uri="{B97F6D7D-B522-45F9-BDA1-12C45D357490}">
          <x15:cacheHierarchy aggregatedColumn="6"/>
        </ext>
      </extLst>
    </cacheHierarchy>
    <cacheHierarchy uniqueName="[Measures].[Average of Hindi]" caption="Average of Hindi" measure="1" displayFolder="" measureGroup="Range" count="0" hidden="1">
      <extLst>
        <ext xmlns:x15="http://schemas.microsoft.com/office/spreadsheetml/2010/11/main" uri="{B97F6D7D-B522-45F9-BDA1-12C45D357490}">
          <x15:cacheHierarchy aggregatedColumn="7"/>
        </ext>
      </extLst>
    </cacheHierarchy>
    <cacheHierarchy uniqueName="[Measures].[Average of Social Science]" caption="Average of Social Science" measure="1" displayFolder="" measureGroup="Range" count="0" hidden="1">
      <extLst>
        <ext xmlns:x15="http://schemas.microsoft.com/office/spreadsheetml/2010/11/main" uri="{B97F6D7D-B522-45F9-BDA1-12C45D357490}">
          <x15:cacheHierarchy aggregatedColumn="8"/>
        </ext>
      </extLst>
    </cacheHierarchy>
    <cacheHierarchy uniqueName="[Measures].[Average of Mathematics]" caption="Average of Mathematics" measure="1" displayFolder="" measureGroup="Range" count="0" hidden="1">
      <extLst>
        <ext xmlns:x15="http://schemas.microsoft.com/office/spreadsheetml/2010/11/main" uri="{B97F6D7D-B522-45F9-BDA1-12C45D357490}">
          <x15:cacheHierarchy aggregatedColumn="4"/>
        </ext>
      </extLst>
    </cacheHierarchy>
    <cacheHierarchy uniqueName="[Measures].[Count of Grade]" caption="Count of Grade" measure="1" displayFolder="" measureGroup="Range" count="0" hidden="1">
      <extLst>
        <ext xmlns:x15="http://schemas.microsoft.com/office/spreadsheetml/2010/11/main" uri="{B97F6D7D-B522-45F9-BDA1-12C45D357490}">
          <x15:cacheHierarchy aggregatedColumn="12"/>
        </ext>
      </extLst>
    </cacheHierarchy>
    <cacheHierarchy uniqueName="[Measures].[Distinct Count of Grade]" caption="Distinct Count of Grade" measure="1" displayFolder="" measureGroup="Range" count="0" hidden="1">
      <extLst>
        <ext xmlns:x15="http://schemas.microsoft.com/office/spreadsheetml/2010/11/main" uri="{B97F6D7D-B522-45F9-BDA1-12C45D357490}">
          <x15:cacheHierarchy aggregatedColumn="12"/>
        </ext>
      </extLst>
    </cacheHierarchy>
    <cacheHierarchy uniqueName="[Measures].[Sum of Rank]" caption="Sum of Rank" measure="1" displayFolder="" measureGroup="Range" count="0" hidden="1">
      <extLst>
        <ext xmlns:x15="http://schemas.microsoft.com/office/spreadsheetml/2010/11/main" uri="{B97F6D7D-B522-45F9-BDA1-12C45D357490}">
          <x15:cacheHierarchy aggregatedColumn="13"/>
        </ext>
      </extLst>
    </cacheHierarchy>
    <cacheHierarchy uniqueName="[Measures].[Count of Gender]" caption="Count of Gender" measure="1" displayFolder="" measureGroup="Range" count="0" hidden="1">
      <extLst>
        <ext xmlns:x15="http://schemas.microsoft.com/office/spreadsheetml/2010/11/main" uri="{B97F6D7D-B522-45F9-BDA1-12C45D357490}">
          <x15:cacheHierarchy aggregatedColumn="3"/>
        </ext>
      </extLst>
    </cacheHierarchy>
    <cacheHierarchy uniqueName="[Measures].[Max of Science]" caption="Max of Science" measure="1" displayFolder="" measureGroup="Range" count="0" hidden="1">
      <extLst>
        <ext xmlns:x15="http://schemas.microsoft.com/office/spreadsheetml/2010/11/main" uri="{B97F6D7D-B522-45F9-BDA1-12C45D357490}">
          <x15:cacheHierarchy aggregatedColumn="5"/>
        </ext>
      </extLst>
    </cacheHierarchy>
    <cacheHierarchy uniqueName="[Measures].[Max of Hindi]" caption="Max of Hindi" measure="1" displayFolder="" measureGroup="Range" count="0" hidden="1">
      <extLst>
        <ext xmlns:x15="http://schemas.microsoft.com/office/spreadsheetml/2010/11/main" uri="{B97F6D7D-B522-45F9-BDA1-12C45D357490}">
          <x15:cacheHierarchy aggregatedColumn="7"/>
        </ext>
      </extLst>
    </cacheHierarchy>
    <cacheHierarchy uniqueName="[Measures].[Max of English]" caption="Max of English" measure="1" displayFolder="" measureGroup="Range" count="0" hidden="1">
      <extLst>
        <ext xmlns:x15="http://schemas.microsoft.com/office/spreadsheetml/2010/11/main" uri="{B97F6D7D-B522-45F9-BDA1-12C45D357490}">
          <x15:cacheHierarchy aggregatedColumn="6"/>
        </ext>
      </extLst>
    </cacheHierarchy>
    <cacheHierarchy uniqueName="[Measures].[Max of Social Science]" caption="Max of Social Science" measure="1" displayFolder="" measureGroup="Range" count="0" hidden="1">
      <extLst>
        <ext xmlns:x15="http://schemas.microsoft.com/office/spreadsheetml/2010/11/main" uri="{B97F6D7D-B522-45F9-BDA1-12C45D357490}">
          <x15:cacheHierarchy aggregatedColumn="8"/>
        </ext>
      </extLst>
    </cacheHierarchy>
    <cacheHierarchy uniqueName="[Measures].[Max of Mathematics]" caption="Max of Mathematics" measure="1" displayFolder="" measureGroup="Range" count="0" hidden="1">
      <extLst>
        <ext xmlns:x15="http://schemas.microsoft.com/office/spreadsheetml/2010/11/main" uri="{B97F6D7D-B522-45F9-BDA1-12C45D357490}">
          <x15:cacheHierarchy aggregatedColumn="4"/>
        </ext>
      </extLst>
    </cacheHierarchy>
    <cacheHierarchy uniqueName="[Measures].[Sum of Total]" caption="Sum of Total" measure="1" displayFolder="" measureGroup="Range" count="0" hidden="1">
      <extLst>
        <ext xmlns:x15="http://schemas.microsoft.com/office/spreadsheetml/2010/11/main" uri="{B97F6D7D-B522-45F9-BDA1-12C45D357490}">
          <x15:cacheHierarchy aggregatedColumn="10"/>
        </ext>
      </extLst>
    </cacheHierarchy>
    <cacheHierarchy uniqueName="[Measures].[Average of Attendance (%)]" caption="Average of Attendance (%)" measure="1" displayFolder="" measureGroup="Range" count="0" hidden="1">
      <extLst>
        <ext xmlns:x15="http://schemas.microsoft.com/office/spreadsheetml/2010/11/main" uri="{B97F6D7D-B522-45F9-BDA1-12C45D357490}">
          <x15:cacheHierarchy aggregatedColumn="9"/>
        </ext>
      </extLst>
    </cacheHierarchy>
    <cacheHierarchy uniqueName="[Measures].[Count of Student Name]" caption="Count of Student Name" measure="1" displayFolder="" measureGroup="Range" count="0" hidden="1">
      <extLst>
        <ext xmlns:x15="http://schemas.microsoft.com/office/spreadsheetml/2010/11/main" uri="{B97F6D7D-B522-45F9-BDA1-12C45D357490}">
          <x15:cacheHierarchy aggregatedColumn="1"/>
        </ext>
      </extLst>
    </cacheHierarchy>
    <cacheHierarchy uniqueName="[Measures].[Sum of Percentage]" caption="Sum of Percentage" measure="1" displayFolder="" measureGroup="Range" count="0" hidden="1">
      <extLst>
        <ext xmlns:x15="http://schemas.microsoft.com/office/spreadsheetml/2010/11/main" uri="{B97F6D7D-B522-45F9-BDA1-12C45D357490}">
          <x15:cacheHierarchy aggregatedColumn="11"/>
        </ext>
      </extLst>
    </cacheHierarchy>
    <cacheHierarchy uniqueName="[Measures].[Sum of Students]" caption="Sum of Students" measure="1" displayFolder="" measureGroup="Range 1" count="0" hidden="1">
      <extLst>
        <ext xmlns:x15="http://schemas.microsoft.com/office/spreadsheetml/2010/11/main" uri="{B97F6D7D-B522-45F9-BDA1-12C45D357490}">
          <x15:cacheHierarchy aggregatedColumn="17"/>
        </ext>
      </extLst>
    </cacheHierarchy>
  </cacheHierarchies>
  <kpis count="0"/>
  <dimensions count="4">
    <dimension measure="1" name="Measures" uniqueName="[Measures]" caption="Measures"/>
    <dimension name="Range" uniqueName="[Range]" caption="Range"/>
    <dimension name="Range 1" uniqueName="[Range 1]" caption="Range 1"/>
    <dimension name="Range 2" uniqueName="[Range 2]" caption="Range 2"/>
  </dimensions>
  <measureGroups count="3">
    <measureGroup name="Range" caption="Range"/>
    <measureGroup name="Range 1" caption="Range 1"/>
    <measureGroup name="Range 2" caption="Range 2"/>
  </measureGroups>
  <maps count="3">
    <map measureGroup="0" dimension="1"/>
    <map measureGroup="1" dimension="2"/>
    <map measureGroup="2" dimension="3"/>
  </maps>
  <extLst>
    <ext xmlns:x14="http://schemas.microsoft.com/office/spreadsheetml/2009/9/main" uri="{725AE2AE-9491-48be-B2B4-4EB974FC3084}">
      <x14:pivotCacheDefinition slicerData="1" pivotCacheId="74467660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7ABD81-5E23-4179-A85B-8D4839E58015}" name="PivotTable14"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1">
  <location ref="A3:G8" firstHeaderRow="1" firstDataRow="2" firstDataCol="1"/>
  <pivotFields count="4">
    <pivotField axis="axisRow" allDrilled="1" subtotalTop="0" showAll="0" dataSourceSort="1" defaultSubtotal="0" defaultAttributeDrillState="1">
      <items count="3">
        <item s="1" x="0"/>
        <item s="1" x="1"/>
        <item s="1" x="2"/>
      </items>
    </pivotField>
    <pivotField axis="axisCol"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1"/>
  </colFields>
  <colItems count="6">
    <i>
      <x/>
    </i>
    <i>
      <x v="1"/>
    </i>
    <i>
      <x v="2"/>
    </i>
    <i>
      <x v="3"/>
    </i>
    <i>
      <x v="4"/>
    </i>
    <i t="grand">
      <x/>
    </i>
  </colItems>
  <dataFields count="1">
    <dataField name="Count of Grade" fld="2" subtotal="count" baseField="0" baseItem="0"/>
  </dataFields>
  <formats count="10">
    <format dxfId="31">
      <pivotArea type="all" dataOnly="0" outline="0" fieldPosition="0"/>
    </format>
    <format dxfId="30">
      <pivotArea outline="0" collapsedLevelsAreSubtotals="1" fieldPosition="0"/>
    </format>
    <format dxfId="29">
      <pivotArea type="origin" dataOnly="0" labelOnly="1" outline="0" fieldPosition="0"/>
    </format>
    <format dxfId="28">
      <pivotArea field="1" type="button" dataOnly="0" labelOnly="1" outline="0" axis="axisCol" fieldPosition="0"/>
    </format>
    <format dxfId="27">
      <pivotArea type="topRight" dataOnly="0" labelOnly="1" outline="0" fieldPosition="0"/>
    </format>
    <format dxfId="26">
      <pivotArea field="0" type="button" dataOnly="0" labelOnly="1" outline="0" axis="axisRow" fieldPosition="0"/>
    </format>
    <format dxfId="25">
      <pivotArea dataOnly="0" labelOnly="1" fieldPosition="0">
        <references count="1">
          <reference field="0" count="0"/>
        </references>
      </pivotArea>
    </format>
    <format dxfId="24">
      <pivotArea dataOnly="0" labelOnly="1" grandRow="1" outline="0" fieldPosition="0"/>
    </format>
    <format dxfId="23">
      <pivotArea dataOnly="0" labelOnly="1" fieldPosition="0">
        <references count="1">
          <reference field="1" count="0"/>
        </references>
      </pivotArea>
    </format>
    <format dxfId="22">
      <pivotArea dataOnly="0" labelOnly="1" grandCol="1" outline="0" fieldPosition="0"/>
    </format>
  </formats>
  <chartFormats count="20">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3" format="0" series="1">
      <pivotArea type="data" outline="0" fieldPosition="0">
        <references count="2">
          <reference field="4294967294" count="1" selected="0">
            <x v="0"/>
          </reference>
          <reference field="1" count="1" selected="0">
            <x v="0"/>
          </reference>
        </references>
      </pivotArea>
    </chartFormat>
    <chartFormat chart="3" format="1" series="1">
      <pivotArea type="data" outline="0" fieldPosition="0">
        <references count="2">
          <reference field="4294967294" count="1" selected="0">
            <x v="0"/>
          </reference>
          <reference field="1" count="1" selected="0">
            <x v="1"/>
          </reference>
        </references>
      </pivotArea>
    </chartFormat>
    <chartFormat chart="3" format="2" series="1">
      <pivotArea type="data" outline="0" fieldPosition="0">
        <references count="2">
          <reference field="4294967294" count="1" selected="0">
            <x v="0"/>
          </reference>
          <reference field="1" count="1" selected="0">
            <x v="2"/>
          </reference>
        </references>
      </pivotArea>
    </chartFormat>
    <chartFormat chart="3" format="3" series="1">
      <pivotArea type="data" outline="0" fieldPosition="0">
        <references count="2">
          <reference field="4294967294" count="1" selected="0">
            <x v="0"/>
          </reference>
          <reference field="1" count="1" selected="0">
            <x v="3"/>
          </reference>
        </references>
      </pivotArea>
    </chartFormat>
    <chartFormat chart="3" format="4" series="1">
      <pivotArea type="data" outline="0" fieldPosition="0">
        <references count="2">
          <reference field="4294967294" count="1" selected="0">
            <x v="0"/>
          </reference>
          <reference field="1" count="1" selected="0">
            <x v="4"/>
          </reference>
        </references>
      </pivotArea>
    </chartFormat>
    <chartFormat chart="7" format="10" series="1">
      <pivotArea type="data" outline="0" fieldPosition="0">
        <references count="2">
          <reference field="4294967294" count="1" selected="0">
            <x v="0"/>
          </reference>
          <reference field="1" count="1" selected="0">
            <x v="0"/>
          </reference>
        </references>
      </pivotArea>
    </chartFormat>
    <chartFormat chart="7" format="11" series="1">
      <pivotArea type="data" outline="0" fieldPosition="0">
        <references count="2">
          <reference field="4294967294" count="1" selected="0">
            <x v="0"/>
          </reference>
          <reference field="1" count="1" selected="0">
            <x v="1"/>
          </reference>
        </references>
      </pivotArea>
    </chartFormat>
    <chartFormat chart="7" format="12" series="1">
      <pivotArea type="data" outline="0" fieldPosition="0">
        <references count="2">
          <reference field="4294967294" count="1" selected="0">
            <x v="0"/>
          </reference>
          <reference field="1" count="1" selected="0">
            <x v="2"/>
          </reference>
        </references>
      </pivotArea>
    </chartFormat>
    <chartFormat chart="7" format="13" series="1">
      <pivotArea type="data" outline="0" fieldPosition="0">
        <references count="2">
          <reference field="4294967294" count="1" selected="0">
            <x v="0"/>
          </reference>
          <reference field="1" count="1" selected="0">
            <x v="3"/>
          </reference>
        </references>
      </pivotArea>
    </chartFormat>
    <chartFormat chart="7" format="14" series="1">
      <pivotArea type="data" outline="0" fieldPosition="0">
        <references count="2">
          <reference field="4294967294" count="1" selected="0">
            <x v="0"/>
          </reference>
          <reference field="1" count="1" selected="0">
            <x v="4"/>
          </reference>
        </references>
      </pivotArea>
    </chartFormat>
    <chartFormat chart="15" format="10" series="1">
      <pivotArea type="data" outline="0" fieldPosition="0">
        <references count="2">
          <reference field="4294967294" count="1" selected="0">
            <x v="0"/>
          </reference>
          <reference field="1" count="1" selected="0">
            <x v="0"/>
          </reference>
        </references>
      </pivotArea>
    </chartFormat>
    <chartFormat chart="15" format="11" series="1">
      <pivotArea type="data" outline="0" fieldPosition="0">
        <references count="2">
          <reference field="4294967294" count="1" selected="0">
            <x v="0"/>
          </reference>
          <reference field="1" count="1" selected="0">
            <x v="1"/>
          </reference>
        </references>
      </pivotArea>
    </chartFormat>
    <chartFormat chart="15" format="12" series="1">
      <pivotArea type="data" outline="0" fieldPosition="0">
        <references count="2">
          <reference field="4294967294" count="1" selected="0">
            <x v="0"/>
          </reference>
          <reference field="1" count="1" selected="0">
            <x v="2"/>
          </reference>
        </references>
      </pivotArea>
    </chartFormat>
    <chartFormat chart="15" format="13" series="1">
      <pivotArea type="data" outline="0" fieldPosition="0">
        <references count="2">
          <reference field="4294967294" count="1" selected="0">
            <x v="0"/>
          </reference>
          <reference field="1" count="1" selected="0">
            <x v="3"/>
          </reference>
        </references>
      </pivotArea>
    </chartFormat>
    <chartFormat chart="15" format="14" series="1">
      <pivotArea type="data" outline="0" fieldPosition="0">
        <references count="2">
          <reference field="4294967294" count="1" selected="0">
            <x v="0"/>
          </reference>
          <reference field="1" count="1" selected="0">
            <x v="4"/>
          </reference>
        </references>
      </pivotArea>
    </chartFormat>
  </chartFormats>
  <pivotHierarchies count="6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670BA5-D464-4830-BF50-EBE0E5ED7935}" name="PivotTable12"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3">
  <location ref="A3:F7" firstHeaderRow="0" firstDataRow="1" firstDataCol="1"/>
  <pivotFields count="8">
    <pivotField axis="axisRow" allDrilled="1" subtotalTop="0" showAll="0" dataSourceSort="1" defaultSubtotal="0" defaultAttributeDrillState="1">
      <items count="3">
        <item s="1" x="0"/>
        <item s="1" x="1"/>
        <item s="1" x="2"/>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Fields count="1">
    <field x="-2"/>
  </colFields>
  <colItems count="5">
    <i>
      <x/>
    </i>
    <i i="1">
      <x v="1"/>
    </i>
    <i i="2">
      <x v="2"/>
    </i>
    <i i="3">
      <x v="3"/>
    </i>
    <i i="4">
      <x v="4"/>
    </i>
  </colItems>
  <dataFields count="5">
    <dataField name="Average of Science" fld="1" subtotal="average" baseField="0" baseItem="0"/>
    <dataField name="Average of English" fld="2" subtotal="average" baseField="0" baseItem="0"/>
    <dataField name="Average of Hindi" fld="3" subtotal="average" baseField="0" baseItem="0"/>
    <dataField name="Average of Social Science" fld="4" subtotal="average" baseField="0" baseItem="0"/>
    <dataField name="Average of Mathematics" fld="5" subtotal="average"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1"/>
          </reference>
          <reference field="0" count="1" selected="0">
            <x v="0"/>
          </reference>
        </references>
      </pivotArea>
    </chartFormat>
    <chartFormat chart="4" format="7">
      <pivotArea type="data" outline="0" fieldPosition="0">
        <references count="2">
          <reference field="4294967294" count="1" selected="0">
            <x v="2"/>
          </reference>
          <reference field="0" count="1" selected="0">
            <x v="0"/>
          </reference>
        </references>
      </pivotArea>
    </chartFormat>
    <chartFormat chart="4" format="8">
      <pivotArea type="data" outline="0" fieldPosition="0">
        <references count="2">
          <reference field="4294967294" count="1" selected="0">
            <x v="3"/>
          </reference>
          <reference field="0" count="1" selected="0">
            <x v="0"/>
          </reference>
        </references>
      </pivotArea>
    </chartFormat>
    <chartFormat chart="4" format="9">
      <pivotArea type="data" outline="0" fieldPosition="0">
        <references count="2">
          <reference field="4294967294" count="1" selected="0">
            <x v="4"/>
          </reference>
          <reference field="0" count="1" selected="0">
            <x v="0"/>
          </reference>
        </references>
      </pivotArea>
    </chartFormat>
    <chartFormat chart="11" format="10" series="1">
      <pivotArea type="data" outline="0" fieldPosition="0">
        <references count="1">
          <reference field="4294967294" count="1" selected="0">
            <x v="0"/>
          </reference>
        </references>
      </pivotArea>
    </chartFormat>
    <chartFormat chart="11" format="11" series="1">
      <pivotArea type="data" outline="0" fieldPosition="0">
        <references count="1">
          <reference field="4294967294" count="1" selected="0">
            <x v="1"/>
          </reference>
        </references>
      </pivotArea>
    </chartFormat>
    <chartFormat chart="11" format="12" series="1">
      <pivotArea type="data" outline="0" fieldPosition="0">
        <references count="1">
          <reference field="4294967294" count="1" selected="0">
            <x v="2"/>
          </reference>
        </references>
      </pivotArea>
    </chartFormat>
    <chartFormat chart="11" format="13" series="1">
      <pivotArea type="data" outline="0" fieldPosition="0">
        <references count="1">
          <reference field="4294967294" count="1" selected="0">
            <x v="3"/>
          </reference>
        </references>
      </pivotArea>
    </chartFormat>
    <chartFormat chart="11" format="14" series="1">
      <pivotArea type="data" outline="0" fieldPosition="0">
        <references count="1">
          <reference field="4294967294" count="1" selected="0">
            <x v="4"/>
          </reference>
        </references>
      </pivotArea>
    </chartFormat>
    <chartFormat chart="12" format="10"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1"/>
          </reference>
        </references>
      </pivotArea>
    </chartFormat>
    <chartFormat chart="12" format="12" series="1">
      <pivotArea type="data" outline="0" fieldPosition="0">
        <references count="1">
          <reference field="4294967294" count="1" selected="0">
            <x v="2"/>
          </reference>
        </references>
      </pivotArea>
    </chartFormat>
    <chartFormat chart="12" format="13" series="1">
      <pivotArea type="data" outline="0" fieldPosition="0">
        <references count="1">
          <reference field="4294967294" count="1" selected="0">
            <x v="3"/>
          </reference>
        </references>
      </pivotArea>
    </chartFormat>
    <chartFormat chart="12" format="14" series="1">
      <pivotArea type="data" outline="0" fieldPosition="0">
        <references count="1">
          <reference field="4294967294" count="1" selected="0">
            <x v="4"/>
          </reference>
        </references>
      </pivotArea>
    </chartFormat>
    <chartFormat chart="24" format="5" series="1">
      <pivotArea type="data" outline="0" fieldPosition="0">
        <references count="1">
          <reference field="4294967294" count="1" selected="0">
            <x v="0"/>
          </reference>
        </references>
      </pivotArea>
    </chartFormat>
    <chartFormat chart="24" format="6" series="1">
      <pivotArea type="data" outline="0" fieldPosition="0">
        <references count="1">
          <reference field="4294967294" count="1" selected="0">
            <x v="1"/>
          </reference>
        </references>
      </pivotArea>
    </chartFormat>
    <chartFormat chart="24" format="7" series="1">
      <pivotArea type="data" outline="0" fieldPosition="0">
        <references count="1">
          <reference field="4294967294" count="1" selected="0">
            <x v="2"/>
          </reference>
        </references>
      </pivotArea>
    </chartFormat>
    <chartFormat chart="24" format="8" series="1">
      <pivotArea type="data" outline="0" fieldPosition="0">
        <references count="1">
          <reference field="4294967294" count="1" selected="0">
            <x v="3"/>
          </reference>
        </references>
      </pivotArea>
    </chartFormat>
    <chartFormat chart="24" format="9" series="1">
      <pivotArea type="data" outline="0" fieldPosition="0">
        <references count="1">
          <reference field="4294967294" count="1" selected="0">
            <x v="4"/>
          </reference>
        </references>
      </pivotArea>
    </chartFormat>
    <chartFormat chart="25" format="10" series="1">
      <pivotArea type="data" outline="0" fieldPosition="0">
        <references count="1">
          <reference field="4294967294" count="1" selected="0">
            <x v="0"/>
          </reference>
        </references>
      </pivotArea>
    </chartFormat>
    <chartFormat chart="25" format="11" series="1">
      <pivotArea type="data" outline="0" fieldPosition="0">
        <references count="1">
          <reference field="4294967294" count="1" selected="0">
            <x v="1"/>
          </reference>
        </references>
      </pivotArea>
    </chartFormat>
    <chartFormat chart="25" format="12" series="1">
      <pivotArea type="data" outline="0" fieldPosition="0">
        <references count="1">
          <reference field="4294967294" count="1" selected="0">
            <x v="2"/>
          </reference>
        </references>
      </pivotArea>
    </chartFormat>
    <chartFormat chart="25" format="13" series="1">
      <pivotArea type="data" outline="0" fieldPosition="0">
        <references count="1">
          <reference field="4294967294" count="1" selected="0">
            <x v="3"/>
          </reference>
        </references>
      </pivotArea>
    </chartFormat>
    <chartFormat chart="25" format="14" series="1">
      <pivotArea type="data" outline="0" fieldPosition="0">
        <references count="1">
          <reference field="4294967294" count="1" selected="0">
            <x v="4"/>
          </reference>
        </references>
      </pivotArea>
    </chartFormat>
    <chartFormat chart="26" format="10" series="1">
      <pivotArea type="data" outline="0" fieldPosition="0">
        <references count="1">
          <reference field="4294967294" count="1" selected="0">
            <x v="0"/>
          </reference>
        </references>
      </pivotArea>
    </chartFormat>
    <chartFormat chart="26" format="11" series="1">
      <pivotArea type="data" outline="0" fieldPosition="0">
        <references count="1">
          <reference field="4294967294" count="1" selected="0">
            <x v="1"/>
          </reference>
        </references>
      </pivotArea>
    </chartFormat>
    <chartFormat chart="26" format="12" series="1">
      <pivotArea type="data" outline="0" fieldPosition="0">
        <references count="1">
          <reference field="4294967294" count="1" selected="0">
            <x v="2"/>
          </reference>
        </references>
      </pivotArea>
    </chartFormat>
    <chartFormat chart="26" format="13" series="1">
      <pivotArea type="data" outline="0" fieldPosition="0">
        <references count="1">
          <reference field="4294967294" count="1" selected="0">
            <x v="3"/>
          </reference>
        </references>
      </pivotArea>
    </chartFormat>
    <chartFormat chart="26" format="14" series="1">
      <pivotArea type="data" outline="0" fieldPosition="0">
        <references count="1">
          <reference field="4294967294" count="1" selected="0">
            <x v="4"/>
          </reference>
        </references>
      </pivotArea>
    </chartFormat>
  </chartFormats>
  <pivotHierarchies count="6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ange].[Grade].&amp;[A++]"/>
        <member name="[Range].[Grade].&amp;[B]"/>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cience"/>
    <pivotHierarchy dragToData="1" caption="Average of English"/>
    <pivotHierarchy dragToData="1" caption="Average of Hindi"/>
    <pivotHierarchy dragToData="1" caption="Average of Social Science"/>
    <pivotHierarchy dragToData="1" caption="Average of Mathematic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589EC4-B0F5-4B3F-B5E5-D2DA5C555DC1}" name="PivotTable2"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7">
  <location ref="A3:F7" firstHeaderRow="0" firstDataRow="1" firstDataCol="1"/>
  <pivotFields count="7">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5">
    <i>
      <x/>
    </i>
    <i i="1">
      <x v="1"/>
    </i>
    <i i="2">
      <x v="2"/>
    </i>
    <i i="3">
      <x v="3"/>
    </i>
    <i i="4">
      <x v="4"/>
    </i>
  </colItems>
  <dataFields count="5">
    <dataField name="Average of Social Science" fld="1" subtotal="average" baseField="0" baseItem="0" numFmtId="1"/>
    <dataField name="Average of Science" fld="3" subtotal="average" baseField="0" baseItem="0" numFmtId="1"/>
    <dataField name="Average of Mathematics" fld="2" subtotal="average" baseField="0" baseItem="0" numFmtId="1"/>
    <dataField name="Average of English" fld="4" subtotal="average" baseField="0" baseItem="0" numFmtId="1"/>
    <dataField name="Average of Hindi" fld="5" subtotal="average" baseField="0" baseItem="0" numFmtId="1"/>
  </dataFields>
  <formats count="18">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fieldPosition="0">
        <references count="1">
          <reference field="0" count="0"/>
        </references>
      </pivotArea>
    </format>
    <format dxfId="17">
      <pivotArea dataOnly="0" labelOnly="1" grandRow="1" outline="0" fieldPosition="0"/>
    </format>
    <format dxfId="16">
      <pivotArea dataOnly="0" labelOnly="1" outline="0" fieldPosition="0">
        <references count="1">
          <reference field="4294967294" count="5">
            <x v="0"/>
            <x v="1"/>
            <x v="2"/>
            <x v="3"/>
            <x v="4"/>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5">
            <x v="0"/>
            <x v="1"/>
            <x v="2"/>
            <x v="3"/>
            <x v="4"/>
          </reference>
        </references>
      </pivotArea>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0"/>
        </references>
      </pivotArea>
    </format>
    <format dxfId="5">
      <pivotArea dataOnly="0" labelOnly="1" grandRow="1" outline="0" fieldPosition="0"/>
    </format>
    <format dxfId="4">
      <pivotArea dataOnly="0" labelOnly="1" outline="0" fieldPosition="0">
        <references count="1">
          <reference field="4294967294" count="5">
            <x v="0"/>
            <x v="1"/>
            <x v="2"/>
            <x v="3"/>
            <x v="4"/>
          </reference>
        </references>
      </pivotArea>
    </format>
  </formats>
  <chartFormats count="15">
    <chartFormat chart="0" format="28"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0" series="1">
      <pivotArea type="data" outline="0" fieldPosition="0">
        <references count="1">
          <reference field="4294967294" count="1" selected="0">
            <x v="2"/>
          </reference>
        </references>
      </pivotArea>
    </chartFormat>
    <chartFormat chart="0" format="31" series="1">
      <pivotArea type="data" outline="0" fieldPosition="0">
        <references count="1">
          <reference field="4294967294" count="1" selected="0">
            <x v="3"/>
          </reference>
        </references>
      </pivotArea>
    </chartFormat>
    <chartFormat chart="0" format="32" series="1">
      <pivotArea type="data" outline="0" fieldPosition="0">
        <references count="1">
          <reference field="4294967294" count="1" selected="0">
            <x v="4"/>
          </reference>
        </references>
      </pivotArea>
    </chartFormat>
    <chartFormat chart="13" format="38" series="1">
      <pivotArea type="data" outline="0" fieldPosition="0">
        <references count="1">
          <reference field="4294967294" count="1" selected="0">
            <x v="0"/>
          </reference>
        </references>
      </pivotArea>
    </chartFormat>
    <chartFormat chart="13" format="39" series="1">
      <pivotArea type="data" outline="0" fieldPosition="0">
        <references count="1">
          <reference field="4294967294" count="1" selected="0">
            <x v="1"/>
          </reference>
        </references>
      </pivotArea>
    </chartFormat>
    <chartFormat chart="13" format="40" series="1">
      <pivotArea type="data" outline="0" fieldPosition="0">
        <references count="1">
          <reference field="4294967294" count="1" selected="0">
            <x v="2"/>
          </reference>
        </references>
      </pivotArea>
    </chartFormat>
    <chartFormat chart="13" format="41" series="1">
      <pivotArea type="data" outline="0" fieldPosition="0">
        <references count="1">
          <reference field="4294967294" count="1" selected="0">
            <x v="3"/>
          </reference>
        </references>
      </pivotArea>
    </chartFormat>
    <chartFormat chart="13" format="42" series="1">
      <pivotArea type="data" outline="0" fieldPosition="0">
        <references count="1">
          <reference field="4294967294" count="1" selected="0">
            <x v="4"/>
          </reference>
        </references>
      </pivotArea>
    </chartFormat>
    <chartFormat chart="44" format="38" series="1">
      <pivotArea type="data" outline="0" fieldPosition="0">
        <references count="1">
          <reference field="4294967294" count="1" selected="0">
            <x v="0"/>
          </reference>
        </references>
      </pivotArea>
    </chartFormat>
    <chartFormat chart="44" format="39" series="1">
      <pivotArea type="data" outline="0" fieldPosition="0">
        <references count="1">
          <reference field="4294967294" count="1" selected="0">
            <x v="1"/>
          </reference>
        </references>
      </pivotArea>
    </chartFormat>
    <chartFormat chart="44" format="40" series="1">
      <pivotArea type="data" outline="0" fieldPosition="0">
        <references count="1">
          <reference field="4294967294" count="1" selected="0">
            <x v="2"/>
          </reference>
        </references>
      </pivotArea>
    </chartFormat>
    <chartFormat chart="44" format="41" series="1">
      <pivotArea type="data" outline="0" fieldPosition="0">
        <references count="1">
          <reference field="4294967294" count="1" selected="0">
            <x v="3"/>
          </reference>
        </references>
      </pivotArea>
    </chartFormat>
    <chartFormat chart="44" format="42" series="1">
      <pivotArea type="data" outline="0" fieldPosition="0">
        <references count="1">
          <reference field="4294967294" count="1" selected="0">
            <x v="4"/>
          </reference>
        </references>
      </pivotArea>
    </chartFormat>
  </chartFormats>
  <pivotHierarchies count="66">
    <pivotHierarchy dragToData="1"/>
    <pivotHierarchy dragToData="1"/>
    <pivotHierarchy multipleItemSelectionAllowed="1" dragToData="1">
      <members count="3" level="1">
        <member name="[Range].[Section].&amp;[A]"/>
        <member name="[Range].[Section].&amp;[B]"/>
        <member name="[Range].[Section].&amp;[C]"/>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Science"/>
    <pivotHierarchy dragToData="1" caption="Average of English"/>
    <pivotHierarchy dragToData="1" caption="Average of Hindi"/>
    <pivotHierarchy dragToData="1" caption="Average of Social Science"/>
    <pivotHierarchy dragToData="1" caption="Average of Mathematics"/>
    <pivotHierarchy dragToData="1"/>
    <pivotHierarchy dragToData="1"/>
    <pivotHierarchy dragToData="1"/>
    <pivotHierarchy dragToData="1"/>
    <pivotHierarchy dragToData="1" caption="Max of Science"/>
    <pivotHierarchy dragToData="1" caption="Max of Hindi"/>
    <pivotHierarchy dragToData="1" caption="Max of English"/>
    <pivotHierarchy dragToData="1" caption="Max of Social Science"/>
    <pivotHierarchy dragToData="1" caption="Max of Mathematic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9C8454-9C63-4D79-A286-2323DAD6C88F}" name="PivotTable11" cacheId="1" applyNumberFormats="0" applyBorderFormats="0" applyFontFormats="0" applyPatternFormats="0" applyAlignmentFormats="0" applyWidthHeightFormats="1" dataCaption="Values" updatedVersion="8" minRefreshableVersion="3" showDrill="0" useAutoFormatting="1" subtotalHiddenItems="1" itemPrintTitles="1" createdVersion="8" indent="0" showHeaders="0" outline="1" outlineData="1" multipleFieldFilters="0" chartFormat="40">
  <location ref="A3:B9" firstHeaderRow="1" firstDataRow="1" firstDataCol="1"/>
  <pivotFields count="4">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2"/>
  </rowFields>
  <rowItems count="6">
    <i>
      <x/>
    </i>
    <i>
      <x v="1"/>
    </i>
    <i>
      <x v="2"/>
    </i>
    <i>
      <x v="3"/>
    </i>
    <i>
      <x v="4"/>
    </i>
    <i t="grand">
      <x/>
    </i>
  </rowItems>
  <colItems count="1">
    <i/>
  </colItems>
  <dataFields count="1">
    <dataField name="Count of Grade" fld="1" subtotal="count" baseField="0" baseItem="0"/>
  </dataFields>
  <formats count="4">
    <format dxfId="3">
      <pivotArea type="all" dataOnly="0" outline="0" fieldPosition="0"/>
    </format>
    <format dxfId="2">
      <pivotArea outline="0" collapsedLevelsAreSubtotals="1" fieldPosition="0"/>
    </format>
    <format dxfId="1">
      <pivotArea dataOnly="0" labelOnly="1" grandRow="1" outline="0" fieldPosition="0"/>
    </format>
    <format dxfId="0">
      <pivotArea dataOnly="0" labelOnly="1" outline="0" axis="axisValues" fieldPosition="0"/>
    </format>
  </formats>
  <chartFormats count="12">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2" count="1" selected="0">
            <x v="0"/>
          </reference>
        </references>
      </pivotArea>
    </chartFormat>
    <chartFormat chart="5" format="14">
      <pivotArea type="data" outline="0" fieldPosition="0">
        <references count="2">
          <reference field="4294967294" count="1" selected="0">
            <x v="0"/>
          </reference>
          <reference field="2" count="1" selected="0">
            <x v="1"/>
          </reference>
        </references>
      </pivotArea>
    </chartFormat>
    <chartFormat chart="5" format="15">
      <pivotArea type="data" outline="0" fieldPosition="0">
        <references count="2">
          <reference field="4294967294" count="1" selected="0">
            <x v="0"/>
          </reference>
          <reference field="2" count="1" selected="0">
            <x v="2"/>
          </reference>
        </references>
      </pivotArea>
    </chartFormat>
    <chartFormat chart="5" format="16">
      <pivotArea type="data" outline="0" fieldPosition="0">
        <references count="2">
          <reference field="4294967294" count="1" selected="0">
            <x v="0"/>
          </reference>
          <reference field="2" count="1" selected="0">
            <x v="3"/>
          </reference>
        </references>
      </pivotArea>
    </chartFormat>
    <chartFormat chart="5" format="17">
      <pivotArea type="data" outline="0" fieldPosition="0">
        <references count="2">
          <reference field="4294967294" count="1" selected="0">
            <x v="0"/>
          </reference>
          <reference field="2" count="1" selected="0">
            <x v="4"/>
          </reference>
        </references>
      </pivotArea>
    </chartFormat>
    <chartFormat chart="24" format="24" series="1">
      <pivotArea type="data" outline="0" fieldPosition="0">
        <references count="1">
          <reference field="4294967294" count="1" selected="0">
            <x v="0"/>
          </reference>
        </references>
      </pivotArea>
    </chartFormat>
    <chartFormat chart="24" format="25">
      <pivotArea type="data" outline="0" fieldPosition="0">
        <references count="2">
          <reference field="4294967294" count="1" selected="0">
            <x v="0"/>
          </reference>
          <reference field="2" count="1" selected="0">
            <x v="0"/>
          </reference>
        </references>
      </pivotArea>
    </chartFormat>
    <chartFormat chart="24" format="26">
      <pivotArea type="data" outline="0" fieldPosition="0">
        <references count="2">
          <reference field="4294967294" count="1" selected="0">
            <x v="0"/>
          </reference>
          <reference field="2" count="1" selected="0">
            <x v="1"/>
          </reference>
        </references>
      </pivotArea>
    </chartFormat>
    <chartFormat chart="24" format="27">
      <pivotArea type="data" outline="0" fieldPosition="0">
        <references count="2">
          <reference field="4294967294" count="1" selected="0">
            <x v="0"/>
          </reference>
          <reference field="2" count="1" selected="0">
            <x v="2"/>
          </reference>
        </references>
      </pivotArea>
    </chartFormat>
    <chartFormat chart="24" format="28">
      <pivotArea type="data" outline="0" fieldPosition="0">
        <references count="2">
          <reference field="4294967294" count="1" selected="0">
            <x v="0"/>
          </reference>
          <reference field="2" count="1" selected="0">
            <x v="3"/>
          </reference>
        </references>
      </pivotArea>
    </chartFormat>
    <chartFormat chart="24" format="29">
      <pivotArea type="data" outline="0" fieldPosition="0">
        <references count="2">
          <reference field="4294967294" count="1" selected="0">
            <x v="0"/>
          </reference>
          <reference field="2" count="1" selected="0">
            <x v="4"/>
          </reference>
        </references>
      </pivotArea>
    </chartFormat>
  </chartFormats>
  <pivotHierarchies count="66">
    <pivotHierarchy dragToData="1"/>
    <pivotHierarchy dragToData="1"/>
    <pivotHierarchy multipleItemSelectionAllowed="1" dragToData="1">
      <members count="3" level="1">
        <member name="[Range].[Section].&amp;[A]"/>
        <member name="[Range].[Section].&amp;[B]"/>
        <member name="[Range].[Section].&amp;[C]"/>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ttendance (%)"/>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50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C0366E-F02E-4767-997A-ECA4BA359C1E}"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D10" firstHeaderRow="1" firstDataRow="2" firstDataCol="1"/>
  <pivotFields count="5">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1"/>
  </colFields>
  <colItems count="3">
    <i>
      <x/>
    </i>
    <i>
      <x v="1"/>
    </i>
    <i t="grand">
      <x/>
    </i>
  </colItems>
  <dataFields count="1">
    <dataField name="Sum of Students" fld="2" baseField="0" baseItem="0"/>
  </dataFields>
  <chartFormats count="4">
    <chartFormat chart="4" format="0" series="1">
      <pivotArea type="data" outline="0" fieldPosition="0">
        <references count="2">
          <reference field="4294967294" count="1" selected="0">
            <x v="0"/>
          </reference>
          <reference field="1"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7" format="4" series="1">
      <pivotArea type="data" outline="0" fieldPosition="0">
        <references count="2">
          <reference field="4294967294" count="1" selected="0">
            <x v="0"/>
          </reference>
          <reference field="1" count="1" selected="0">
            <x v="0"/>
          </reference>
        </references>
      </pivotArea>
    </chartFormat>
    <chartFormat chart="7" format="5" series="1">
      <pivotArea type="data" outline="0" fieldPosition="0">
        <references count="2">
          <reference field="4294967294" count="1" selected="0">
            <x v="0"/>
          </reference>
          <reference field="1" count="1" selected="0">
            <x v="1"/>
          </reference>
        </references>
      </pivotArea>
    </chartFormat>
  </chartFormats>
  <pivotHierarchies count="66">
    <pivotHierarchy dragToData="1"/>
    <pivotHierarchy dragToData="1"/>
    <pivotHierarchy multipleItemSelectionAllowed="1" dragToData="1">
      <members count="3" level="1">
        <member name="[Range].[Section].&amp;[A]"/>
        <member name="[Range].[Section].&amp;[B]"/>
        <member name="[Range].[Section].&amp;[C]"/>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MMARY!$H$12:$J$22">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25E1D9-3EC6-41B1-AB5A-0D77B82104E3}"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45" firstHeaderRow="1" firstDataRow="1" firstDataCol="1"/>
  <pivotFields count="4">
    <pivotField axis="axisRow" allDrilled="1" subtotalTop="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Items count="1">
    <i/>
  </colItems>
  <dataFields count="1">
    <dataField name="Average of Total" fld="1" subtotal="average" baseField="0" baseItem="0"/>
  </dataFields>
  <chartFormats count="4">
    <chartFormat chart="1"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66">
    <pivotHierarchy dragToData="1"/>
    <pivotHierarchy dragToData="1"/>
    <pivotHierarchy multipleItemSelectionAllowed="1" dragToData="1">
      <members count="3" level="1">
        <member name="[Range].[Section].&amp;[A]"/>
        <member name="[Range].[Section].&amp;[B]"/>
        <member name="[Range].[Section].&amp;[C]"/>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Total"/>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 data!$A$1:$P$505">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 xr10:uid="{5C8E4496-0E69-424F-A1C2-1B90167AE284}" sourceName="[Range].[Section]">
  <pivotTables>
    <pivotTable tabId="2" name="PivotTable11"/>
    <pivotTable tabId="3" name="PivotTable12"/>
    <pivotTable tabId="5" name="PivotTable14"/>
    <pivotTable tabId="12" name="PivotTable2"/>
    <pivotTable tabId="30" name="PivotTable1"/>
    <pivotTable tabId="31" name="PivotTable2"/>
  </pivotTables>
  <data>
    <olap pivotCacheId="744676600">
      <levels count="2">
        <level uniqueName="[Range].[Section].[(All)]" sourceCaption="(All)" count="0"/>
        <level uniqueName="[Range].[Section].[Section]" sourceCaption="Section" count="4">
          <ranges>
            <range startItem="0">
              <i n="[Range].[Section].&amp;[A]" c="A"/>
              <i n="[Range].[Section].&amp;[B]" c="B"/>
              <i n="[Range].[Section].&amp;[C]" c="C"/>
              <i n="[Range].[Section].&amp;[none]" c="none"/>
            </range>
          </ranges>
        </level>
      </levels>
      <selections count="3">
        <selection n="[Range].[Section].&amp;[A]"/>
        <selection n="[Range].[Section].&amp;[B]"/>
        <selection n="[Range].[Section].&amp;[C]"/>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A03D127-002B-483C-8F6B-30E7D3110F0B}" sourceName="[Range].[Gender]">
  <pivotTables>
    <pivotTable tabId="12" name="PivotTable2"/>
    <pivotTable tabId="2" name="PivotTable11"/>
    <pivotTable tabId="3" name="PivotTable12"/>
    <pivotTable tabId="5" name="PivotTable14"/>
    <pivotTable tabId="30" name="PivotTable1"/>
    <pivotTable tabId="31" name="PivotTable2"/>
  </pivotTables>
  <data>
    <olap pivotCacheId="744676600">
      <levels count="2">
        <level uniqueName="[Range].[Gender].[(All)]" sourceCaption="(All)" count="0"/>
        <level uniqueName="[Range].[Gender].[Gender]" sourceCaption="Gender" count="3">
          <ranges>
            <range startItem="0">
              <i n="[Range].[Gender].&amp;[Female]" c="Female"/>
              <i n="[Range].[Gender].&amp;[Male]" c="Male"/>
              <i n="[Range].[Gender].&amp;[no gender]" c="no gender"/>
            </range>
          </ranges>
        </level>
      </levels>
      <selections count="1">
        <selection n="[Range].[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jbect" xr10:uid="{656598F3-A79B-41BF-B333-E5EBA62E1A97}" sourceName="[Range 1].[Sujbect]">
  <pivotTables>
    <pivotTable tabId="30" name="PivotTable1"/>
    <pivotTable tabId="2" name="PivotTable11"/>
    <pivotTable tabId="12" name="PivotTable2"/>
    <pivotTable tabId="3" name="PivotTable12"/>
    <pivotTable tabId="5" name="PivotTable14"/>
    <pivotTable tabId="31" name="PivotTable2"/>
  </pivotTables>
  <data>
    <olap pivotCacheId="744676600">
      <levels count="2">
        <level uniqueName="[Range 1].[Sujbect].[(All)]" sourceCaption="(All)" count="0"/>
        <level uniqueName="[Range 1].[Sujbect].[Sujbect]" sourceCaption="Sujbect" count="5">
          <ranges>
            <range startItem="0">
              <i n="[Range 1].[Sujbect].&amp;[English]" c="English"/>
              <i n="[Range 1].[Sujbect].&amp;[Hindi]" c="Hindi"/>
              <i n="[Range 1].[Sujbect].&amp;[Mathematics]" c="Mathematics"/>
              <i n="[Range 1].[Sujbect].&amp;[Science]" c="Science"/>
              <i n="[Range 1].[Sujbect].&amp;[Social Science]" c="Social Science"/>
            </range>
          </ranges>
        </level>
      </levels>
      <selections count="1">
        <selection n="[Range 1].[Sujbec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4" xr10:uid="{F57C85C9-8FA8-4AEB-8817-B1A806785F39}" cache="Slicer_Section" caption="Section" level="1" style="SlicerStyleDark5" rowHeight="257175"/>
  <slicer name="Gender 1" xr10:uid="{EB5BEF49-C6BA-4CFD-A330-F882E16BA226}" cache="Slicer_Gender" caption="Gender" level="1" style="SlicerStyleDark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3" xr10:uid="{D738F63E-D571-4951-A11F-CD5E5AF41075}" cache="Slicer_Section" caption="Section" level="1" style="SlicerStyleDark1"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D1511CE1-6AC7-4472-869C-BB1104E63357}" cache="Slicer_Section" caption="Section" level="1" style="SlicerStyleDark1"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31DCCE3-0C64-40E2-B8CD-85472F31B76B}" cache="Slicer_Gender" caption="Gender" level="1" style="SlicerStyleDark1"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5" xr10:uid="{4C9ABC06-1B94-42AB-80E1-E81AE4F4A911}" cache="Slicer_Section" caption="Section" level="1" style="SlicerStyleDark1" rowHeight="257175"/>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jbect 1" xr10:uid="{00DB34E7-4BCB-44D6-A970-AC64E5E26F91}" cache="Slicer_Sujbect" caption="Sujbect" level="1" style="SlicerStyleDark1" rowHeight="257175"/>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2" xr10:uid="{521D711E-B6CA-411E-89E6-F2CBFE40B44D}" cache="Slicer_Section" caption="Section" level="1" style="SlicerStyleDark1" rowHeight="257175"/>
  <slicer name="Gender 2" xr10:uid="{99A09E22-1332-4B16-B1F3-273B4A81FF6D}" cache="Slicer_Gender" caption="Gender" level="1" style="SlicerStyleDark1" rowHeight="257175"/>
  <slicer name="Sujbect" xr10:uid="{D8F19DC1-A8AF-42B2-9A89-2C7D9FF879D1}" cache="Slicer_Sujbect" caption="Sujbect" level="1" style="SlicerStyleDark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0.xml"/><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2.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3.xml"/><Relationship Id="rId1" Type="http://schemas.openxmlformats.org/officeDocument/2006/relationships/pivotTable" Target="../pivotTables/pivotTable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6.xml"/></Relationships>
</file>

<file path=xl/worksheets/_rels/sheet17.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16C82-BEF6-4ADA-A695-19833F588E09}">
  <dimension ref="A1:P61"/>
  <sheetViews>
    <sheetView workbookViewId="0">
      <selection activeCell="I13" sqref="I13"/>
    </sheetView>
  </sheetViews>
  <sheetFormatPr defaultRowHeight="15" x14ac:dyDescent="0.25"/>
  <cols>
    <col min="1" max="1" width="15" style="51" bestFit="1" customWidth="1"/>
    <col min="2" max="2" width="10.42578125" style="51" bestFit="1" customWidth="1"/>
    <col min="3" max="3" width="11.28515625" style="51" customWidth="1"/>
    <col min="4" max="4" width="11.28515625" style="51" bestFit="1" customWidth="1"/>
    <col min="5" max="5" width="27.28515625" style="51" customWidth="1"/>
    <col min="6" max="16384" width="9.140625" style="51"/>
  </cols>
  <sheetData>
    <row r="1" spans="1:16" ht="21" x14ac:dyDescent="0.25">
      <c r="A1" s="77" t="s">
        <v>1148</v>
      </c>
      <c r="B1" s="77"/>
      <c r="C1" s="77"/>
      <c r="D1" s="77"/>
      <c r="E1" s="77"/>
      <c r="F1" s="77"/>
      <c r="G1" s="77"/>
      <c r="H1" s="77"/>
      <c r="I1" s="77"/>
      <c r="J1" s="77"/>
      <c r="K1" s="77"/>
      <c r="L1" s="77"/>
      <c r="M1" s="77"/>
      <c r="N1" s="77"/>
      <c r="O1" s="77"/>
      <c r="P1" s="77"/>
    </row>
    <row r="2" spans="1:16" x14ac:dyDescent="0.25">
      <c r="A2" s="78" t="s">
        <v>1149</v>
      </c>
      <c r="B2" s="78"/>
      <c r="C2" s="78"/>
      <c r="D2" s="78"/>
      <c r="E2" s="78"/>
      <c r="F2" s="78"/>
      <c r="G2" s="78"/>
      <c r="H2" s="78"/>
      <c r="I2" s="78"/>
      <c r="J2" s="78"/>
      <c r="K2" s="78"/>
      <c r="L2" s="78"/>
      <c r="M2" s="78"/>
      <c r="N2" s="78"/>
      <c r="O2" s="78"/>
      <c r="P2" s="78"/>
    </row>
    <row r="4" spans="1:16" x14ac:dyDescent="0.25">
      <c r="A4" s="79" t="s">
        <v>1150</v>
      </c>
      <c r="B4" s="79"/>
      <c r="C4" s="79"/>
      <c r="D4" s="79"/>
      <c r="E4" s="79"/>
      <c r="F4" s="79"/>
      <c r="G4" s="79"/>
      <c r="H4" s="79"/>
    </row>
    <row r="5" spans="1:16" x14ac:dyDescent="0.25">
      <c r="A5" s="55" t="s">
        <v>1151</v>
      </c>
      <c r="B5" s="80" t="s">
        <v>1152</v>
      </c>
      <c r="C5" s="80"/>
      <c r="D5" s="80"/>
      <c r="E5" s="80"/>
      <c r="F5" s="80"/>
      <c r="G5" s="80"/>
      <c r="H5" s="80"/>
    </row>
    <row r="6" spans="1:16" x14ac:dyDescent="0.25">
      <c r="A6" s="55" t="s">
        <v>1153</v>
      </c>
      <c r="B6" s="80" t="s">
        <v>1154</v>
      </c>
      <c r="C6" s="80"/>
      <c r="D6" s="80"/>
      <c r="E6" s="80"/>
      <c r="F6" s="80"/>
      <c r="G6" s="80"/>
      <c r="H6" s="80"/>
    </row>
    <row r="7" spans="1:16" x14ac:dyDescent="0.25">
      <c r="A7" s="55" t="s">
        <v>1155</v>
      </c>
      <c r="B7" s="80" t="s">
        <v>1156</v>
      </c>
      <c r="C7" s="80"/>
      <c r="D7" s="80"/>
      <c r="E7" s="80"/>
      <c r="F7" s="80"/>
      <c r="G7" s="80"/>
      <c r="H7" s="80"/>
    </row>
    <row r="8" spans="1:16" x14ac:dyDescent="0.25">
      <c r="A8" s="55" t="s">
        <v>1157</v>
      </c>
      <c r="B8" s="80" t="s">
        <v>1158</v>
      </c>
      <c r="C8" s="80"/>
      <c r="D8" s="80"/>
      <c r="E8" s="80"/>
      <c r="F8" s="80"/>
      <c r="G8" s="80"/>
      <c r="H8" s="80"/>
    </row>
    <row r="9" spans="1:16" x14ac:dyDescent="0.25">
      <c r="A9" s="55" t="s">
        <v>1159</v>
      </c>
      <c r="B9" s="80" t="s">
        <v>1160</v>
      </c>
      <c r="C9" s="80"/>
      <c r="D9" s="80"/>
      <c r="E9" s="80"/>
      <c r="F9" s="80"/>
      <c r="G9" s="80"/>
      <c r="H9" s="80"/>
    </row>
    <row r="11" spans="1:16" x14ac:dyDescent="0.25">
      <c r="A11" s="56" t="s">
        <v>1161</v>
      </c>
      <c r="B11" s="56" t="s">
        <v>1162</v>
      </c>
      <c r="C11" s="56" t="s">
        <v>1163</v>
      </c>
      <c r="D11" s="56" t="s">
        <v>1164</v>
      </c>
      <c r="E11" s="56" t="s">
        <v>1165</v>
      </c>
    </row>
    <row r="12" spans="1:16" x14ac:dyDescent="0.25">
      <c r="A12" s="81" t="s">
        <v>1166</v>
      </c>
      <c r="B12" s="76"/>
      <c r="C12" s="76"/>
      <c r="D12" s="76"/>
      <c r="E12" s="76"/>
    </row>
    <row r="13" spans="1:16" ht="89.25" customHeight="1" x14ac:dyDescent="0.25">
      <c r="A13" s="57" t="s">
        <v>1167</v>
      </c>
      <c r="B13" s="58" t="s">
        <v>1168</v>
      </c>
      <c r="C13" s="59" t="s">
        <v>1169</v>
      </c>
      <c r="D13" s="60" t="s">
        <v>1170</v>
      </c>
      <c r="E13" s="61" t="s">
        <v>1171</v>
      </c>
    </row>
    <row r="14" spans="1:16" ht="79.5" customHeight="1" x14ac:dyDescent="0.25">
      <c r="A14" s="62" t="s">
        <v>1167</v>
      </c>
      <c r="B14" s="63" t="s">
        <v>1172</v>
      </c>
      <c r="C14" s="59" t="s">
        <v>1173</v>
      </c>
      <c r="D14" s="64" t="s">
        <v>1174</v>
      </c>
      <c r="E14" s="65" t="s">
        <v>1175</v>
      </c>
    </row>
    <row r="15" spans="1:16" ht="90.75" customHeight="1" x14ac:dyDescent="0.25">
      <c r="A15" s="57" t="s">
        <v>1167</v>
      </c>
      <c r="B15" s="58" t="s">
        <v>1176</v>
      </c>
      <c r="C15" s="59">
        <f>SUM(E2:I2)</f>
        <v>0</v>
      </c>
      <c r="D15" s="60" t="s">
        <v>1177</v>
      </c>
      <c r="E15" s="61" t="s">
        <v>1178</v>
      </c>
    </row>
    <row r="16" spans="1:16" ht="71.25" customHeight="1" x14ac:dyDescent="0.25">
      <c r="A16" s="62" t="s">
        <v>1167</v>
      </c>
      <c r="B16" s="63" t="s">
        <v>1179</v>
      </c>
      <c r="C16" s="59">
        <f>(K2/500)*100</f>
        <v>0</v>
      </c>
      <c r="D16" s="64" t="s">
        <v>1180</v>
      </c>
      <c r="E16" s="65" t="s">
        <v>1181</v>
      </c>
    </row>
    <row r="17" spans="1:5" ht="90" customHeight="1" x14ac:dyDescent="0.25">
      <c r="A17" s="57" t="s">
        <v>1167</v>
      </c>
      <c r="B17" s="58" t="s">
        <v>1182</v>
      </c>
      <c r="C17" s="59" t="str">
        <f>IF(L2&gt;=90,"A++",IF(L2&gt;=80,"A",IF(L2&gt;=70,"B",IF(L2&gt;=60,"C","D"))))</f>
        <v>D</v>
      </c>
      <c r="D17" s="60" t="s">
        <v>1183</v>
      </c>
      <c r="E17" s="61" t="s">
        <v>1184</v>
      </c>
    </row>
    <row r="18" spans="1:5" ht="60" x14ac:dyDescent="0.25">
      <c r="A18" s="62" t="s">
        <v>1167</v>
      </c>
      <c r="B18" s="63" t="s">
        <v>1185</v>
      </c>
      <c r="C18" s="59" t="e">
        <f>RANK(K2,$K$2:$K$504,0)</f>
        <v>#N/A</v>
      </c>
      <c r="D18" s="64" t="s">
        <v>1186</v>
      </c>
      <c r="E18" s="65" t="s">
        <v>1187</v>
      </c>
    </row>
    <row r="19" spans="1:5" ht="36" x14ac:dyDescent="0.25">
      <c r="A19" s="57" t="s">
        <v>1167</v>
      </c>
      <c r="B19" s="58" t="s">
        <v>1188</v>
      </c>
      <c r="C19" s="59" t="str">
        <f>IF(L2&gt;=60,"pass","fail")</f>
        <v>fail</v>
      </c>
      <c r="D19" s="60" t="s">
        <v>1189</v>
      </c>
      <c r="E19" s="61" t="s">
        <v>1190</v>
      </c>
    </row>
    <row r="21" spans="1:5" x14ac:dyDescent="0.25">
      <c r="A21" s="82" t="s">
        <v>1191</v>
      </c>
      <c r="B21" s="76"/>
      <c r="C21" s="76"/>
      <c r="D21" s="76"/>
      <c r="E21" s="76"/>
    </row>
    <row r="22" spans="1:5" ht="48" x14ac:dyDescent="0.25">
      <c r="A22" s="57" t="s">
        <v>1192</v>
      </c>
      <c r="B22" s="58" t="s">
        <v>1193</v>
      </c>
      <c r="C22" s="59" t="e">
        <f>COUNTIF('[1]clean data'!C2:C504, "A")</f>
        <v>#VALUE!</v>
      </c>
      <c r="D22" s="60" t="s">
        <v>1194</v>
      </c>
      <c r="E22" s="61" t="s">
        <v>1195</v>
      </c>
    </row>
    <row r="23" spans="1:5" ht="60" x14ac:dyDescent="0.25">
      <c r="A23" s="62" t="s">
        <v>1192</v>
      </c>
      <c r="B23" s="63" t="s">
        <v>1196</v>
      </c>
      <c r="C23" s="59" t="e">
        <f>COUNTIFS('[1]clean data'!O2:O504,"Pass",'[1]clean data'!C2:C504,"A")</f>
        <v>#VALUE!</v>
      </c>
      <c r="D23" s="64" t="s">
        <v>1197</v>
      </c>
      <c r="E23" s="65" t="s">
        <v>1198</v>
      </c>
    </row>
    <row r="24" spans="1:5" ht="48" x14ac:dyDescent="0.25">
      <c r="A24" s="57" t="s">
        <v>1192</v>
      </c>
      <c r="B24" s="58" t="s">
        <v>1199</v>
      </c>
      <c r="C24" s="59" t="e">
        <f>COUNTIFS('[1]clean data'!O2:O504,"fail",'[1]clean data'!C2:C504,"A")</f>
        <v>#VALUE!</v>
      </c>
      <c r="D24" s="60" t="s">
        <v>1200</v>
      </c>
      <c r="E24" s="61" t="s">
        <v>1201</v>
      </c>
    </row>
    <row r="25" spans="1:5" ht="48" x14ac:dyDescent="0.25">
      <c r="A25" s="62" t="s">
        <v>1192</v>
      </c>
      <c r="B25" s="63" t="s">
        <v>1202</v>
      </c>
      <c r="C25" s="59" t="e">
        <f>ROUND(C4/B4*100, 1)</f>
        <v>#DIV/0!</v>
      </c>
      <c r="D25" s="64" t="s">
        <v>1203</v>
      </c>
      <c r="E25" s="65" t="s">
        <v>1204</v>
      </c>
    </row>
    <row r="26" spans="1:5" ht="60" x14ac:dyDescent="0.25">
      <c r="A26" s="57" t="s">
        <v>1192</v>
      </c>
      <c r="B26" s="58" t="s">
        <v>1205</v>
      </c>
      <c r="C26" s="59" t="e">
        <f>AVERAGEIF('[1]clean data'!C2:C504,"A",'[1]clean data'!K2:K504)</f>
        <v>#VALUE!</v>
      </c>
      <c r="D26" s="60" t="s">
        <v>1206</v>
      </c>
      <c r="E26" s="61" t="s">
        <v>1207</v>
      </c>
    </row>
    <row r="27" spans="1:5" ht="36" x14ac:dyDescent="0.25">
      <c r="A27" s="62" t="s">
        <v>1192</v>
      </c>
      <c r="B27" s="63" t="s">
        <v>1208</v>
      </c>
      <c r="C27" s="59">
        <f>SUM(B4:B6)</f>
        <v>0</v>
      </c>
      <c r="D27" s="64" t="s">
        <v>1209</v>
      </c>
      <c r="E27" s="65" t="s">
        <v>1210</v>
      </c>
    </row>
    <row r="28" spans="1:5" ht="48" x14ac:dyDescent="0.25">
      <c r="A28" s="57" t="s">
        <v>1192</v>
      </c>
      <c r="B28" s="58" t="s">
        <v>1211</v>
      </c>
      <c r="C28" s="59" t="e">
        <f>ROUND(C7/B7*100, 1)</f>
        <v>#VALUE!</v>
      </c>
      <c r="D28" s="60" t="s">
        <v>1212</v>
      </c>
      <c r="E28" s="61" t="s">
        <v>1213</v>
      </c>
    </row>
    <row r="29" spans="1:5" ht="60" x14ac:dyDescent="0.25">
      <c r="A29" s="62" t="s">
        <v>1192</v>
      </c>
      <c r="B29" s="63" t="s">
        <v>1214</v>
      </c>
      <c r="C29" s="59" t="e">
        <f>AVERAGEIF('[1]clean data'!C2:C504,"A",'[1]clean data'!E2:E504)</f>
        <v>#VALUE!</v>
      </c>
      <c r="D29" s="64" t="s">
        <v>1215</v>
      </c>
      <c r="E29" s="65" t="s">
        <v>1216</v>
      </c>
    </row>
    <row r="30" spans="1:5" ht="60" x14ac:dyDescent="0.25">
      <c r="A30" s="57" t="s">
        <v>1192</v>
      </c>
      <c r="B30" s="58" t="s">
        <v>1217</v>
      </c>
      <c r="C30" s="59" t="e">
        <f>COUNTIFS('[1]clean data'!C2:C504,"A",'[1]clean data'!E2:E504,"&gt;60")</f>
        <v>#VALUE!</v>
      </c>
      <c r="D30" s="60" t="s">
        <v>1218</v>
      </c>
      <c r="E30" s="61" t="s">
        <v>1219</v>
      </c>
    </row>
    <row r="31" spans="1:5" ht="60" x14ac:dyDescent="0.25">
      <c r="A31" s="62" t="s">
        <v>1192</v>
      </c>
      <c r="B31" s="63" t="s">
        <v>1220</v>
      </c>
      <c r="C31" s="59" t="e">
        <f>COUNTIF('[1]clean data'!M2:M504, A19)</f>
        <v>#VALUE!</v>
      </c>
      <c r="D31" s="64" t="s">
        <v>1221</v>
      </c>
      <c r="E31" s="65" t="s">
        <v>1222</v>
      </c>
    </row>
    <row r="32" spans="1:5" ht="60" x14ac:dyDescent="0.25">
      <c r="A32" s="57" t="s">
        <v>1192</v>
      </c>
      <c r="B32" s="58" t="s">
        <v>1223</v>
      </c>
      <c r="C32" s="59" t="e">
        <f>(B19/'[1]clean data'!B505)*100</f>
        <v>#VALUE!</v>
      </c>
      <c r="D32" s="60" t="s">
        <v>1224</v>
      </c>
      <c r="E32" s="61" t="s">
        <v>1225</v>
      </c>
    </row>
    <row r="34" spans="1:5" x14ac:dyDescent="0.25">
      <c r="A34" s="83" t="s">
        <v>1226</v>
      </c>
      <c r="B34" s="76"/>
      <c r="C34" s="76"/>
      <c r="D34" s="76"/>
      <c r="E34" s="76"/>
    </row>
    <row r="35" spans="1:5" ht="84" x14ac:dyDescent="0.25">
      <c r="A35" s="57" t="s">
        <v>1227</v>
      </c>
      <c r="B35" s="58" t="s">
        <v>1228</v>
      </c>
      <c r="C35" s="59" t="e">
        <f>VLOOKUP(B8,'[1]clean data'!A1:O504, MATCH('[1]clean data'!B1,'[1]clean data'!A1:O1,0), FALSE)</f>
        <v>#REF!</v>
      </c>
      <c r="D35" s="60" t="s">
        <v>1229</v>
      </c>
      <c r="E35" s="61" t="s">
        <v>1230</v>
      </c>
    </row>
    <row r="36" spans="1:5" ht="60" x14ac:dyDescent="0.25">
      <c r="A36" s="62" t="s">
        <v>1227</v>
      </c>
      <c r="B36" s="63" t="s">
        <v>1231</v>
      </c>
      <c r="C36" s="59"/>
      <c r="D36" s="64" t="s">
        <v>1232</v>
      </c>
      <c r="E36" s="65" t="s">
        <v>1233</v>
      </c>
    </row>
    <row r="37" spans="1:5" ht="48" x14ac:dyDescent="0.25">
      <c r="A37" s="57" t="s">
        <v>1227</v>
      </c>
      <c r="B37" s="58" t="s">
        <v>1234</v>
      </c>
      <c r="C37" s="59"/>
      <c r="D37" s="60" t="s">
        <v>1235</v>
      </c>
      <c r="E37" s="61" t="s">
        <v>1236</v>
      </c>
    </row>
    <row r="38" spans="1:5" ht="36" x14ac:dyDescent="0.25">
      <c r="A38" s="62" t="s">
        <v>1227</v>
      </c>
      <c r="B38" s="63" t="s">
        <v>1237</v>
      </c>
      <c r="C38" s="59"/>
      <c r="D38" s="64" t="s">
        <v>1238</v>
      </c>
      <c r="E38" s="65" t="s">
        <v>1239</v>
      </c>
    </row>
    <row r="39" spans="1:5" ht="36" x14ac:dyDescent="0.25">
      <c r="A39" s="57" t="s">
        <v>1227</v>
      </c>
      <c r="B39" s="58" t="s">
        <v>1240</v>
      </c>
      <c r="C39" s="59"/>
      <c r="D39" s="60" t="s">
        <v>1241</v>
      </c>
      <c r="E39" s="61" t="s">
        <v>1242</v>
      </c>
    </row>
    <row r="40" spans="1:5" ht="36" x14ac:dyDescent="0.25">
      <c r="A40" s="62" t="s">
        <v>1227</v>
      </c>
      <c r="B40" s="63" t="s">
        <v>1243</v>
      </c>
      <c r="C40" s="59"/>
      <c r="D40" s="64" t="s">
        <v>1244</v>
      </c>
      <c r="E40" s="65" t="s">
        <v>1245</v>
      </c>
    </row>
    <row r="41" spans="1:5" ht="72" x14ac:dyDescent="0.25">
      <c r="A41" s="57" t="s">
        <v>1227</v>
      </c>
      <c r="B41" s="58" t="s">
        <v>1246</v>
      </c>
      <c r="C41" s="59"/>
      <c r="D41" s="60" t="s">
        <v>1247</v>
      </c>
      <c r="E41" s="61" t="s">
        <v>1248</v>
      </c>
    </row>
    <row r="42" spans="1:5" ht="72" x14ac:dyDescent="0.25">
      <c r="A42" s="62" t="s">
        <v>1227</v>
      </c>
      <c r="B42" s="63" t="s">
        <v>1249</v>
      </c>
      <c r="C42" s="59" t="e">
        <f>ROUND(D17/C17*100, 1)</f>
        <v>#VALUE!</v>
      </c>
      <c r="D42" s="64" t="s">
        <v>1250</v>
      </c>
      <c r="E42" s="65" t="s">
        <v>1251</v>
      </c>
    </row>
    <row r="43" spans="1:5" ht="36" x14ac:dyDescent="0.25">
      <c r="A43" s="57" t="s">
        <v>1227</v>
      </c>
      <c r="B43" s="58" t="s">
        <v>1252</v>
      </c>
      <c r="C43" s="59" t="str">
        <f>IF(E17&gt;=60, "A", "B")</f>
        <v>A</v>
      </c>
      <c r="D43" s="60" t="s">
        <v>1253</v>
      </c>
      <c r="E43" s="61" t="s">
        <v>1254</v>
      </c>
    </row>
    <row r="44" spans="1:5" ht="60" x14ac:dyDescent="0.25">
      <c r="A44" s="62" t="s">
        <v>1227</v>
      </c>
      <c r="B44" s="63" t="s">
        <v>1255</v>
      </c>
      <c r="C44" s="59" t="str">
        <f>IF(D17&gt;=33, "Pass", "Fail")</f>
        <v>Pass</v>
      </c>
      <c r="D44" s="64" t="s">
        <v>1256</v>
      </c>
      <c r="E44" s="65" t="s">
        <v>1257</v>
      </c>
    </row>
    <row r="46" spans="1:5" x14ac:dyDescent="0.25">
      <c r="A46" s="75" t="s">
        <v>1258</v>
      </c>
      <c r="B46" s="76"/>
      <c r="C46" s="76"/>
      <c r="D46" s="76"/>
      <c r="E46" s="76"/>
    </row>
    <row r="47" spans="1:5" ht="60" x14ac:dyDescent="0.25">
      <c r="A47" s="57" t="s">
        <v>1259</v>
      </c>
      <c r="B47" s="58" t="s">
        <v>1260</v>
      </c>
      <c r="C47" s="59">
        <f>COUNTA('[1]clean data'!A2:A504)</f>
        <v>503</v>
      </c>
      <c r="D47" s="60" t="s">
        <v>1261</v>
      </c>
      <c r="E47" s="61" t="s">
        <v>1262</v>
      </c>
    </row>
    <row r="50" spans="1:5" ht="15.75" x14ac:dyDescent="0.25">
      <c r="A50" s="85" t="s">
        <v>1263</v>
      </c>
      <c r="B50" s="76"/>
      <c r="C50" s="76"/>
      <c r="D50" s="76"/>
      <c r="E50" s="76"/>
    </row>
    <row r="51" spans="1:5" ht="36" x14ac:dyDescent="0.25">
      <c r="A51" s="66" t="s">
        <v>1264</v>
      </c>
      <c r="B51" s="84" t="s">
        <v>1265</v>
      </c>
      <c r="C51" s="76"/>
      <c r="D51" s="76"/>
      <c r="E51" s="76"/>
    </row>
    <row r="52" spans="1:5" x14ac:dyDescent="0.25">
      <c r="A52" s="67" t="s">
        <v>1266</v>
      </c>
      <c r="B52" s="86" t="s">
        <v>1267</v>
      </c>
      <c r="C52" s="76"/>
      <c r="D52" s="76"/>
      <c r="E52" s="76"/>
    </row>
    <row r="53" spans="1:5" ht="24" x14ac:dyDescent="0.25">
      <c r="A53" s="66" t="s">
        <v>1268</v>
      </c>
      <c r="B53" s="84" t="s">
        <v>1269</v>
      </c>
      <c r="C53" s="76"/>
      <c r="D53" s="76"/>
      <c r="E53" s="76"/>
    </row>
    <row r="54" spans="1:5" ht="24" x14ac:dyDescent="0.25">
      <c r="A54" s="67" t="s">
        <v>1270</v>
      </c>
      <c r="B54" s="86" t="s">
        <v>1271</v>
      </c>
      <c r="C54" s="76"/>
      <c r="D54" s="76"/>
      <c r="E54" s="76"/>
    </row>
    <row r="55" spans="1:5" ht="24" x14ac:dyDescent="0.25">
      <c r="A55" s="66" t="s">
        <v>1272</v>
      </c>
      <c r="B55" s="84" t="s">
        <v>1273</v>
      </c>
      <c r="C55" s="76"/>
      <c r="D55" s="76"/>
      <c r="E55" s="76"/>
    </row>
    <row r="56" spans="1:5" ht="24" x14ac:dyDescent="0.25">
      <c r="A56" s="67" t="s">
        <v>1274</v>
      </c>
      <c r="B56" s="86" t="s">
        <v>1275</v>
      </c>
      <c r="C56" s="76"/>
      <c r="D56" s="76"/>
      <c r="E56" s="76"/>
    </row>
    <row r="57" spans="1:5" ht="24" x14ac:dyDescent="0.25">
      <c r="A57" s="66" t="s">
        <v>1276</v>
      </c>
      <c r="B57" s="84" t="s">
        <v>1277</v>
      </c>
      <c r="C57" s="76"/>
      <c r="D57" s="76"/>
      <c r="E57" s="76"/>
    </row>
    <row r="58" spans="1:5" ht="36" x14ac:dyDescent="0.25">
      <c r="A58" s="67" t="s">
        <v>1278</v>
      </c>
      <c r="B58" s="86" t="s">
        <v>1279</v>
      </c>
      <c r="C58" s="76"/>
      <c r="D58" s="76"/>
      <c r="E58" s="76"/>
    </row>
    <row r="59" spans="1:5" ht="24" x14ac:dyDescent="0.25">
      <c r="A59" s="66" t="s">
        <v>1280</v>
      </c>
      <c r="B59" s="84" t="s">
        <v>1281</v>
      </c>
      <c r="C59" s="76"/>
      <c r="D59" s="76"/>
      <c r="E59" s="76"/>
    </row>
    <row r="60" spans="1:5" x14ac:dyDescent="0.25">
      <c r="A60" s="67" t="s">
        <v>1282</v>
      </c>
      <c r="B60" s="86" t="s">
        <v>1283</v>
      </c>
      <c r="C60" s="76"/>
      <c r="D60" s="76"/>
      <c r="E60" s="76"/>
    </row>
    <row r="61" spans="1:5" ht="24" x14ac:dyDescent="0.25">
      <c r="A61" s="66" t="s">
        <v>1284</v>
      </c>
      <c r="B61" s="84" t="s">
        <v>1285</v>
      </c>
      <c r="C61" s="76"/>
      <c r="D61" s="76"/>
      <c r="E61" s="76"/>
    </row>
  </sheetData>
  <mergeCells count="24">
    <mergeCell ref="B61:E61"/>
    <mergeCell ref="A50:E50"/>
    <mergeCell ref="B51:E51"/>
    <mergeCell ref="B52:E52"/>
    <mergeCell ref="B53:E53"/>
    <mergeCell ref="B54:E54"/>
    <mergeCell ref="B55:E55"/>
    <mergeCell ref="B56:E56"/>
    <mergeCell ref="B57:E57"/>
    <mergeCell ref="B58:E58"/>
    <mergeCell ref="B59:E59"/>
    <mergeCell ref="B60:E60"/>
    <mergeCell ref="A46:E46"/>
    <mergeCell ref="A1:P1"/>
    <mergeCell ref="A2:P2"/>
    <mergeCell ref="A4:H4"/>
    <mergeCell ref="B5:H5"/>
    <mergeCell ref="B6:H6"/>
    <mergeCell ref="B7:H7"/>
    <mergeCell ref="B8:H8"/>
    <mergeCell ref="B9:H9"/>
    <mergeCell ref="A12:E12"/>
    <mergeCell ref="A21:E21"/>
    <mergeCell ref="A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9DA5C-8108-495F-A68E-568057549D7E}">
  <sheetPr codeName="Sheet4"/>
  <dimension ref="A1"/>
  <sheetViews>
    <sheetView workbookViewId="0"/>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30AC0-744E-4C67-B3C5-B77947DFE771}">
  <dimension ref="A1"/>
  <sheetViews>
    <sheetView workbookViewId="0"/>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486AA-0CD1-478C-85B1-5FF46B16327B}">
  <sheetPr codeName="Sheet11"/>
  <dimension ref="A1:J504"/>
  <sheetViews>
    <sheetView workbookViewId="0"/>
  </sheetViews>
  <sheetFormatPr defaultRowHeight="15" x14ac:dyDescent="0.25"/>
  <cols>
    <col min="2" max="2" width="21.140625" bestFit="1" customWidth="1"/>
  </cols>
  <sheetData>
    <row r="1" spans="1:10" x14ac:dyDescent="0.25">
      <c r="A1" s="1" t="s">
        <v>0</v>
      </c>
      <c r="B1" s="1" t="s">
        <v>1</v>
      </c>
      <c r="C1" s="1" t="s">
        <v>2</v>
      </c>
      <c r="D1" s="1" t="s">
        <v>3</v>
      </c>
      <c r="E1" s="1" t="s">
        <v>4</v>
      </c>
      <c r="F1" s="1" t="s">
        <v>5</v>
      </c>
      <c r="G1" s="1" t="s">
        <v>6</v>
      </c>
      <c r="H1" s="1" t="s">
        <v>7</v>
      </c>
      <c r="I1" s="1" t="s">
        <v>8</v>
      </c>
      <c r="J1" s="1" t="s">
        <v>9</v>
      </c>
    </row>
    <row r="2" spans="1:10" x14ac:dyDescent="0.25">
      <c r="A2" t="s">
        <v>15</v>
      </c>
      <c r="B2" t="s">
        <v>564</v>
      </c>
      <c r="C2" t="s">
        <v>518</v>
      </c>
      <c r="D2" t="s">
        <v>534</v>
      </c>
      <c r="E2">
        <v>78</v>
      </c>
      <c r="F2">
        <v>92</v>
      </c>
      <c r="G2">
        <v>81</v>
      </c>
      <c r="H2">
        <v>98</v>
      </c>
      <c r="I2">
        <v>79</v>
      </c>
      <c r="J2">
        <v>96</v>
      </c>
    </row>
    <row r="3" spans="1:10" x14ac:dyDescent="0.25">
      <c r="A3" t="s">
        <v>16</v>
      </c>
      <c r="B3" t="s">
        <v>565</v>
      </c>
      <c r="C3" t="s">
        <v>520</v>
      </c>
      <c r="D3" s="38"/>
      <c r="E3">
        <v>64</v>
      </c>
      <c r="F3">
        <v>77</v>
      </c>
      <c r="G3">
        <v>65</v>
      </c>
      <c r="H3">
        <v>71</v>
      </c>
      <c r="I3">
        <v>62</v>
      </c>
      <c r="J3">
        <v>71</v>
      </c>
    </row>
    <row r="4" spans="1:10" x14ac:dyDescent="0.25">
      <c r="A4" t="s">
        <v>17</v>
      </c>
      <c r="B4" t="s">
        <v>566</v>
      </c>
      <c r="C4" t="s">
        <v>518</v>
      </c>
      <c r="D4" t="s">
        <v>534</v>
      </c>
      <c r="E4">
        <v>86</v>
      </c>
      <c r="F4">
        <v>72</v>
      </c>
      <c r="G4">
        <v>94</v>
      </c>
      <c r="H4">
        <v>85</v>
      </c>
      <c r="I4">
        <v>75</v>
      </c>
      <c r="J4">
        <v>95</v>
      </c>
    </row>
    <row r="5" spans="1:10" x14ac:dyDescent="0.25">
      <c r="A5" t="s">
        <v>18</v>
      </c>
      <c r="B5" t="s">
        <v>567</v>
      </c>
      <c r="C5" t="s">
        <v>518</v>
      </c>
      <c r="D5" t="s">
        <v>535</v>
      </c>
      <c r="E5">
        <v>38</v>
      </c>
      <c r="F5">
        <v>35</v>
      </c>
      <c r="G5">
        <v>35</v>
      </c>
      <c r="H5">
        <v>35</v>
      </c>
      <c r="I5">
        <v>35</v>
      </c>
      <c r="J5">
        <v>70</v>
      </c>
    </row>
    <row r="6" spans="1:10" x14ac:dyDescent="0.25">
      <c r="A6" t="s">
        <v>19</v>
      </c>
      <c r="B6" t="s">
        <v>568</v>
      </c>
      <c r="C6" t="s">
        <v>519</v>
      </c>
      <c r="D6" t="s">
        <v>534</v>
      </c>
      <c r="E6">
        <v>97</v>
      </c>
      <c r="F6">
        <v>85</v>
      </c>
      <c r="G6">
        <v>83</v>
      </c>
      <c r="H6">
        <v>83</v>
      </c>
      <c r="I6">
        <v>100</v>
      </c>
      <c r="J6">
        <v>100</v>
      </c>
    </row>
    <row r="7" spans="1:10" x14ac:dyDescent="0.25">
      <c r="A7" t="s">
        <v>20</v>
      </c>
      <c r="B7" t="s">
        <v>569</v>
      </c>
      <c r="C7" t="s">
        <v>518</v>
      </c>
      <c r="D7" t="s">
        <v>534</v>
      </c>
      <c r="E7">
        <v>68</v>
      </c>
      <c r="F7">
        <v>64</v>
      </c>
      <c r="G7">
        <v>67</v>
      </c>
      <c r="H7">
        <v>59</v>
      </c>
      <c r="I7">
        <v>59</v>
      </c>
      <c r="J7">
        <v>97</v>
      </c>
    </row>
    <row r="8" spans="1:10" x14ac:dyDescent="0.25">
      <c r="A8" t="s">
        <v>21</v>
      </c>
      <c r="B8" t="s">
        <v>570</v>
      </c>
      <c r="C8" s="38"/>
      <c r="D8" t="s">
        <v>534</v>
      </c>
      <c r="E8">
        <v>80</v>
      </c>
      <c r="F8">
        <v>78</v>
      </c>
      <c r="G8">
        <v>83</v>
      </c>
      <c r="H8">
        <v>85</v>
      </c>
      <c r="I8">
        <v>92</v>
      </c>
      <c r="J8">
        <v>92</v>
      </c>
    </row>
    <row r="9" spans="1:10" x14ac:dyDescent="0.25">
      <c r="A9" t="s">
        <v>22</v>
      </c>
      <c r="B9" t="s">
        <v>571</v>
      </c>
      <c r="C9" t="s">
        <v>518</v>
      </c>
      <c r="D9" t="s">
        <v>535</v>
      </c>
      <c r="E9">
        <v>84</v>
      </c>
      <c r="F9">
        <v>72</v>
      </c>
      <c r="G9">
        <v>84</v>
      </c>
      <c r="H9">
        <v>81</v>
      </c>
      <c r="I9">
        <v>76</v>
      </c>
      <c r="J9">
        <v>98</v>
      </c>
    </row>
    <row r="10" spans="1:10" x14ac:dyDescent="0.25">
      <c r="A10" t="s">
        <v>23</v>
      </c>
      <c r="B10" t="s">
        <v>572</v>
      </c>
      <c r="C10" t="s">
        <v>519</v>
      </c>
      <c r="D10" t="s">
        <v>535</v>
      </c>
      <c r="E10">
        <v>95</v>
      </c>
      <c r="F10">
        <v>80</v>
      </c>
      <c r="G10">
        <v>74</v>
      </c>
      <c r="H10">
        <v>90</v>
      </c>
      <c r="I10">
        <v>84</v>
      </c>
      <c r="J10">
        <v>93</v>
      </c>
    </row>
    <row r="11" spans="1:10" x14ac:dyDescent="0.25">
      <c r="A11" t="s">
        <v>24</v>
      </c>
      <c r="B11" t="s">
        <v>573</v>
      </c>
      <c r="C11" t="s">
        <v>519</v>
      </c>
      <c r="D11" t="s">
        <v>534</v>
      </c>
      <c r="E11">
        <v>83</v>
      </c>
      <c r="F11">
        <v>78</v>
      </c>
      <c r="G11">
        <v>84</v>
      </c>
      <c r="H11">
        <v>88</v>
      </c>
      <c r="I11">
        <v>87</v>
      </c>
      <c r="J11">
        <v>87</v>
      </c>
    </row>
    <row r="12" spans="1:10" x14ac:dyDescent="0.25">
      <c r="A12" t="s">
        <v>25</v>
      </c>
      <c r="B12" t="s">
        <v>574</v>
      </c>
      <c r="C12" t="s">
        <v>519</v>
      </c>
      <c r="D12" t="s">
        <v>535</v>
      </c>
      <c r="E12">
        <v>62</v>
      </c>
      <c r="F12">
        <v>69</v>
      </c>
      <c r="G12">
        <v>59</v>
      </c>
      <c r="H12">
        <v>69</v>
      </c>
      <c r="I12">
        <v>74</v>
      </c>
      <c r="J12">
        <v>68</v>
      </c>
    </row>
    <row r="13" spans="1:10" x14ac:dyDescent="0.25">
      <c r="A13" t="s">
        <v>26</v>
      </c>
      <c r="B13" t="s">
        <v>575</v>
      </c>
      <c r="C13" t="s">
        <v>518</v>
      </c>
      <c r="D13" s="38"/>
      <c r="E13">
        <v>100</v>
      </c>
      <c r="F13">
        <v>83</v>
      </c>
      <c r="G13">
        <v>72</v>
      </c>
      <c r="H13">
        <v>77</v>
      </c>
      <c r="I13">
        <v>82</v>
      </c>
      <c r="J13">
        <v>91</v>
      </c>
    </row>
    <row r="14" spans="1:10" x14ac:dyDescent="0.25">
      <c r="A14" t="s">
        <v>27</v>
      </c>
      <c r="B14" t="s">
        <v>576</v>
      </c>
      <c r="C14" t="s">
        <v>518</v>
      </c>
      <c r="D14" t="s">
        <v>535</v>
      </c>
      <c r="E14">
        <v>46</v>
      </c>
      <c r="F14">
        <v>35</v>
      </c>
      <c r="G14">
        <v>35</v>
      </c>
      <c r="H14">
        <v>44</v>
      </c>
      <c r="I14">
        <v>42</v>
      </c>
      <c r="J14">
        <v>63</v>
      </c>
    </row>
    <row r="15" spans="1:10" x14ac:dyDescent="0.25">
      <c r="A15" t="s">
        <v>28</v>
      </c>
      <c r="B15" t="s">
        <v>577</v>
      </c>
      <c r="C15" t="s">
        <v>518</v>
      </c>
      <c r="D15" t="s">
        <v>535</v>
      </c>
      <c r="E15">
        <v>90</v>
      </c>
      <c r="F15">
        <v>82</v>
      </c>
      <c r="G15">
        <v>89</v>
      </c>
      <c r="H15">
        <v>77</v>
      </c>
      <c r="I15">
        <v>69</v>
      </c>
      <c r="J15">
        <v>94</v>
      </c>
    </row>
    <row r="16" spans="1:10" x14ac:dyDescent="0.25">
      <c r="A16" t="s">
        <v>29</v>
      </c>
      <c r="B16" t="s">
        <v>578</v>
      </c>
      <c r="C16" s="38"/>
      <c r="D16" t="s">
        <v>534</v>
      </c>
      <c r="E16">
        <v>44</v>
      </c>
      <c r="F16">
        <v>46</v>
      </c>
      <c r="G16">
        <v>43</v>
      </c>
      <c r="H16">
        <v>57</v>
      </c>
      <c r="I16">
        <v>53</v>
      </c>
      <c r="J16">
        <v>60</v>
      </c>
    </row>
    <row r="17" spans="1:10" x14ac:dyDescent="0.25">
      <c r="A17" t="s">
        <v>30</v>
      </c>
      <c r="B17" t="s">
        <v>579</v>
      </c>
      <c r="C17" t="s">
        <v>520</v>
      </c>
      <c r="D17" t="s">
        <v>535</v>
      </c>
      <c r="E17">
        <v>62</v>
      </c>
      <c r="F17">
        <v>76</v>
      </c>
      <c r="G17">
        <v>66</v>
      </c>
      <c r="H17">
        <v>79</v>
      </c>
      <c r="I17">
        <v>67</v>
      </c>
      <c r="J17">
        <v>67</v>
      </c>
    </row>
    <row r="18" spans="1:10" x14ac:dyDescent="0.25">
      <c r="A18" t="s">
        <v>31</v>
      </c>
      <c r="B18" t="s">
        <v>580</v>
      </c>
      <c r="C18" t="s">
        <v>519</v>
      </c>
      <c r="D18" t="s">
        <v>535</v>
      </c>
      <c r="E18">
        <v>75</v>
      </c>
      <c r="F18">
        <v>73</v>
      </c>
      <c r="G18">
        <v>61</v>
      </c>
      <c r="H18">
        <v>75</v>
      </c>
      <c r="I18">
        <v>76</v>
      </c>
      <c r="J18">
        <v>80</v>
      </c>
    </row>
    <row r="19" spans="1:10" x14ac:dyDescent="0.25">
      <c r="A19" t="s">
        <v>32</v>
      </c>
      <c r="B19" t="s">
        <v>581</v>
      </c>
      <c r="C19" t="s">
        <v>518</v>
      </c>
      <c r="D19" t="s">
        <v>534</v>
      </c>
      <c r="E19">
        <v>72</v>
      </c>
      <c r="F19">
        <v>75</v>
      </c>
      <c r="G19">
        <v>76</v>
      </c>
      <c r="H19">
        <v>76</v>
      </c>
      <c r="I19">
        <v>58</v>
      </c>
      <c r="J19">
        <v>73</v>
      </c>
    </row>
    <row r="20" spans="1:10" x14ac:dyDescent="0.25">
      <c r="A20" t="s">
        <v>33</v>
      </c>
      <c r="B20" t="s">
        <v>582</v>
      </c>
      <c r="C20" t="s">
        <v>518</v>
      </c>
      <c r="D20" t="s">
        <v>534</v>
      </c>
      <c r="E20">
        <v>76</v>
      </c>
      <c r="F20">
        <v>84</v>
      </c>
      <c r="G20">
        <v>82</v>
      </c>
      <c r="H20">
        <v>90</v>
      </c>
      <c r="I20">
        <v>90</v>
      </c>
      <c r="J20">
        <v>92</v>
      </c>
    </row>
    <row r="21" spans="1:10" x14ac:dyDescent="0.25">
      <c r="A21" t="s">
        <v>34</v>
      </c>
      <c r="B21" t="s">
        <v>583</v>
      </c>
      <c r="C21" t="s">
        <v>518</v>
      </c>
      <c r="D21" t="s">
        <v>534</v>
      </c>
      <c r="E21">
        <v>52</v>
      </c>
      <c r="F21">
        <v>64</v>
      </c>
      <c r="G21">
        <v>69</v>
      </c>
      <c r="H21">
        <v>63</v>
      </c>
      <c r="I21">
        <v>60</v>
      </c>
      <c r="J21">
        <v>93</v>
      </c>
    </row>
    <row r="22" spans="1:10" x14ac:dyDescent="0.25">
      <c r="A22" t="s">
        <v>35</v>
      </c>
      <c r="B22" t="s">
        <v>584</v>
      </c>
      <c r="C22" t="s">
        <v>519</v>
      </c>
      <c r="D22" t="s">
        <v>535</v>
      </c>
      <c r="E22">
        <v>89</v>
      </c>
      <c r="F22">
        <v>88</v>
      </c>
      <c r="G22">
        <v>98</v>
      </c>
      <c r="H22">
        <v>87</v>
      </c>
      <c r="I22">
        <v>100</v>
      </c>
      <c r="J22">
        <v>100</v>
      </c>
    </row>
    <row r="23" spans="1:10" x14ac:dyDescent="0.25">
      <c r="A23" t="s">
        <v>36</v>
      </c>
      <c r="B23" t="s">
        <v>585</v>
      </c>
      <c r="C23" t="s">
        <v>519</v>
      </c>
      <c r="D23" t="s">
        <v>535</v>
      </c>
      <c r="E23">
        <v>86</v>
      </c>
      <c r="F23">
        <v>91</v>
      </c>
      <c r="G23">
        <v>90</v>
      </c>
      <c r="H23">
        <v>72</v>
      </c>
      <c r="I23">
        <v>76</v>
      </c>
      <c r="J23">
        <v>79</v>
      </c>
    </row>
    <row r="24" spans="1:10" x14ac:dyDescent="0.25">
      <c r="A24" t="s">
        <v>37</v>
      </c>
      <c r="B24" t="s">
        <v>586</v>
      </c>
      <c r="C24" t="s">
        <v>518</v>
      </c>
      <c r="D24" t="s">
        <v>535</v>
      </c>
      <c r="E24">
        <v>37</v>
      </c>
      <c r="F24">
        <v>35</v>
      </c>
      <c r="G24">
        <v>38</v>
      </c>
      <c r="H24">
        <v>35</v>
      </c>
      <c r="I24">
        <v>35</v>
      </c>
      <c r="J24">
        <v>60</v>
      </c>
    </row>
    <row r="25" spans="1:10" x14ac:dyDescent="0.25">
      <c r="A25" t="s">
        <v>38</v>
      </c>
      <c r="B25" t="s">
        <v>587</v>
      </c>
      <c r="C25" t="s">
        <v>519</v>
      </c>
      <c r="D25" t="s">
        <v>534</v>
      </c>
      <c r="E25">
        <v>85</v>
      </c>
      <c r="F25">
        <v>76</v>
      </c>
      <c r="G25">
        <v>72</v>
      </c>
      <c r="H25">
        <v>79</v>
      </c>
      <c r="I25">
        <v>87</v>
      </c>
      <c r="J25">
        <v>82</v>
      </c>
    </row>
    <row r="26" spans="1:10" x14ac:dyDescent="0.25">
      <c r="A26" t="s">
        <v>39</v>
      </c>
      <c r="B26" t="s">
        <v>588</v>
      </c>
      <c r="C26" t="s">
        <v>518</v>
      </c>
      <c r="D26" t="s">
        <v>535</v>
      </c>
      <c r="E26">
        <v>70</v>
      </c>
      <c r="F26">
        <v>81</v>
      </c>
      <c r="G26">
        <v>78</v>
      </c>
      <c r="H26">
        <v>86</v>
      </c>
      <c r="I26">
        <v>75</v>
      </c>
      <c r="J26">
        <v>94</v>
      </c>
    </row>
    <row r="27" spans="1:10" x14ac:dyDescent="0.25">
      <c r="A27" t="s">
        <v>40</v>
      </c>
      <c r="B27" t="s">
        <v>589</v>
      </c>
      <c r="C27" t="s">
        <v>536</v>
      </c>
      <c r="D27" t="s">
        <v>534</v>
      </c>
      <c r="E27">
        <v>58</v>
      </c>
      <c r="F27">
        <v>71</v>
      </c>
      <c r="G27">
        <v>72</v>
      </c>
      <c r="H27">
        <v>74</v>
      </c>
      <c r="I27">
        <v>80</v>
      </c>
      <c r="J27">
        <v>86</v>
      </c>
    </row>
    <row r="28" spans="1:10" x14ac:dyDescent="0.25">
      <c r="A28" t="s">
        <v>41</v>
      </c>
      <c r="B28" t="s">
        <v>590</v>
      </c>
      <c r="C28" t="s">
        <v>519</v>
      </c>
      <c r="D28" t="s">
        <v>535</v>
      </c>
      <c r="E28">
        <v>61</v>
      </c>
      <c r="F28">
        <v>58</v>
      </c>
      <c r="G28">
        <v>56</v>
      </c>
      <c r="H28">
        <v>65</v>
      </c>
      <c r="I28">
        <v>55</v>
      </c>
      <c r="J28">
        <v>91</v>
      </c>
    </row>
    <row r="29" spans="1:10" x14ac:dyDescent="0.25">
      <c r="A29" t="s">
        <v>42</v>
      </c>
      <c r="B29" t="s">
        <v>591</v>
      </c>
      <c r="C29" t="s">
        <v>519</v>
      </c>
      <c r="D29" t="s">
        <v>534</v>
      </c>
      <c r="E29">
        <v>82</v>
      </c>
      <c r="F29">
        <v>92</v>
      </c>
      <c r="G29">
        <v>84</v>
      </c>
      <c r="H29">
        <v>93</v>
      </c>
      <c r="I29">
        <v>81</v>
      </c>
      <c r="J29">
        <v>96</v>
      </c>
    </row>
    <row r="30" spans="1:10" x14ac:dyDescent="0.25">
      <c r="A30" t="s">
        <v>43</v>
      </c>
      <c r="B30" t="s">
        <v>592</v>
      </c>
      <c r="C30" t="s">
        <v>519</v>
      </c>
      <c r="D30" t="s">
        <v>535</v>
      </c>
      <c r="E30">
        <v>100</v>
      </c>
      <c r="F30">
        <v>96</v>
      </c>
      <c r="G30">
        <v>78</v>
      </c>
      <c r="H30">
        <v>81</v>
      </c>
      <c r="I30">
        <v>99</v>
      </c>
      <c r="J30">
        <v>77</v>
      </c>
    </row>
    <row r="31" spans="1:10" x14ac:dyDescent="0.25">
      <c r="A31" t="s">
        <v>44</v>
      </c>
      <c r="B31" t="s">
        <v>593</v>
      </c>
      <c r="C31" t="s">
        <v>519</v>
      </c>
      <c r="D31" t="s">
        <v>535</v>
      </c>
      <c r="E31">
        <v>89</v>
      </c>
      <c r="F31">
        <v>81</v>
      </c>
      <c r="G31">
        <v>93</v>
      </c>
      <c r="H31">
        <v>73</v>
      </c>
      <c r="I31">
        <v>77</v>
      </c>
      <c r="J31">
        <v>100</v>
      </c>
    </row>
    <row r="32" spans="1:10" x14ac:dyDescent="0.25">
      <c r="A32" t="s">
        <v>45</v>
      </c>
      <c r="B32" t="s">
        <v>594</v>
      </c>
      <c r="C32" t="s">
        <v>519</v>
      </c>
      <c r="D32" t="s">
        <v>535</v>
      </c>
      <c r="E32">
        <v>91</v>
      </c>
      <c r="F32">
        <v>93</v>
      </c>
      <c r="G32">
        <v>83</v>
      </c>
      <c r="H32">
        <v>85</v>
      </c>
      <c r="I32">
        <v>81</v>
      </c>
      <c r="J32">
        <v>82</v>
      </c>
    </row>
    <row r="33" spans="1:10" x14ac:dyDescent="0.25">
      <c r="A33" t="s">
        <v>46</v>
      </c>
      <c r="B33" t="s">
        <v>595</v>
      </c>
      <c r="C33" t="s">
        <v>518</v>
      </c>
      <c r="D33" t="s">
        <v>534</v>
      </c>
      <c r="E33">
        <v>60</v>
      </c>
      <c r="F33">
        <v>63</v>
      </c>
      <c r="G33">
        <v>57</v>
      </c>
      <c r="H33">
        <v>63</v>
      </c>
      <c r="I33">
        <v>50</v>
      </c>
      <c r="J33">
        <v>70</v>
      </c>
    </row>
    <row r="34" spans="1:10" x14ac:dyDescent="0.25">
      <c r="A34" t="s">
        <v>47</v>
      </c>
      <c r="B34" t="s">
        <v>596</v>
      </c>
      <c r="C34" t="s">
        <v>519</v>
      </c>
      <c r="D34" t="s">
        <v>535</v>
      </c>
      <c r="E34">
        <v>69</v>
      </c>
      <c r="F34">
        <v>58</v>
      </c>
      <c r="G34">
        <v>75</v>
      </c>
      <c r="H34">
        <v>68</v>
      </c>
      <c r="I34">
        <v>62</v>
      </c>
      <c r="J34">
        <v>81</v>
      </c>
    </row>
    <row r="35" spans="1:10" x14ac:dyDescent="0.25">
      <c r="A35" t="s">
        <v>48</v>
      </c>
      <c r="B35" t="s">
        <v>597</v>
      </c>
      <c r="C35" s="38"/>
      <c r="D35" t="s">
        <v>534</v>
      </c>
      <c r="E35">
        <v>89</v>
      </c>
      <c r="F35">
        <v>93</v>
      </c>
      <c r="G35">
        <v>82</v>
      </c>
      <c r="H35">
        <v>78</v>
      </c>
      <c r="I35">
        <v>90</v>
      </c>
      <c r="J35">
        <v>79</v>
      </c>
    </row>
    <row r="36" spans="1:10" x14ac:dyDescent="0.25">
      <c r="A36" t="s">
        <v>49</v>
      </c>
      <c r="B36" t="s">
        <v>598</v>
      </c>
      <c r="C36" t="s">
        <v>519</v>
      </c>
      <c r="D36" t="s">
        <v>534</v>
      </c>
      <c r="E36">
        <v>86</v>
      </c>
      <c r="F36">
        <v>95</v>
      </c>
      <c r="G36">
        <v>97</v>
      </c>
      <c r="H36">
        <v>96</v>
      </c>
      <c r="I36">
        <v>100</v>
      </c>
      <c r="J36">
        <v>100</v>
      </c>
    </row>
    <row r="37" spans="1:10" x14ac:dyDescent="0.25">
      <c r="A37" s="38"/>
      <c r="B37" t="s">
        <v>599</v>
      </c>
      <c r="C37" t="s">
        <v>518</v>
      </c>
      <c r="D37" t="s">
        <v>535</v>
      </c>
      <c r="E37">
        <v>75</v>
      </c>
      <c r="F37">
        <v>74</v>
      </c>
      <c r="G37">
        <v>59</v>
      </c>
      <c r="H37">
        <v>66</v>
      </c>
      <c r="I37">
        <v>63</v>
      </c>
      <c r="J37">
        <v>74</v>
      </c>
    </row>
    <row r="38" spans="1:10" x14ac:dyDescent="0.25">
      <c r="A38" t="s">
        <v>50</v>
      </c>
      <c r="B38" t="s">
        <v>600</v>
      </c>
      <c r="C38" t="s">
        <v>519</v>
      </c>
      <c r="D38" t="s">
        <v>535</v>
      </c>
      <c r="E38">
        <v>100</v>
      </c>
      <c r="F38">
        <v>96</v>
      </c>
      <c r="G38">
        <v>100</v>
      </c>
      <c r="H38">
        <v>100</v>
      </c>
      <c r="I38">
        <v>97</v>
      </c>
      <c r="J38">
        <v>100</v>
      </c>
    </row>
    <row r="39" spans="1:10" x14ac:dyDescent="0.25">
      <c r="A39" t="s">
        <v>51</v>
      </c>
      <c r="B39" t="s">
        <v>601</v>
      </c>
      <c r="C39" t="s">
        <v>520</v>
      </c>
      <c r="D39" t="s">
        <v>534</v>
      </c>
      <c r="E39">
        <v>60</v>
      </c>
      <c r="F39">
        <v>77</v>
      </c>
      <c r="G39">
        <v>68</v>
      </c>
      <c r="H39">
        <v>73</v>
      </c>
      <c r="I39">
        <v>76</v>
      </c>
      <c r="J39">
        <v>99</v>
      </c>
    </row>
    <row r="40" spans="1:10" x14ac:dyDescent="0.25">
      <c r="A40" s="38"/>
      <c r="B40" t="s">
        <v>602</v>
      </c>
      <c r="C40" t="s">
        <v>520</v>
      </c>
      <c r="D40" t="s">
        <v>535</v>
      </c>
      <c r="E40">
        <v>89</v>
      </c>
      <c r="F40">
        <v>77</v>
      </c>
      <c r="G40">
        <v>95</v>
      </c>
      <c r="H40">
        <v>74</v>
      </c>
      <c r="I40">
        <v>73</v>
      </c>
      <c r="J40">
        <v>91</v>
      </c>
    </row>
    <row r="41" spans="1:10" x14ac:dyDescent="0.25">
      <c r="A41" t="s">
        <v>52</v>
      </c>
      <c r="B41" t="s">
        <v>603</v>
      </c>
      <c r="C41" t="s">
        <v>518</v>
      </c>
      <c r="D41" t="s">
        <v>534</v>
      </c>
      <c r="E41">
        <v>82</v>
      </c>
      <c r="F41">
        <v>90</v>
      </c>
      <c r="G41">
        <v>84</v>
      </c>
      <c r="H41">
        <v>79</v>
      </c>
      <c r="I41">
        <v>99</v>
      </c>
      <c r="J41">
        <v>98</v>
      </c>
    </row>
    <row r="42" spans="1:10" x14ac:dyDescent="0.25">
      <c r="A42" t="s">
        <v>53</v>
      </c>
      <c r="B42" t="s">
        <v>604</v>
      </c>
      <c r="C42" t="s">
        <v>518</v>
      </c>
      <c r="D42" t="s">
        <v>535</v>
      </c>
      <c r="E42">
        <v>46</v>
      </c>
      <c r="F42">
        <v>61</v>
      </c>
      <c r="G42">
        <v>49</v>
      </c>
      <c r="H42">
        <v>49</v>
      </c>
      <c r="I42">
        <v>64</v>
      </c>
      <c r="J42">
        <v>68</v>
      </c>
    </row>
    <row r="43" spans="1:10" x14ac:dyDescent="0.25">
      <c r="A43" t="s">
        <v>54</v>
      </c>
      <c r="B43" t="s">
        <v>605</v>
      </c>
      <c r="C43" t="s">
        <v>518</v>
      </c>
      <c r="D43" t="s">
        <v>534</v>
      </c>
      <c r="E43">
        <v>86</v>
      </c>
      <c r="F43">
        <v>73</v>
      </c>
      <c r="G43">
        <v>65</v>
      </c>
      <c r="H43">
        <v>75</v>
      </c>
      <c r="I43">
        <v>85</v>
      </c>
      <c r="J43">
        <v>76</v>
      </c>
    </row>
    <row r="44" spans="1:10" x14ac:dyDescent="0.25">
      <c r="A44" t="s">
        <v>55</v>
      </c>
      <c r="B44" t="s">
        <v>606</v>
      </c>
      <c r="C44" t="s">
        <v>519</v>
      </c>
      <c r="D44" t="s">
        <v>535</v>
      </c>
      <c r="E44">
        <v>40</v>
      </c>
      <c r="F44">
        <v>35</v>
      </c>
      <c r="G44">
        <v>35</v>
      </c>
      <c r="H44">
        <v>39</v>
      </c>
      <c r="I44">
        <v>35</v>
      </c>
      <c r="J44">
        <v>62</v>
      </c>
    </row>
    <row r="45" spans="1:10" x14ac:dyDescent="0.25">
      <c r="A45" t="s">
        <v>56</v>
      </c>
      <c r="B45" t="s">
        <v>607</v>
      </c>
      <c r="C45" t="s">
        <v>518</v>
      </c>
      <c r="D45" t="s">
        <v>535</v>
      </c>
      <c r="E45">
        <v>57</v>
      </c>
      <c r="F45">
        <v>78</v>
      </c>
      <c r="G45">
        <v>67</v>
      </c>
      <c r="H45">
        <v>66</v>
      </c>
      <c r="I45">
        <v>77</v>
      </c>
      <c r="J45">
        <v>71</v>
      </c>
    </row>
    <row r="46" spans="1:10" x14ac:dyDescent="0.25">
      <c r="A46" t="s">
        <v>57</v>
      </c>
      <c r="B46" t="s">
        <v>608</v>
      </c>
      <c r="C46" t="s">
        <v>518</v>
      </c>
      <c r="D46" t="s">
        <v>534</v>
      </c>
      <c r="E46">
        <v>69</v>
      </c>
      <c r="F46">
        <v>63</v>
      </c>
      <c r="G46">
        <v>78</v>
      </c>
      <c r="H46">
        <v>68</v>
      </c>
      <c r="I46">
        <v>72</v>
      </c>
      <c r="J46">
        <v>76</v>
      </c>
    </row>
    <row r="47" spans="1:10" x14ac:dyDescent="0.25">
      <c r="A47" t="s">
        <v>58</v>
      </c>
      <c r="B47" t="s">
        <v>609</v>
      </c>
      <c r="C47" s="38"/>
      <c r="D47" t="s">
        <v>535</v>
      </c>
      <c r="E47">
        <v>97</v>
      </c>
      <c r="F47">
        <v>85</v>
      </c>
      <c r="G47">
        <v>79</v>
      </c>
      <c r="H47">
        <v>87</v>
      </c>
      <c r="I47">
        <v>80</v>
      </c>
      <c r="J47">
        <v>85</v>
      </c>
    </row>
    <row r="48" spans="1:10" x14ac:dyDescent="0.25">
      <c r="A48" t="s">
        <v>59</v>
      </c>
      <c r="B48" t="s">
        <v>610</v>
      </c>
      <c r="C48" t="s">
        <v>518</v>
      </c>
      <c r="D48" t="s">
        <v>534</v>
      </c>
      <c r="E48">
        <v>81</v>
      </c>
      <c r="F48">
        <v>79</v>
      </c>
      <c r="G48">
        <v>71</v>
      </c>
      <c r="H48">
        <v>78</v>
      </c>
      <c r="I48">
        <v>81</v>
      </c>
      <c r="J48">
        <v>91</v>
      </c>
    </row>
    <row r="49" spans="1:10" x14ac:dyDescent="0.25">
      <c r="A49" t="s">
        <v>60</v>
      </c>
      <c r="B49" t="s">
        <v>611</v>
      </c>
      <c r="C49" t="s">
        <v>518</v>
      </c>
      <c r="D49" t="s">
        <v>535</v>
      </c>
      <c r="E49">
        <v>100</v>
      </c>
      <c r="F49">
        <v>79</v>
      </c>
      <c r="G49">
        <v>79</v>
      </c>
      <c r="H49">
        <v>79</v>
      </c>
      <c r="I49">
        <v>100</v>
      </c>
      <c r="J49">
        <v>98</v>
      </c>
    </row>
    <row r="50" spans="1:10" x14ac:dyDescent="0.25">
      <c r="A50" t="s">
        <v>61</v>
      </c>
      <c r="B50" t="s">
        <v>612</v>
      </c>
      <c r="C50" t="s">
        <v>518</v>
      </c>
      <c r="D50" t="s">
        <v>534</v>
      </c>
      <c r="E50">
        <v>63</v>
      </c>
      <c r="F50">
        <v>66</v>
      </c>
      <c r="G50">
        <v>38</v>
      </c>
      <c r="H50">
        <v>44</v>
      </c>
      <c r="I50">
        <v>69</v>
      </c>
      <c r="J50">
        <v>83</v>
      </c>
    </row>
    <row r="51" spans="1:10" x14ac:dyDescent="0.25">
      <c r="A51" t="s">
        <v>62</v>
      </c>
      <c r="B51" t="s">
        <v>613</v>
      </c>
      <c r="C51" t="s">
        <v>520</v>
      </c>
      <c r="D51" t="s">
        <v>534</v>
      </c>
      <c r="E51">
        <v>44</v>
      </c>
      <c r="F51">
        <v>62</v>
      </c>
      <c r="G51">
        <v>53</v>
      </c>
      <c r="H51">
        <v>40</v>
      </c>
      <c r="I51">
        <v>48</v>
      </c>
      <c r="J51">
        <v>60</v>
      </c>
    </row>
    <row r="52" spans="1:10" x14ac:dyDescent="0.25">
      <c r="A52" t="s">
        <v>63</v>
      </c>
      <c r="B52" t="s">
        <v>614</v>
      </c>
      <c r="C52" t="s">
        <v>518</v>
      </c>
      <c r="D52" t="s">
        <v>535</v>
      </c>
      <c r="E52">
        <v>48</v>
      </c>
      <c r="F52">
        <v>41</v>
      </c>
      <c r="G52">
        <v>47</v>
      </c>
      <c r="H52">
        <v>37</v>
      </c>
      <c r="I52">
        <v>46</v>
      </c>
      <c r="J52">
        <v>73</v>
      </c>
    </row>
    <row r="53" spans="1:10" x14ac:dyDescent="0.25">
      <c r="A53" t="s">
        <v>64</v>
      </c>
      <c r="B53" t="s">
        <v>615</v>
      </c>
      <c r="C53" t="s">
        <v>520</v>
      </c>
      <c r="D53" t="s">
        <v>534</v>
      </c>
      <c r="E53">
        <v>90</v>
      </c>
      <c r="F53">
        <v>84</v>
      </c>
      <c r="G53">
        <v>82</v>
      </c>
      <c r="H53">
        <v>77</v>
      </c>
      <c r="I53">
        <v>80</v>
      </c>
      <c r="J53">
        <v>91</v>
      </c>
    </row>
    <row r="54" spans="1:10" x14ac:dyDescent="0.25">
      <c r="A54" t="s">
        <v>65</v>
      </c>
      <c r="B54" t="s">
        <v>616</v>
      </c>
      <c r="C54" t="s">
        <v>520</v>
      </c>
      <c r="D54" t="s">
        <v>534</v>
      </c>
      <c r="E54">
        <v>99</v>
      </c>
      <c r="F54">
        <v>99</v>
      </c>
      <c r="G54">
        <v>94</v>
      </c>
      <c r="H54">
        <v>84</v>
      </c>
      <c r="I54">
        <v>97</v>
      </c>
      <c r="J54">
        <v>100</v>
      </c>
    </row>
    <row r="55" spans="1:10" x14ac:dyDescent="0.25">
      <c r="A55" t="s">
        <v>66</v>
      </c>
      <c r="B55" t="s">
        <v>617</v>
      </c>
      <c r="C55" t="s">
        <v>519</v>
      </c>
      <c r="D55" t="s">
        <v>535</v>
      </c>
      <c r="E55">
        <v>78</v>
      </c>
      <c r="F55">
        <v>92</v>
      </c>
      <c r="G55">
        <v>89</v>
      </c>
      <c r="H55">
        <v>82</v>
      </c>
      <c r="I55">
        <v>87</v>
      </c>
      <c r="J55">
        <v>99</v>
      </c>
    </row>
    <row r="56" spans="1:10" x14ac:dyDescent="0.25">
      <c r="A56" t="s">
        <v>67</v>
      </c>
      <c r="B56" t="s">
        <v>618</v>
      </c>
      <c r="C56" t="s">
        <v>520</v>
      </c>
      <c r="D56" t="s">
        <v>534</v>
      </c>
      <c r="E56">
        <v>66</v>
      </c>
      <c r="F56">
        <v>72</v>
      </c>
      <c r="G56">
        <v>75</v>
      </c>
      <c r="H56">
        <v>63</v>
      </c>
      <c r="I56">
        <v>58</v>
      </c>
      <c r="J56">
        <v>81</v>
      </c>
    </row>
    <row r="57" spans="1:10" x14ac:dyDescent="0.25">
      <c r="A57" t="s">
        <v>68</v>
      </c>
      <c r="B57" t="s">
        <v>619</v>
      </c>
      <c r="C57" t="s">
        <v>520</v>
      </c>
      <c r="D57" t="s">
        <v>534</v>
      </c>
      <c r="E57">
        <v>87</v>
      </c>
      <c r="F57">
        <v>92</v>
      </c>
      <c r="G57">
        <v>85</v>
      </c>
      <c r="H57">
        <v>80</v>
      </c>
      <c r="I57">
        <v>99</v>
      </c>
      <c r="J57">
        <v>96</v>
      </c>
    </row>
    <row r="58" spans="1:10" x14ac:dyDescent="0.25">
      <c r="A58" t="s">
        <v>69</v>
      </c>
      <c r="B58" t="s">
        <v>620</v>
      </c>
      <c r="C58" t="s">
        <v>518</v>
      </c>
      <c r="D58" t="s">
        <v>535</v>
      </c>
      <c r="E58">
        <v>93</v>
      </c>
      <c r="F58">
        <v>93</v>
      </c>
      <c r="G58">
        <v>96</v>
      </c>
      <c r="H58">
        <v>95</v>
      </c>
      <c r="I58">
        <v>90</v>
      </c>
      <c r="J58">
        <v>95</v>
      </c>
    </row>
    <row r="59" spans="1:10" x14ac:dyDescent="0.25">
      <c r="A59" t="s">
        <v>70</v>
      </c>
      <c r="B59" t="s">
        <v>621</v>
      </c>
      <c r="C59" t="s">
        <v>519</v>
      </c>
      <c r="D59" t="s">
        <v>535</v>
      </c>
      <c r="E59">
        <v>82</v>
      </c>
      <c r="F59">
        <v>73</v>
      </c>
      <c r="G59">
        <v>84</v>
      </c>
      <c r="H59">
        <v>67</v>
      </c>
      <c r="I59">
        <v>82</v>
      </c>
      <c r="J59">
        <v>90</v>
      </c>
    </row>
    <row r="60" spans="1:10" x14ac:dyDescent="0.25">
      <c r="A60" t="s">
        <v>71</v>
      </c>
      <c r="B60" t="s">
        <v>622</v>
      </c>
      <c r="C60" t="s">
        <v>519</v>
      </c>
      <c r="D60" t="s">
        <v>535</v>
      </c>
      <c r="E60">
        <v>63</v>
      </c>
      <c r="F60">
        <v>61</v>
      </c>
      <c r="G60">
        <v>45</v>
      </c>
      <c r="H60">
        <v>55</v>
      </c>
      <c r="I60">
        <v>51</v>
      </c>
      <c r="J60">
        <v>72</v>
      </c>
    </row>
    <row r="61" spans="1:10" x14ac:dyDescent="0.25">
      <c r="A61" t="s">
        <v>72</v>
      </c>
      <c r="B61" t="s">
        <v>623</v>
      </c>
      <c r="C61" t="s">
        <v>519</v>
      </c>
      <c r="D61" t="s">
        <v>534</v>
      </c>
      <c r="E61">
        <v>69</v>
      </c>
      <c r="F61">
        <v>72</v>
      </c>
      <c r="G61">
        <v>64</v>
      </c>
      <c r="H61">
        <v>72</v>
      </c>
      <c r="I61">
        <v>74</v>
      </c>
      <c r="J61">
        <v>72</v>
      </c>
    </row>
    <row r="62" spans="1:10" x14ac:dyDescent="0.25">
      <c r="A62" t="s">
        <v>73</v>
      </c>
      <c r="B62" t="s">
        <v>624</v>
      </c>
      <c r="C62" t="s">
        <v>519</v>
      </c>
      <c r="D62" s="38"/>
      <c r="E62">
        <v>83</v>
      </c>
      <c r="F62">
        <v>100</v>
      </c>
      <c r="G62">
        <v>78</v>
      </c>
      <c r="H62">
        <v>96</v>
      </c>
      <c r="I62">
        <v>90</v>
      </c>
      <c r="J62">
        <v>83</v>
      </c>
    </row>
    <row r="63" spans="1:10" x14ac:dyDescent="0.25">
      <c r="A63" t="s">
        <v>74</v>
      </c>
      <c r="B63" t="s">
        <v>625</v>
      </c>
      <c r="C63" t="s">
        <v>518</v>
      </c>
      <c r="D63" t="s">
        <v>534</v>
      </c>
      <c r="E63">
        <v>63</v>
      </c>
      <c r="F63">
        <v>74</v>
      </c>
      <c r="G63">
        <v>73</v>
      </c>
      <c r="H63">
        <v>61</v>
      </c>
      <c r="I63">
        <v>69</v>
      </c>
      <c r="J63">
        <v>68</v>
      </c>
    </row>
    <row r="64" spans="1:10" x14ac:dyDescent="0.25">
      <c r="A64" t="s">
        <v>75</v>
      </c>
      <c r="B64" t="s">
        <v>626</v>
      </c>
      <c r="C64" t="s">
        <v>519</v>
      </c>
      <c r="D64" t="s">
        <v>534</v>
      </c>
      <c r="E64">
        <v>68</v>
      </c>
      <c r="F64">
        <v>81</v>
      </c>
      <c r="G64">
        <v>67</v>
      </c>
      <c r="H64">
        <v>71</v>
      </c>
      <c r="I64">
        <v>80</v>
      </c>
      <c r="J64">
        <v>100</v>
      </c>
    </row>
    <row r="65" spans="1:10" x14ac:dyDescent="0.25">
      <c r="A65" s="38"/>
      <c r="B65" t="s">
        <v>627</v>
      </c>
      <c r="C65" t="s">
        <v>520</v>
      </c>
      <c r="D65" t="s">
        <v>534</v>
      </c>
      <c r="E65">
        <v>41</v>
      </c>
      <c r="F65">
        <v>46</v>
      </c>
      <c r="G65">
        <v>40</v>
      </c>
      <c r="H65">
        <v>45</v>
      </c>
      <c r="I65">
        <v>48</v>
      </c>
      <c r="J65">
        <v>60</v>
      </c>
    </row>
    <row r="66" spans="1:10" x14ac:dyDescent="0.25">
      <c r="A66" t="s">
        <v>76</v>
      </c>
      <c r="B66" t="s">
        <v>628</v>
      </c>
      <c r="C66" t="s">
        <v>520</v>
      </c>
      <c r="D66" t="s">
        <v>535</v>
      </c>
      <c r="E66">
        <v>66</v>
      </c>
      <c r="F66">
        <v>76</v>
      </c>
      <c r="G66">
        <v>56</v>
      </c>
      <c r="H66">
        <v>69</v>
      </c>
      <c r="I66">
        <v>69</v>
      </c>
      <c r="J66">
        <v>96</v>
      </c>
    </row>
    <row r="67" spans="1:10" x14ac:dyDescent="0.25">
      <c r="A67" t="s">
        <v>77</v>
      </c>
      <c r="B67" t="s">
        <v>629</v>
      </c>
      <c r="C67" t="s">
        <v>537</v>
      </c>
      <c r="D67" s="38"/>
      <c r="E67">
        <v>63</v>
      </c>
      <c r="F67">
        <v>69</v>
      </c>
      <c r="G67">
        <v>66</v>
      </c>
      <c r="H67">
        <v>60</v>
      </c>
      <c r="I67">
        <v>67</v>
      </c>
      <c r="J67">
        <v>98</v>
      </c>
    </row>
    <row r="68" spans="1:10" x14ac:dyDescent="0.25">
      <c r="A68" t="s">
        <v>78</v>
      </c>
      <c r="B68" t="s">
        <v>630</v>
      </c>
      <c r="C68" t="s">
        <v>538</v>
      </c>
      <c r="D68" t="s">
        <v>535</v>
      </c>
      <c r="E68">
        <v>59</v>
      </c>
      <c r="F68">
        <v>60</v>
      </c>
      <c r="G68">
        <v>73</v>
      </c>
      <c r="H68">
        <v>58</v>
      </c>
      <c r="I68">
        <v>46</v>
      </c>
      <c r="J68">
        <v>92</v>
      </c>
    </row>
    <row r="69" spans="1:10" x14ac:dyDescent="0.25">
      <c r="A69" t="s">
        <v>79</v>
      </c>
      <c r="B69" t="s">
        <v>631</v>
      </c>
      <c r="C69" t="s">
        <v>519</v>
      </c>
      <c r="D69" t="s">
        <v>534</v>
      </c>
      <c r="E69">
        <v>81</v>
      </c>
      <c r="F69">
        <v>70</v>
      </c>
      <c r="G69">
        <v>70</v>
      </c>
      <c r="H69">
        <v>74</v>
      </c>
      <c r="I69">
        <v>73</v>
      </c>
      <c r="J69">
        <v>87</v>
      </c>
    </row>
    <row r="70" spans="1:10" x14ac:dyDescent="0.25">
      <c r="A70" t="s">
        <v>80</v>
      </c>
      <c r="B70" t="s">
        <v>632</v>
      </c>
      <c r="C70" t="s">
        <v>519</v>
      </c>
      <c r="D70" t="s">
        <v>535</v>
      </c>
      <c r="E70">
        <v>62</v>
      </c>
      <c r="F70">
        <v>56</v>
      </c>
      <c r="G70">
        <v>57</v>
      </c>
      <c r="H70">
        <v>53</v>
      </c>
      <c r="I70">
        <v>47</v>
      </c>
      <c r="J70">
        <v>80</v>
      </c>
    </row>
    <row r="71" spans="1:10" x14ac:dyDescent="0.25">
      <c r="A71" t="s">
        <v>81</v>
      </c>
      <c r="B71" t="s">
        <v>633</v>
      </c>
      <c r="C71" t="s">
        <v>519</v>
      </c>
      <c r="D71" t="s">
        <v>534</v>
      </c>
      <c r="E71">
        <v>71</v>
      </c>
      <c r="F71">
        <v>67</v>
      </c>
      <c r="G71">
        <v>73</v>
      </c>
      <c r="H71">
        <v>57</v>
      </c>
      <c r="I71">
        <v>68</v>
      </c>
      <c r="J71">
        <v>71</v>
      </c>
    </row>
    <row r="72" spans="1:10" x14ac:dyDescent="0.25">
      <c r="A72" t="s">
        <v>82</v>
      </c>
      <c r="B72" t="s">
        <v>634</v>
      </c>
      <c r="C72" t="s">
        <v>519</v>
      </c>
      <c r="D72" t="s">
        <v>534</v>
      </c>
      <c r="E72">
        <v>52</v>
      </c>
      <c r="F72">
        <v>58</v>
      </c>
      <c r="G72">
        <v>44</v>
      </c>
      <c r="H72">
        <v>45</v>
      </c>
      <c r="I72">
        <v>62</v>
      </c>
      <c r="J72">
        <v>62</v>
      </c>
    </row>
    <row r="73" spans="1:10" x14ac:dyDescent="0.25">
      <c r="A73" t="s">
        <v>83</v>
      </c>
      <c r="B73" t="s">
        <v>635</v>
      </c>
      <c r="C73" t="s">
        <v>519</v>
      </c>
      <c r="D73" t="s">
        <v>534</v>
      </c>
      <c r="E73">
        <v>46</v>
      </c>
      <c r="F73">
        <v>61</v>
      </c>
      <c r="G73">
        <v>47</v>
      </c>
      <c r="H73">
        <v>59</v>
      </c>
      <c r="I73">
        <v>55</v>
      </c>
      <c r="J73">
        <v>60</v>
      </c>
    </row>
    <row r="74" spans="1:10" x14ac:dyDescent="0.25">
      <c r="A74" t="s">
        <v>84</v>
      </c>
      <c r="B74" t="s">
        <v>636</v>
      </c>
      <c r="C74" t="s">
        <v>518</v>
      </c>
      <c r="D74" t="s">
        <v>534</v>
      </c>
      <c r="E74">
        <v>97</v>
      </c>
      <c r="F74">
        <v>86</v>
      </c>
      <c r="G74">
        <v>70</v>
      </c>
      <c r="H74">
        <v>92</v>
      </c>
      <c r="I74">
        <v>89</v>
      </c>
      <c r="J74">
        <v>99</v>
      </c>
    </row>
    <row r="75" spans="1:10" x14ac:dyDescent="0.25">
      <c r="A75" t="s">
        <v>85</v>
      </c>
      <c r="B75" t="s">
        <v>637</v>
      </c>
      <c r="C75" t="s">
        <v>518</v>
      </c>
      <c r="D75" t="s">
        <v>535</v>
      </c>
      <c r="E75">
        <v>47</v>
      </c>
      <c r="F75">
        <v>46</v>
      </c>
      <c r="G75">
        <v>54</v>
      </c>
      <c r="H75">
        <v>53</v>
      </c>
      <c r="I75">
        <v>53</v>
      </c>
      <c r="J75">
        <v>60</v>
      </c>
    </row>
    <row r="76" spans="1:10" x14ac:dyDescent="0.25">
      <c r="A76" t="s">
        <v>86</v>
      </c>
      <c r="B76" t="s">
        <v>638</v>
      </c>
      <c r="C76" t="s">
        <v>520</v>
      </c>
      <c r="D76" t="s">
        <v>535</v>
      </c>
      <c r="E76">
        <v>73</v>
      </c>
      <c r="F76">
        <v>73</v>
      </c>
      <c r="G76">
        <v>87</v>
      </c>
      <c r="H76">
        <v>77</v>
      </c>
      <c r="I76">
        <v>85</v>
      </c>
      <c r="J76">
        <v>100</v>
      </c>
    </row>
    <row r="77" spans="1:10" x14ac:dyDescent="0.25">
      <c r="A77" t="s">
        <v>87</v>
      </c>
      <c r="B77" t="s">
        <v>639</v>
      </c>
      <c r="C77" t="s">
        <v>520</v>
      </c>
      <c r="D77" t="s">
        <v>534</v>
      </c>
      <c r="E77">
        <v>71</v>
      </c>
      <c r="F77">
        <v>66</v>
      </c>
      <c r="G77">
        <v>86</v>
      </c>
      <c r="H77">
        <v>70</v>
      </c>
      <c r="I77">
        <v>75</v>
      </c>
      <c r="J77">
        <v>90</v>
      </c>
    </row>
    <row r="78" spans="1:10" x14ac:dyDescent="0.25">
      <c r="A78" t="s">
        <v>88</v>
      </c>
      <c r="B78" t="s">
        <v>640</v>
      </c>
      <c r="C78" t="s">
        <v>519</v>
      </c>
      <c r="D78" t="s">
        <v>535</v>
      </c>
      <c r="E78">
        <v>56</v>
      </c>
      <c r="F78">
        <v>47</v>
      </c>
      <c r="G78">
        <v>50</v>
      </c>
      <c r="H78">
        <v>39</v>
      </c>
      <c r="I78">
        <v>54</v>
      </c>
      <c r="J78">
        <v>60</v>
      </c>
    </row>
    <row r="79" spans="1:10" x14ac:dyDescent="0.25">
      <c r="A79" t="s">
        <v>89</v>
      </c>
      <c r="B79" t="s">
        <v>641</v>
      </c>
      <c r="C79" t="s">
        <v>518</v>
      </c>
      <c r="D79" t="s">
        <v>535</v>
      </c>
      <c r="E79">
        <v>88</v>
      </c>
      <c r="F79">
        <v>74</v>
      </c>
      <c r="G79">
        <v>81</v>
      </c>
      <c r="H79">
        <v>86</v>
      </c>
      <c r="I79">
        <v>100</v>
      </c>
      <c r="J79">
        <v>100</v>
      </c>
    </row>
    <row r="80" spans="1:10" x14ac:dyDescent="0.25">
      <c r="A80" t="s">
        <v>90</v>
      </c>
      <c r="B80" t="s">
        <v>642</v>
      </c>
      <c r="C80" t="s">
        <v>519</v>
      </c>
      <c r="D80" t="s">
        <v>535</v>
      </c>
      <c r="E80">
        <v>100</v>
      </c>
      <c r="F80">
        <v>100</v>
      </c>
      <c r="G80">
        <v>100</v>
      </c>
      <c r="H80">
        <v>98</v>
      </c>
      <c r="I80">
        <v>90</v>
      </c>
      <c r="J80">
        <v>96</v>
      </c>
    </row>
    <row r="81" spans="1:10" x14ac:dyDescent="0.25">
      <c r="A81" t="s">
        <v>91</v>
      </c>
      <c r="B81" t="s">
        <v>643</v>
      </c>
      <c r="C81" t="s">
        <v>519</v>
      </c>
      <c r="D81" t="s">
        <v>534</v>
      </c>
      <c r="E81">
        <v>69</v>
      </c>
      <c r="F81">
        <v>65</v>
      </c>
      <c r="G81">
        <v>73</v>
      </c>
      <c r="H81">
        <v>69</v>
      </c>
      <c r="I81">
        <v>73</v>
      </c>
      <c r="J81">
        <v>97</v>
      </c>
    </row>
    <row r="82" spans="1:10" x14ac:dyDescent="0.25">
      <c r="A82" t="s">
        <v>92</v>
      </c>
      <c r="B82" t="s">
        <v>644</v>
      </c>
      <c r="C82" t="s">
        <v>519</v>
      </c>
      <c r="D82" t="s">
        <v>535</v>
      </c>
      <c r="E82">
        <v>67</v>
      </c>
      <c r="F82">
        <v>88</v>
      </c>
      <c r="G82">
        <v>71</v>
      </c>
      <c r="H82">
        <v>81</v>
      </c>
      <c r="I82">
        <v>87</v>
      </c>
      <c r="J82">
        <v>77</v>
      </c>
    </row>
    <row r="83" spans="1:10" x14ac:dyDescent="0.25">
      <c r="A83" s="38"/>
      <c r="B83" t="s">
        <v>645</v>
      </c>
      <c r="C83" t="s">
        <v>518</v>
      </c>
      <c r="D83" t="s">
        <v>534</v>
      </c>
      <c r="E83">
        <v>98</v>
      </c>
      <c r="F83">
        <v>88</v>
      </c>
      <c r="G83">
        <v>84</v>
      </c>
      <c r="H83">
        <v>92</v>
      </c>
      <c r="I83">
        <v>100</v>
      </c>
      <c r="J83">
        <v>83</v>
      </c>
    </row>
    <row r="84" spans="1:10" x14ac:dyDescent="0.25">
      <c r="A84" t="s">
        <v>93</v>
      </c>
      <c r="B84" t="s">
        <v>646</v>
      </c>
      <c r="C84" t="s">
        <v>520</v>
      </c>
      <c r="D84" t="s">
        <v>535</v>
      </c>
      <c r="E84">
        <v>78</v>
      </c>
      <c r="F84">
        <v>78</v>
      </c>
      <c r="G84">
        <v>91</v>
      </c>
      <c r="H84">
        <v>70</v>
      </c>
      <c r="I84">
        <v>58</v>
      </c>
      <c r="J84">
        <v>92</v>
      </c>
    </row>
    <row r="85" spans="1:10" x14ac:dyDescent="0.25">
      <c r="A85" t="s">
        <v>94</v>
      </c>
      <c r="B85" t="s">
        <v>647</v>
      </c>
      <c r="C85" t="s">
        <v>518</v>
      </c>
      <c r="D85" s="38"/>
      <c r="E85">
        <v>79</v>
      </c>
      <c r="F85">
        <v>57</v>
      </c>
      <c r="G85">
        <v>74</v>
      </c>
      <c r="H85">
        <v>67</v>
      </c>
      <c r="I85">
        <v>83</v>
      </c>
      <c r="J85">
        <v>73</v>
      </c>
    </row>
    <row r="86" spans="1:10" x14ac:dyDescent="0.25">
      <c r="A86" t="s">
        <v>95</v>
      </c>
      <c r="B86" t="s">
        <v>648</v>
      </c>
      <c r="C86" t="s">
        <v>518</v>
      </c>
      <c r="D86" t="s">
        <v>535</v>
      </c>
      <c r="E86">
        <v>51</v>
      </c>
      <c r="F86">
        <v>53</v>
      </c>
      <c r="G86">
        <v>68</v>
      </c>
      <c r="H86">
        <v>66</v>
      </c>
      <c r="I86">
        <v>53</v>
      </c>
      <c r="J86">
        <v>85</v>
      </c>
    </row>
    <row r="87" spans="1:10" x14ac:dyDescent="0.25">
      <c r="A87" t="s">
        <v>96</v>
      </c>
      <c r="B87" t="s">
        <v>649</v>
      </c>
      <c r="C87" t="s">
        <v>519</v>
      </c>
      <c r="D87" t="s">
        <v>535</v>
      </c>
      <c r="E87">
        <v>40</v>
      </c>
      <c r="F87">
        <v>45</v>
      </c>
      <c r="G87">
        <v>43</v>
      </c>
      <c r="H87">
        <v>47</v>
      </c>
      <c r="I87">
        <v>52</v>
      </c>
      <c r="J87">
        <v>70</v>
      </c>
    </row>
    <row r="88" spans="1:10" x14ac:dyDescent="0.25">
      <c r="A88" t="s">
        <v>97</v>
      </c>
      <c r="B88" t="s">
        <v>650</v>
      </c>
      <c r="C88" t="s">
        <v>518</v>
      </c>
      <c r="D88" t="s">
        <v>535</v>
      </c>
      <c r="E88">
        <v>75</v>
      </c>
      <c r="F88">
        <v>79</v>
      </c>
      <c r="G88">
        <v>70</v>
      </c>
      <c r="H88">
        <v>88</v>
      </c>
      <c r="I88">
        <v>76</v>
      </c>
      <c r="J88">
        <v>89</v>
      </c>
    </row>
    <row r="89" spans="1:10" x14ac:dyDescent="0.25">
      <c r="A89" t="s">
        <v>98</v>
      </c>
      <c r="B89" t="s">
        <v>651</v>
      </c>
      <c r="C89" s="38"/>
      <c r="D89" t="s">
        <v>535</v>
      </c>
      <c r="E89">
        <v>82</v>
      </c>
      <c r="F89">
        <v>86</v>
      </c>
      <c r="G89">
        <v>90</v>
      </c>
      <c r="H89">
        <v>81</v>
      </c>
      <c r="I89">
        <v>90</v>
      </c>
      <c r="J89">
        <v>98</v>
      </c>
    </row>
    <row r="90" spans="1:10" x14ac:dyDescent="0.25">
      <c r="A90" t="s">
        <v>99</v>
      </c>
      <c r="B90" t="s">
        <v>652</v>
      </c>
      <c r="C90" t="s">
        <v>518</v>
      </c>
      <c r="D90" t="s">
        <v>535</v>
      </c>
      <c r="E90">
        <v>91</v>
      </c>
      <c r="F90">
        <v>83</v>
      </c>
      <c r="G90">
        <v>92</v>
      </c>
      <c r="H90">
        <v>76</v>
      </c>
      <c r="I90">
        <v>71</v>
      </c>
      <c r="J90">
        <v>82</v>
      </c>
    </row>
    <row r="91" spans="1:10" x14ac:dyDescent="0.25">
      <c r="A91" t="s">
        <v>100</v>
      </c>
      <c r="B91" t="s">
        <v>653</v>
      </c>
      <c r="C91" s="38"/>
      <c r="D91" t="s">
        <v>534</v>
      </c>
      <c r="E91">
        <v>82</v>
      </c>
      <c r="F91">
        <v>65</v>
      </c>
      <c r="G91">
        <v>71</v>
      </c>
      <c r="H91">
        <v>66</v>
      </c>
      <c r="I91">
        <v>78</v>
      </c>
      <c r="J91">
        <v>97</v>
      </c>
    </row>
    <row r="92" spans="1:10" x14ac:dyDescent="0.25">
      <c r="A92" t="s">
        <v>101</v>
      </c>
      <c r="B92" t="s">
        <v>654</v>
      </c>
      <c r="C92" t="s">
        <v>520</v>
      </c>
      <c r="D92" t="s">
        <v>534</v>
      </c>
      <c r="E92">
        <v>89</v>
      </c>
      <c r="F92">
        <v>93</v>
      </c>
      <c r="G92">
        <v>69</v>
      </c>
      <c r="H92">
        <v>93</v>
      </c>
      <c r="I92">
        <v>92</v>
      </c>
      <c r="J92">
        <v>83</v>
      </c>
    </row>
    <row r="93" spans="1:10" x14ac:dyDescent="0.25">
      <c r="A93" t="s">
        <v>102</v>
      </c>
      <c r="B93" t="s">
        <v>655</v>
      </c>
      <c r="C93" t="s">
        <v>520</v>
      </c>
      <c r="D93" t="s">
        <v>535</v>
      </c>
      <c r="E93">
        <v>95</v>
      </c>
      <c r="F93">
        <v>82</v>
      </c>
      <c r="G93">
        <v>84</v>
      </c>
      <c r="H93">
        <v>88</v>
      </c>
      <c r="I93">
        <v>94</v>
      </c>
      <c r="J93">
        <v>94</v>
      </c>
    </row>
    <row r="94" spans="1:10" x14ac:dyDescent="0.25">
      <c r="A94" t="s">
        <v>103</v>
      </c>
      <c r="B94" t="s">
        <v>656</v>
      </c>
      <c r="C94" t="s">
        <v>519</v>
      </c>
      <c r="D94" t="s">
        <v>535</v>
      </c>
      <c r="E94">
        <v>73</v>
      </c>
      <c r="F94">
        <v>78</v>
      </c>
      <c r="G94">
        <v>91</v>
      </c>
      <c r="H94">
        <v>76</v>
      </c>
      <c r="I94">
        <v>85</v>
      </c>
      <c r="J94">
        <v>91</v>
      </c>
    </row>
    <row r="95" spans="1:10" x14ac:dyDescent="0.25">
      <c r="A95" t="s">
        <v>104</v>
      </c>
      <c r="B95" t="s">
        <v>657</v>
      </c>
      <c r="C95" t="s">
        <v>519</v>
      </c>
      <c r="D95" t="s">
        <v>535</v>
      </c>
      <c r="E95">
        <v>88</v>
      </c>
      <c r="F95">
        <v>86</v>
      </c>
      <c r="G95">
        <v>80</v>
      </c>
      <c r="H95">
        <v>69</v>
      </c>
      <c r="I95">
        <v>78</v>
      </c>
      <c r="J95">
        <v>82</v>
      </c>
    </row>
    <row r="96" spans="1:10" x14ac:dyDescent="0.25">
      <c r="A96" t="s">
        <v>105</v>
      </c>
      <c r="B96" t="s">
        <v>658</v>
      </c>
      <c r="C96" t="s">
        <v>518</v>
      </c>
      <c r="D96" t="s">
        <v>535</v>
      </c>
      <c r="E96">
        <v>70</v>
      </c>
      <c r="F96">
        <v>51</v>
      </c>
      <c r="G96">
        <v>64</v>
      </c>
      <c r="H96">
        <v>54</v>
      </c>
      <c r="I96">
        <v>60</v>
      </c>
      <c r="J96">
        <v>85</v>
      </c>
    </row>
    <row r="97" spans="1:10" x14ac:dyDescent="0.25">
      <c r="A97" t="s">
        <v>106</v>
      </c>
      <c r="B97" t="s">
        <v>659</v>
      </c>
      <c r="C97" t="s">
        <v>519</v>
      </c>
      <c r="D97" t="s">
        <v>535</v>
      </c>
      <c r="E97">
        <v>97</v>
      </c>
      <c r="F97">
        <v>86</v>
      </c>
      <c r="G97">
        <v>98</v>
      </c>
      <c r="H97">
        <v>97</v>
      </c>
      <c r="I97">
        <v>100</v>
      </c>
      <c r="J97">
        <v>100</v>
      </c>
    </row>
    <row r="98" spans="1:10" x14ac:dyDescent="0.25">
      <c r="A98" t="s">
        <v>107</v>
      </c>
      <c r="B98" t="s">
        <v>660</v>
      </c>
      <c r="C98" t="s">
        <v>520</v>
      </c>
      <c r="D98" t="s">
        <v>534</v>
      </c>
      <c r="E98">
        <v>47</v>
      </c>
      <c r="F98">
        <v>42</v>
      </c>
      <c r="G98">
        <v>37</v>
      </c>
      <c r="H98">
        <v>50</v>
      </c>
      <c r="I98">
        <v>58</v>
      </c>
      <c r="J98">
        <v>65</v>
      </c>
    </row>
    <row r="99" spans="1:10" x14ac:dyDescent="0.25">
      <c r="A99" t="s">
        <v>108</v>
      </c>
      <c r="B99" t="s">
        <v>661</v>
      </c>
      <c r="C99" t="s">
        <v>519</v>
      </c>
      <c r="D99" t="s">
        <v>535</v>
      </c>
      <c r="E99">
        <v>38</v>
      </c>
      <c r="F99">
        <v>42</v>
      </c>
      <c r="G99">
        <v>53</v>
      </c>
      <c r="H99">
        <v>57</v>
      </c>
      <c r="I99">
        <v>46</v>
      </c>
      <c r="J99">
        <v>82</v>
      </c>
    </row>
    <row r="100" spans="1:10" x14ac:dyDescent="0.25">
      <c r="A100" t="s">
        <v>109</v>
      </c>
      <c r="B100" t="s">
        <v>662</v>
      </c>
      <c r="C100" t="s">
        <v>518</v>
      </c>
      <c r="D100" t="s">
        <v>535</v>
      </c>
      <c r="E100">
        <v>35</v>
      </c>
      <c r="F100">
        <v>35</v>
      </c>
      <c r="G100">
        <v>39</v>
      </c>
      <c r="H100">
        <v>38</v>
      </c>
      <c r="I100">
        <v>38</v>
      </c>
      <c r="J100">
        <v>60</v>
      </c>
    </row>
    <row r="101" spans="1:10" x14ac:dyDescent="0.25">
      <c r="A101" t="s">
        <v>110</v>
      </c>
      <c r="B101" t="s">
        <v>663</v>
      </c>
      <c r="C101" t="s">
        <v>520</v>
      </c>
      <c r="D101" t="s">
        <v>535</v>
      </c>
      <c r="E101">
        <v>96</v>
      </c>
      <c r="F101">
        <v>82</v>
      </c>
      <c r="G101">
        <v>100</v>
      </c>
      <c r="H101">
        <v>83</v>
      </c>
      <c r="I101">
        <v>96</v>
      </c>
      <c r="J101">
        <v>88</v>
      </c>
    </row>
    <row r="102" spans="1:10" x14ac:dyDescent="0.25">
      <c r="A102" t="s">
        <v>111</v>
      </c>
      <c r="B102" t="s">
        <v>664</v>
      </c>
      <c r="C102" t="s">
        <v>518</v>
      </c>
      <c r="D102" t="s">
        <v>534</v>
      </c>
      <c r="E102">
        <v>87</v>
      </c>
      <c r="F102">
        <v>74</v>
      </c>
      <c r="G102">
        <v>88</v>
      </c>
      <c r="H102">
        <v>94</v>
      </c>
      <c r="I102">
        <v>84</v>
      </c>
      <c r="J102">
        <v>98</v>
      </c>
    </row>
    <row r="103" spans="1:10" x14ac:dyDescent="0.25">
      <c r="A103" t="s">
        <v>112</v>
      </c>
      <c r="B103" t="s">
        <v>665</v>
      </c>
      <c r="C103" t="s">
        <v>519</v>
      </c>
      <c r="D103" t="s">
        <v>534</v>
      </c>
      <c r="E103">
        <v>86</v>
      </c>
      <c r="F103">
        <v>77</v>
      </c>
      <c r="G103">
        <v>88</v>
      </c>
      <c r="H103">
        <v>85</v>
      </c>
      <c r="I103">
        <v>71</v>
      </c>
      <c r="J103">
        <v>82</v>
      </c>
    </row>
    <row r="104" spans="1:10" x14ac:dyDescent="0.25">
      <c r="A104" t="s">
        <v>113</v>
      </c>
      <c r="B104" t="s">
        <v>666</v>
      </c>
      <c r="C104" t="s">
        <v>520</v>
      </c>
      <c r="D104" t="s">
        <v>535</v>
      </c>
      <c r="E104">
        <v>55</v>
      </c>
      <c r="F104">
        <v>50</v>
      </c>
      <c r="G104">
        <v>38</v>
      </c>
      <c r="H104">
        <v>60</v>
      </c>
      <c r="I104">
        <v>55</v>
      </c>
      <c r="J104">
        <v>79</v>
      </c>
    </row>
    <row r="105" spans="1:10" x14ac:dyDescent="0.25">
      <c r="A105" t="s">
        <v>114</v>
      </c>
      <c r="B105" t="s">
        <v>667</v>
      </c>
      <c r="C105" t="s">
        <v>519</v>
      </c>
      <c r="D105" t="s">
        <v>535</v>
      </c>
      <c r="E105">
        <v>78</v>
      </c>
      <c r="F105">
        <v>89</v>
      </c>
      <c r="G105">
        <v>92</v>
      </c>
      <c r="H105">
        <v>82</v>
      </c>
      <c r="I105">
        <v>81</v>
      </c>
      <c r="J105">
        <v>81</v>
      </c>
    </row>
    <row r="106" spans="1:10" x14ac:dyDescent="0.25">
      <c r="A106" t="s">
        <v>115</v>
      </c>
      <c r="B106" t="s">
        <v>668</v>
      </c>
      <c r="C106" t="s">
        <v>519</v>
      </c>
      <c r="D106" t="s">
        <v>534</v>
      </c>
      <c r="E106">
        <v>65</v>
      </c>
      <c r="F106">
        <v>75</v>
      </c>
      <c r="G106">
        <v>61</v>
      </c>
      <c r="H106">
        <v>77</v>
      </c>
      <c r="I106">
        <v>69</v>
      </c>
      <c r="J106">
        <v>89</v>
      </c>
    </row>
    <row r="107" spans="1:10" x14ac:dyDescent="0.25">
      <c r="A107" t="s">
        <v>116</v>
      </c>
      <c r="B107" t="s">
        <v>669</v>
      </c>
      <c r="C107" s="38"/>
      <c r="D107" t="s">
        <v>534</v>
      </c>
      <c r="E107">
        <v>59</v>
      </c>
      <c r="F107">
        <v>58</v>
      </c>
      <c r="G107">
        <v>67</v>
      </c>
      <c r="H107">
        <v>64</v>
      </c>
      <c r="I107">
        <v>46</v>
      </c>
      <c r="J107">
        <v>65</v>
      </c>
    </row>
    <row r="108" spans="1:10" x14ac:dyDescent="0.25">
      <c r="A108" t="s">
        <v>117</v>
      </c>
      <c r="B108" t="s">
        <v>670</v>
      </c>
      <c r="C108" t="s">
        <v>519</v>
      </c>
      <c r="D108" s="38"/>
      <c r="E108">
        <v>71</v>
      </c>
      <c r="F108">
        <v>68</v>
      </c>
      <c r="G108">
        <v>72</v>
      </c>
      <c r="H108">
        <v>77</v>
      </c>
      <c r="I108">
        <v>74</v>
      </c>
      <c r="J108">
        <v>94</v>
      </c>
    </row>
    <row r="109" spans="1:10" x14ac:dyDescent="0.25">
      <c r="A109" t="s">
        <v>118</v>
      </c>
      <c r="B109" t="s">
        <v>671</v>
      </c>
      <c r="C109" t="s">
        <v>520</v>
      </c>
      <c r="D109" t="s">
        <v>535</v>
      </c>
      <c r="E109">
        <v>69</v>
      </c>
      <c r="F109">
        <v>65</v>
      </c>
      <c r="G109">
        <v>67</v>
      </c>
      <c r="H109">
        <v>80</v>
      </c>
      <c r="I109">
        <v>67</v>
      </c>
      <c r="J109">
        <v>69</v>
      </c>
    </row>
    <row r="110" spans="1:10" x14ac:dyDescent="0.25">
      <c r="A110" t="s">
        <v>119</v>
      </c>
      <c r="B110" t="s">
        <v>672</v>
      </c>
      <c r="C110" t="s">
        <v>518</v>
      </c>
      <c r="D110" t="s">
        <v>534</v>
      </c>
      <c r="E110">
        <v>92</v>
      </c>
      <c r="F110">
        <v>97</v>
      </c>
      <c r="G110">
        <v>77</v>
      </c>
      <c r="H110">
        <v>93</v>
      </c>
      <c r="I110">
        <v>85</v>
      </c>
      <c r="J110">
        <v>88</v>
      </c>
    </row>
    <row r="111" spans="1:10" x14ac:dyDescent="0.25">
      <c r="A111" t="s">
        <v>120</v>
      </c>
      <c r="B111" t="s">
        <v>673</v>
      </c>
      <c r="C111" t="s">
        <v>520</v>
      </c>
      <c r="D111" t="s">
        <v>534</v>
      </c>
      <c r="E111">
        <v>46</v>
      </c>
      <c r="F111">
        <v>45</v>
      </c>
      <c r="G111">
        <v>37</v>
      </c>
      <c r="H111">
        <v>35</v>
      </c>
      <c r="I111">
        <v>47</v>
      </c>
      <c r="J111">
        <v>60</v>
      </c>
    </row>
    <row r="112" spans="1:10" x14ac:dyDescent="0.25">
      <c r="A112" t="s">
        <v>121</v>
      </c>
      <c r="B112" t="s">
        <v>674</v>
      </c>
      <c r="C112" t="s">
        <v>520</v>
      </c>
      <c r="D112" t="s">
        <v>535</v>
      </c>
      <c r="E112">
        <v>71</v>
      </c>
      <c r="F112">
        <v>63</v>
      </c>
      <c r="G112">
        <v>53</v>
      </c>
      <c r="H112">
        <v>71</v>
      </c>
      <c r="I112">
        <v>78</v>
      </c>
      <c r="J112">
        <v>74</v>
      </c>
    </row>
    <row r="113" spans="1:10" x14ac:dyDescent="0.25">
      <c r="A113" t="s">
        <v>122</v>
      </c>
      <c r="B113" t="s">
        <v>675</v>
      </c>
      <c r="C113" t="s">
        <v>520</v>
      </c>
      <c r="D113" t="s">
        <v>535</v>
      </c>
      <c r="E113">
        <v>40</v>
      </c>
      <c r="F113">
        <v>52</v>
      </c>
      <c r="G113">
        <v>50</v>
      </c>
      <c r="H113">
        <v>45</v>
      </c>
      <c r="I113">
        <v>47</v>
      </c>
      <c r="J113">
        <v>79</v>
      </c>
    </row>
    <row r="114" spans="1:10" x14ac:dyDescent="0.25">
      <c r="A114" t="s">
        <v>123</v>
      </c>
      <c r="B114" t="s">
        <v>676</v>
      </c>
      <c r="C114" t="s">
        <v>520</v>
      </c>
      <c r="D114" t="s">
        <v>535</v>
      </c>
      <c r="E114">
        <v>77</v>
      </c>
      <c r="F114">
        <v>66</v>
      </c>
      <c r="G114">
        <v>71</v>
      </c>
      <c r="H114">
        <v>71</v>
      </c>
      <c r="I114">
        <v>65</v>
      </c>
      <c r="J114">
        <v>95</v>
      </c>
    </row>
    <row r="115" spans="1:10" x14ac:dyDescent="0.25">
      <c r="A115" t="s">
        <v>124</v>
      </c>
      <c r="B115" t="s">
        <v>677</v>
      </c>
      <c r="C115" s="38"/>
      <c r="D115" t="s">
        <v>534</v>
      </c>
      <c r="E115">
        <v>92</v>
      </c>
      <c r="F115">
        <v>81</v>
      </c>
      <c r="G115">
        <v>97</v>
      </c>
      <c r="H115">
        <v>81</v>
      </c>
      <c r="I115">
        <v>83</v>
      </c>
      <c r="J115">
        <v>100</v>
      </c>
    </row>
    <row r="116" spans="1:10" x14ac:dyDescent="0.25">
      <c r="A116" t="s">
        <v>125</v>
      </c>
      <c r="B116" t="s">
        <v>678</v>
      </c>
      <c r="C116" t="s">
        <v>520</v>
      </c>
      <c r="D116" t="s">
        <v>534</v>
      </c>
      <c r="E116">
        <v>85</v>
      </c>
      <c r="F116">
        <v>100</v>
      </c>
      <c r="G116">
        <v>94</v>
      </c>
      <c r="H116">
        <v>94</v>
      </c>
      <c r="I116">
        <v>100</v>
      </c>
      <c r="J116">
        <v>86</v>
      </c>
    </row>
    <row r="117" spans="1:10" x14ac:dyDescent="0.25">
      <c r="A117" t="s">
        <v>126</v>
      </c>
      <c r="B117" t="s">
        <v>679</v>
      </c>
      <c r="C117" t="s">
        <v>519</v>
      </c>
      <c r="D117" t="s">
        <v>535</v>
      </c>
      <c r="E117">
        <v>100</v>
      </c>
      <c r="F117">
        <v>96</v>
      </c>
      <c r="G117">
        <v>71</v>
      </c>
      <c r="H117">
        <v>83</v>
      </c>
      <c r="I117">
        <v>93</v>
      </c>
      <c r="J117">
        <v>86</v>
      </c>
    </row>
    <row r="118" spans="1:10" x14ac:dyDescent="0.25">
      <c r="A118" t="s">
        <v>127</v>
      </c>
      <c r="B118" t="s">
        <v>680</v>
      </c>
      <c r="C118" t="s">
        <v>520</v>
      </c>
      <c r="D118" t="s">
        <v>534</v>
      </c>
      <c r="E118">
        <v>95</v>
      </c>
      <c r="F118">
        <v>76</v>
      </c>
      <c r="G118">
        <v>91</v>
      </c>
      <c r="H118">
        <v>76</v>
      </c>
      <c r="I118">
        <v>87</v>
      </c>
      <c r="J118">
        <v>83</v>
      </c>
    </row>
    <row r="119" spans="1:10" x14ac:dyDescent="0.25">
      <c r="A119" t="s">
        <v>128</v>
      </c>
      <c r="B119" t="s">
        <v>681</v>
      </c>
      <c r="C119" t="s">
        <v>518</v>
      </c>
      <c r="D119" s="38"/>
      <c r="E119">
        <v>86</v>
      </c>
      <c r="F119">
        <v>100</v>
      </c>
      <c r="G119">
        <v>97</v>
      </c>
      <c r="H119">
        <v>89</v>
      </c>
      <c r="I119">
        <v>96</v>
      </c>
      <c r="J119">
        <v>100</v>
      </c>
    </row>
    <row r="120" spans="1:10" x14ac:dyDescent="0.25">
      <c r="A120" t="s">
        <v>129</v>
      </c>
      <c r="B120" t="s">
        <v>682</v>
      </c>
      <c r="C120" t="s">
        <v>519</v>
      </c>
      <c r="D120" t="s">
        <v>535</v>
      </c>
      <c r="E120">
        <v>52</v>
      </c>
      <c r="F120">
        <v>44</v>
      </c>
      <c r="G120">
        <v>46</v>
      </c>
      <c r="H120">
        <v>47</v>
      </c>
      <c r="I120">
        <v>52</v>
      </c>
      <c r="J120">
        <v>62</v>
      </c>
    </row>
    <row r="121" spans="1:10" x14ac:dyDescent="0.25">
      <c r="A121" t="s">
        <v>130</v>
      </c>
      <c r="B121" t="s">
        <v>683</v>
      </c>
      <c r="C121" t="s">
        <v>520</v>
      </c>
      <c r="D121" t="s">
        <v>534</v>
      </c>
      <c r="E121">
        <v>84</v>
      </c>
      <c r="F121">
        <v>80</v>
      </c>
      <c r="G121">
        <v>94</v>
      </c>
      <c r="H121">
        <v>88</v>
      </c>
      <c r="I121">
        <v>73</v>
      </c>
      <c r="J121">
        <v>81</v>
      </c>
    </row>
    <row r="122" spans="1:10" x14ac:dyDescent="0.25">
      <c r="A122" s="38"/>
      <c r="B122" t="s">
        <v>684</v>
      </c>
      <c r="C122" t="s">
        <v>519</v>
      </c>
      <c r="D122" t="s">
        <v>535</v>
      </c>
      <c r="E122">
        <v>75</v>
      </c>
      <c r="F122">
        <v>76</v>
      </c>
      <c r="G122">
        <v>71</v>
      </c>
      <c r="H122">
        <v>73</v>
      </c>
      <c r="I122">
        <v>60</v>
      </c>
      <c r="J122">
        <v>86</v>
      </c>
    </row>
    <row r="123" spans="1:10" x14ac:dyDescent="0.25">
      <c r="A123" t="s">
        <v>131</v>
      </c>
      <c r="B123" t="s">
        <v>685</v>
      </c>
      <c r="C123" t="s">
        <v>519</v>
      </c>
      <c r="D123" t="s">
        <v>534</v>
      </c>
      <c r="E123">
        <v>82</v>
      </c>
      <c r="F123">
        <v>91</v>
      </c>
      <c r="G123">
        <v>97</v>
      </c>
      <c r="H123">
        <v>81</v>
      </c>
      <c r="I123">
        <v>85</v>
      </c>
      <c r="J123">
        <v>100</v>
      </c>
    </row>
    <row r="124" spans="1:10" x14ac:dyDescent="0.25">
      <c r="A124" t="s">
        <v>132</v>
      </c>
      <c r="B124" t="s">
        <v>686</v>
      </c>
      <c r="C124" t="s">
        <v>520</v>
      </c>
      <c r="D124" t="s">
        <v>534</v>
      </c>
      <c r="E124">
        <v>95</v>
      </c>
      <c r="F124">
        <v>100</v>
      </c>
      <c r="G124">
        <v>91</v>
      </c>
      <c r="H124">
        <v>94</v>
      </c>
      <c r="I124">
        <v>80</v>
      </c>
      <c r="J124">
        <v>100</v>
      </c>
    </row>
    <row r="125" spans="1:10" x14ac:dyDescent="0.25">
      <c r="A125" t="s">
        <v>133</v>
      </c>
      <c r="B125" t="s">
        <v>687</v>
      </c>
      <c r="C125" t="s">
        <v>518</v>
      </c>
      <c r="D125" t="s">
        <v>535</v>
      </c>
      <c r="E125">
        <v>63</v>
      </c>
      <c r="F125">
        <v>54</v>
      </c>
      <c r="G125">
        <v>50</v>
      </c>
      <c r="H125">
        <v>61</v>
      </c>
      <c r="I125">
        <v>69</v>
      </c>
      <c r="J125">
        <v>67</v>
      </c>
    </row>
    <row r="126" spans="1:10" x14ac:dyDescent="0.25">
      <c r="A126" t="s">
        <v>134</v>
      </c>
      <c r="B126" t="s">
        <v>688</v>
      </c>
      <c r="C126" t="s">
        <v>520</v>
      </c>
      <c r="D126" t="s">
        <v>535</v>
      </c>
      <c r="E126">
        <v>77</v>
      </c>
      <c r="F126">
        <v>73</v>
      </c>
      <c r="G126">
        <v>77</v>
      </c>
      <c r="H126">
        <v>74</v>
      </c>
      <c r="I126">
        <v>76</v>
      </c>
      <c r="J126">
        <v>75</v>
      </c>
    </row>
    <row r="127" spans="1:10" x14ac:dyDescent="0.25">
      <c r="A127" t="s">
        <v>135</v>
      </c>
      <c r="B127" t="s">
        <v>689</v>
      </c>
      <c r="C127" t="s">
        <v>518</v>
      </c>
      <c r="D127" t="s">
        <v>535</v>
      </c>
      <c r="E127">
        <v>52</v>
      </c>
      <c r="F127">
        <v>45</v>
      </c>
      <c r="G127">
        <v>36</v>
      </c>
      <c r="H127">
        <v>57</v>
      </c>
      <c r="I127">
        <v>53</v>
      </c>
      <c r="J127">
        <v>65</v>
      </c>
    </row>
    <row r="128" spans="1:10" x14ac:dyDescent="0.25">
      <c r="A128" t="s">
        <v>136</v>
      </c>
      <c r="B128" t="s">
        <v>690</v>
      </c>
      <c r="C128" t="s">
        <v>518</v>
      </c>
      <c r="D128" t="s">
        <v>535</v>
      </c>
      <c r="E128">
        <v>91</v>
      </c>
      <c r="F128">
        <v>96</v>
      </c>
      <c r="G128">
        <v>96</v>
      </c>
      <c r="H128">
        <v>93</v>
      </c>
      <c r="I128">
        <v>92</v>
      </c>
      <c r="J128">
        <v>80</v>
      </c>
    </row>
    <row r="129" spans="1:10" x14ac:dyDescent="0.25">
      <c r="A129" t="s">
        <v>137</v>
      </c>
      <c r="B129" t="s">
        <v>691</v>
      </c>
      <c r="C129" t="s">
        <v>520</v>
      </c>
      <c r="D129" t="s">
        <v>534</v>
      </c>
      <c r="E129">
        <v>91</v>
      </c>
      <c r="F129">
        <v>99</v>
      </c>
      <c r="G129">
        <v>84</v>
      </c>
      <c r="H129">
        <v>94</v>
      </c>
      <c r="I129">
        <v>86</v>
      </c>
      <c r="J129">
        <v>89</v>
      </c>
    </row>
    <row r="130" spans="1:10" x14ac:dyDescent="0.25">
      <c r="A130" t="s">
        <v>138</v>
      </c>
      <c r="B130" t="s">
        <v>692</v>
      </c>
      <c r="C130" t="s">
        <v>518</v>
      </c>
      <c r="D130" t="s">
        <v>534</v>
      </c>
      <c r="E130">
        <v>87</v>
      </c>
      <c r="F130">
        <v>80</v>
      </c>
      <c r="G130">
        <v>69</v>
      </c>
      <c r="H130">
        <v>91</v>
      </c>
      <c r="I130">
        <v>99</v>
      </c>
      <c r="J130">
        <v>89</v>
      </c>
    </row>
    <row r="131" spans="1:10" x14ac:dyDescent="0.25">
      <c r="A131" t="s">
        <v>139</v>
      </c>
      <c r="B131" t="s">
        <v>693</v>
      </c>
      <c r="C131" s="38"/>
      <c r="D131" t="s">
        <v>534</v>
      </c>
      <c r="E131">
        <v>58</v>
      </c>
      <c r="F131">
        <v>68</v>
      </c>
      <c r="G131">
        <v>54</v>
      </c>
      <c r="H131">
        <v>70</v>
      </c>
      <c r="I131">
        <v>68</v>
      </c>
      <c r="J131">
        <v>84</v>
      </c>
    </row>
    <row r="132" spans="1:10" x14ac:dyDescent="0.25">
      <c r="A132" t="s">
        <v>140</v>
      </c>
      <c r="B132" t="s">
        <v>694</v>
      </c>
      <c r="C132" t="s">
        <v>537</v>
      </c>
      <c r="D132" t="s">
        <v>534</v>
      </c>
      <c r="E132">
        <v>91</v>
      </c>
      <c r="F132">
        <v>91</v>
      </c>
      <c r="G132">
        <v>88</v>
      </c>
      <c r="H132">
        <v>89</v>
      </c>
      <c r="I132">
        <v>89</v>
      </c>
      <c r="J132">
        <v>100</v>
      </c>
    </row>
    <row r="133" spans="1:10" x14ac:dyDescent="0.25">
      <c r="A133" t="s">
        <v>141</v>
      </c>
      <c r="B133" t="s">
        <v>695</v>
      </c>
      <c r="C133" t="s">
        <v>519</v>
      </c>
      <c r="D133" t="s">
        <v>534</v>
      </c>
      <c r="E133">
        <v>37</v>
      </c>
      <c r="F133">
        <v>35</v>
      </c>
      <c r="G133">
        <v>50</v>
      </c>
      <c r="H133">
        <v>35</v>
      </c>
      <c r="I133">
        <v>54</v>
      </c>
      <c r="J133">
        <v>61</v>
      </c>
    </row>
    <row r="134" spans="1:10" x14ac:dyDescent="0.25">
      <c r="A134" t="s">
        <v>142</v>
      </c>
      <c r="B134" t="s">
        <v>696</v>
      </c>
      <c r="C134" t="s">
        <v>518</v>
      </c>
      <c r="D134" t="s">
        <v>534</v>
      </c>
      <c r="E134">
        <v>97</v>
      </c>
      <c r="F134">
        <v>89</v>
      </c>
      <c r="G134">
        <v>75</v>
      </c>
      <c r="H134">
        <v>92</v>
      </c>
      <c r="I134">
        <v>88</v>
      </c>
      <c r="J134">
        <v>77</v>
      </c>
    </row>
    <row r="135" spans="1:10" x14ac:dyDescent="0.25">
      <c r="A135" t="s">
        <v>143</v>
      </c>
      <c r="B135" t="s">
        <v>697</v>
      </c>
      <c r="C135" t="s">
        <v>520</v>
      </c>
      <c r="D135" t="s">
        <v>535</v>
      </c>
      <c r="E135">
        <v>52</v>
      </c>
      <c r="F135">
        <v>45</v>
      </c>
      <c r="G135">
        <v>43</v>
      </c>
      <c r="H135">
        <v>62</v>
      </c>
      <c r="I135">
        <v>46</v>
      </c>
      <c r="J135">
        <v>82</v>
      </c>
    </row>
    <row r="136" spans="1:10" x14ac:dyDescent="0.25">
      <c r="A136" t="s">
        <v>144</v>
      </c>
      <c r="B136" t="s">
        <v>698</v>
      </c>
      <c r="C136" t="s">
        <v>518</v>
      </c>
      <c r="D136" t="s">
        <v>535</v>
      </c>
      <c r="E136">
        <v>89</v>
      </c>
      <c r="F136">
        <v>81</v>
      </c>
      <c r="G136">
        <v>81</v>
      </c>
      <c r="H136">
        <v>88</v>
      </c>
      <c r="I136">
        <v>90</v>
      </c>
      <c r="J136">
        <v>100</v>
      </c>
    </row>
    <row r="137" spans="1:10" x14ac:dyDescent="0.25">
      <c r="A137" t="s">
        <v>145</v>
      </c>
      <c r="B137" t="s">
        <v>699</v>
      </c>
      <c r="C137" t="s">
        <v>518</v>
      </c>
      <c r="D137" t="s">
        <v>534</v>
      </c>
      <c r="E137">
        <v>51</v>
      </c>
      <c r="F137">
        <v>49</v>
      </c>
      <c r="G137">
        <v>64</v>
      </c>
      <c r="H137">
        <v>52</v>
      </c>
      <c r="I137">
        <v>57</v>
      </c>
      <c r="J137">
        <v>66</v>
      </c>
    </row>
    <row r="138" spans="1:10" x14ac:dyDescent="0.25">
      <c r="A138" t="s">
        <v>146</v>
      </c>
      <c r="B138" t="s">
        <v>700</v>
      </c>
      <c r="C138" t="s">
        <v>518</v>
      </c>
      <c r="D138" t="s">
        <v>534</v>
      </c>
      <c r="E138">
        <v>76</v>
      </c>
      <c r="F138">
        <v>74</v>
      </c>
      <c r="G138">
        <v>91</v>
      </c>
      <c r="H138">
        <v>80</v>
      </c>
      <c r="I138">
        <v>67</v>
      </c>
      <c r="J138">
        <v>74</v>
      </c>
    </row>
    <row r="139" spans="1:10" x14ac:dyDescent="0.25">
      <c r="A139" t="s">
        <v>147</v>
      </c>
      <c r="B139" t="s">
        <v>701</v>
      </c>
      <c r="C139" t="s">
        <v>519</v>
      </c>
      <c r="D139" t="s">
        <v>535</v>
      </c>
      <c r="E139">
        <v>90</v>
      </c>
      <c r="F139">
        <v>92</v>
      </c>
      <c r="G139">
        <v>91</v>
      </c>
      <c r="H139">
        <v>90</v>
      </c>
      <c r="I139">
        <v>97</v>
      </c>
      <c r="J139">
        <v>98</v>
      </c>
    </row>
    <row r="140" spans="1:10" x14ac:dyDescent="0.25">
      <c r="A140" t="s">
        <v>539</v>
      </c>
      <c r="B140" t="s">
        <v>702</v>
      </c>
      <c r="C140" t="s">
        <v>519</v>
      </c>
      <c r="D140" t="s">
        <v>534</v>
      </c>
      <c r="E140">
        <v>98</v>
      </c>
      <c r="F140">
        <v>82</v>
      </c>
      <c r="G140">
        <v>77</v>
      </c>
      <c r="H140">
        <v>94</v>
      </c>
      <c r="I140">
        <v>99</v>
      </c>
      <c r="J140">
        <v>90</v>
      </c>
    </row>
    <row r="141" spans="1:10" x14ac:dyDescent="0.25">
      <c r="A141" t="s">
        <v>148</v>
      </c>
      <c r="B141" t="s">
        <v>703</v>
      </c>
      <c r="C141" t="s">
        <v>519</v>
      </c>
      <c r="D141" t="s">
        <v>535</v>
      </c>
      <c r="E141">
        <v>60</v>
      </c>
      <c r="F141">
        <v>72</v>
      </c>
      <c r="G141">
        <v>63</v>
      </c>
      <c r="H141">
        <v>59</v>
      </c>
      <c r="I141">
        <v>77</v>
      </c>
      <c r="J141">
        <v>60</v>
      </c>
    </row>
    <row r="142" spans="1:10" x14ac:dyDescent="0.25">
      <c r="A142" t="s">
        <v>149</v>
      </c>
      <c r="B142" t="s">
        <v>704</v>
      </c>
      <c r="C142" t="s">
        <v>520</v>
      </c>
      <c r="D142" t="s">
        <v>535</v>
      </c>
      <c r="E142">
        <v>43</v>
      </c>
      <c r="F142">
        <v>35</v>
      </c>
      <c r="G142">
        <v>49</v>
      </c>
      <c r="H142">
        <v>35</v>
      </c>
      <c r="I142">
        <v>35</v>
      </c>
      <c r="J142">
        <v>60</v>
      </c>
    </row>
    <row r="143" spans="1:10" x14ac:dyDescent="0.25">
      <c r="A143" t="s">
        <v>150</v>
      </c>
      <c r="B143" t="s">
        <v>705</v>
      </c>
      <c r="C143" t="s">
        <v>519</v>
      </c>
      <c r="D143" t="s">
        <v>535</v>
      </c>
      <c r="E143">
        <v>90</v>
      </c>
      <c r="F143">
        <v>96</v>
      </c>
      <c r="G143">
        <v>73</v>
      </c>
      <c r="H143">
        <v>87</v>
      </c>
      <c r="I143">
        <v>100</v>
      </c>
      <c r="J143">
        <v>79</v>
      </c>
    </row>
    <row r="144" spans="1:10" x14ac:dyDescent="0.25">
      <c r="A144" t="s">
        <v>151</v>
      </c>
      <c r="B144" t="s">
        <v>706</v>
      </c>
      <c r="C144" t="s">
        <v>518</v>
      </c>
      <c r="D144" t="s">
        <v>535</v>
      </c>
      <c r="E144">
        <v>41</v>
      </c>
      <c r="F144">
        <v>35</v>
      </c>
      <c r="G144">
        <v>49</v>
      </c>
      <c r="H144">
        <v>35</v>
      </c>
      <c r="I144">
        <v>35</v>
      </c>
      <c r="J144">
        <v>64</v>
      </c>
    </row>
    <row r="145" spans="1:10" x14ac:dyDescent="0.25">
      <c r="A145" s="38"/>
      <c r="B145" t="s">
        <v>707</v>
      </c>
      <c r="C145" t="s">
        <v>519</v>
      </c>
      <c r="D145" t="s">
        <v>534</v>
      </c>
      <c r="E145">
        <v>100</v>
      </c>
      <c r="F145">
        <v>87</v>
      </c>
      <c r="G145">
        <v>91</v>
      </c>
      <c r="H145">
        <v>99</v>
      </c>
      <c r="I145">
        <v>90</v>
      </c>
      <c r="J145">
        <v>100</v>
      </c>
    </row>
    <row r="146" spans="1:10" x14ac:dyDescent="0.25">
      <c r="A146" t="s">
        <v>152</v>
      </c>
      <c r="B146" t="s">
        <v>708</v>
      </c>
      <c r="C146" t="s">
        <v>519</v>
      </c>
      <c r="D146" t="s">
        <v>535</v>
      </c>
      <c r="E146">
        <v>66</v>
      </c>
      <c r="F146">
        <v>69</v>
      </c>
      <c r="G146">
        <v>59</v>
      </c>
      <c r="H146">
        <v>63</v>
      </c>
      <c r="I146">
        <v>75</v>
      </c>
      <c r="J146">
        <v>68</v>
      </c>
    </row>
    <row r="147" spans="1:10" x14ac:dyDescent="0.25">
      <c r="A147" t="s">
        <v>153</v>
      </c>
      <c r="B147" t="s">
        <v>709</v>
      </c>
      <c r="C147" t="s">
        <v>519</v>
      </c>
      <c r="D147" t="s">
        <v>535</v>
      </c>
      <c r="E147">
        <v>66</v>
      </c>
      <c r="F147">
        <v>62</v>
      </c>
      <c r="G147">
        <v>69</v>
      </c>
      <c r="H147">
        <v>67</v>
      </c>
      <c r="I147">
        <v>77</v>
      </c>
      <c r="J147">
        <v>73</v>
      </c>
    </row>
    <row r="148" spans="1:10" x14ac:dyDescent="0.25">
      <c r="A148" t="s">
        <v>154</v>
      </c>
      <c r="B148" t="s">
        <v>710</v>
      </c>
      <c r="C148" t="s">
        <v>519</v>
      </c>
      <c r="D148" s="38"/>
      <c r="E148">
        <v>69</v>
      </c>
      <c r="F148">
        <v>52</v>
      </c>
      <c r="G148">
        <v>59</v>
      </c>
      <c r="H148">
        <v>55</v>
      </c>
      <c r="I148">
        <v>48</v>
      </c>
      <c r="J148">
        <v>80</v>
      </c>
    </row>
    <row r="149" spans="1:10" x14ac:dyDescent="0.25">
      <c r="A149" t="s">
        <v>155</v>
      </c>
      <c r="B149" t="s">
        <v>711</v>
      </c>
      <c r="C149" t="s">
        <v>518</v>
      </c>
      <c r="D149" t="s">
        <v>535</v>
      </c>
      <c r="E149">
        <v>75</v>
      </c>
      <c r="F149">
        <v>67</v>
      </c>
      <c r="G149">
        <v>82</v>
      </c>
      <c r="H149">
        <v>70</v>
      </c>
      <c r="I149">
        <v>77</v>
      </c>
      <c r="J149">
        <v>92</v>
      </c>
    </row>
    <row r="150" spans="1:10" x14ac:dyDescent="0.25">
      <c r="A150" t="s">
        <v>156</v>
      </c>
      <c r="B150" t="s">
        <v>712</v>
      </c>
      <c r="C150" t="s">
        <v>519</v>
      </c>
      <c r="D150" t="s">
        <v>534</v>
      </c>
      <c r="E150">
        <v>57</v>
      </c>
      <c r="F150">
        <v>61</v>
      </c>
      <c r="G150">
        <v>68</v>
      </c>
      <c r="H150">
        <v>71</v>
      </c>
      <c r="I150">
        <v>74</v>
      </c>
      <c r="J150">
        <v>64</v>
      </c>
    </row>
    <row r="151" spans="1:10" x14ac:dyDescent="0.25">
      <c r="A151" t="s">
        <v>157</v>
      </c>
      <c r="B151" t="s">
        <v>713</v>
      </c>
      <c r="C151" t="s">
        <v>520</v>
      </c>
      <c r="D151" t="s">
        <v>535</v>
      </c>
      <c r="E151">
        <v>94</v>
      </c>
      <c r="F151">
        <v>83</v>
      </c>
      <c r="G151">
        <v>82</v>
      </c>
      <c r="H151">
        <v>95</v>
      </c>
      <c r="I151">
        <v>79</v>
      </c>
      <c r="J151">
        <v>91</v>
      </c>
    </row>
    <row r="152" spans="1:10" x14ac:dyDescent="0.25">
      <c r="A152" t="s">
        <v>158</v>
      </c>
      <c r="B152" t="s">
        <v>714</v>
      </c>
      <c r="C152" t="s">
        <v>518</v>
      </c>
      <c r="D152" t="s">
        <v>535</v>
      </c>
      <c r="E152">
        <v>76</v>
      </c>
      <c r="F152">
        <v>65</v>
      </c>
      <c r="G152">
        <v>55</v>
      </c>
      <c r="H152">
        <v>64</v>
      </c>
      <c r="I152">
        <v>69</v>
      </c>
      <c r="J152">
        <v>100</v>
      </c>
    </row>
    <row r="153" spans="1:10" x14ac:dyDescent="0.25">
      <c r="A153" t="s">
        <v>159</v>
      </c>
      <c r="B153" t="s">
        <v>715</v>
      </c>
      <c r="C153" t="s">
        <v>519</v>
      </c>
      <c r="D153" t="s">
        <v>535</v>
      </c>
      <c r="E153">
        <v>62</v>
      </c>
      <c r="F153">
        <v>67</v>
      </c>
      <c r="G153">
        <v>66</v>
      </c>
      <c r="H153">
        <v>63</v>
      </c>
      <c r="I153">
        <v>84</v>
      </c>
      <c r="J153">
        <v>74</v>
      </c>
    </row>
    <row r="154" spans="1:10" x14ac:dyDescent="0.25">
      <c r="A154" t="s">
        <v>160</v>
      </c>
      <c r="B154" t="s">
        <v>716</v>
      </c>
      <c r="C154" t="s">
        <v>520</v>
      </c>
      <c r="D154" t="s">
        <v>535</v>
      </c>
      <c r="E154">
        <v>53</v>
      </c>
      <c r="F154">
        <v>52</v>
      </c>
      <c r="G154">
        <v>63</v>
      </c>
      <c r="H154">
        <v>60</v>
      </c>
      <c r="I154">
        <v>54</v>
      </c>
      <c r="J154">
        <v>92</v>
      </c>
    </row>
    <row r="155" spans="1:10" x14ac:dyDescent="0.25">
      <c r="A155" t="s">
        <v>161</v>
      </c>
      <c r="B155" t="s">
        <v>717</v>
      </c>
      <c r="C155" t="s">
        <v>520</v>
      </c>
      <c r="D155" t="s">
        <v>534</v>
      </c>
      <c r="E155">
        <v>61</v>
      </c>
      <c r="F155">
        <v>60</v>
      </c>
      <c r="G155">
        <v>71</v>
      </c>
      <c r="H155">
        <v>69</v>
      </c>
      <c r="I155">
        <v>50</v>
      </c>
      <c r="J155">
        <v>84</v>
      </c>
    </row>
    <row r="156" spans="1:10" x14ac:dyDescent="0.25">
      <c r="A156" t="s">
        <v>162</v>
      </c>
      <c r="B156" t="s">
        <v>718</v>
      </c>
      <c r="C156" t="s">
        <v>518</v>
      </c>
      <c r="D156" t="s">
        <v>534</v>
      </c>
      <c r="E156">
        <v>44</v>
      </c>
      <c r="F156">
        <v>63</v>
      </c>
      <c r="G156">
        <v>56</v>
      </c>
      <c r="H156">
        <v>52</v>
      </c>
      <c r="I156">
        <v>37</v>
      </c>
      <c r="J156">
        <v>73</v>
      </c>
    </row>
    <row r="157" spans="1:10" x14ac:dyDescent="0.25">
      <c r="A157" t="s">
        <v>163</v>
      </c>
      <c r="B157" t="s">
        <v>719</v>
      </c>
      <c r="C157" t="s">
        <v>520</v>
      </c>
      <c r="D157" t="s">
        <v>534</v>
      </c>
      <c r="E157">
        <v>41</v>
      </c>
      <c r="F157">
        <v>41</v>
      </c>
      <c r="G157">
        <v>41</v>
      </c>
      <c r="H157">
        <v>44</v>
      </c>
      <c r="I157">
        <v>55</v>
      </c>
      <c r="J157">
        <v>60</v>
      </c>
    </row>
    <row r="158" spans="1:10" x14ac:dyDescent="0.25">
      <c r="A158" t="s">
        <v>164</v>
      </c>
      <c r="B158" t="s">
        <v>720</v>
      </c>
      <c r="C158" t="s">
        <v>520</v>
      </c>
      <c r="D158" t="s">
        <v>534</v>
      </c>
      <c r="E158">
        <v>69</v>
      </c>
      <c r="F158">
        <v>78</v>
      </c>
      <c r="G158">
        <v>64</v>
      </c>
      <c r="H158">
        <v>63</v>
      </c>
      <c r="I158">
        <v>84</v>
      </c>
      <c r="J158">
        <v>72</v>
      </c>
    </row>
    <row r="159" spans="1:10" x14ac:dyDescent="0.25">
      <c r="A159" t="s">
        <v>165</v>
      </c>
      <c r="B159" t="s">
        <v>721</v>
      </c>
      <c r="C159" t="s">
        <v>520</v>
      </c>
      <c r="D159" t="s">
        <v>535</v>
      </c>
      <c r="E159">
        <v>59</v>
      </c>
      <c r="F159">
        <v>53</v>
      </c>
      <c r="G159">
        <v>50</v>
      </c>
      <c r="H159">
        <v>48</v>
      </c>
      <c r="I159">
        <v>51</v>
      </c>
      <c r="J159">
        <v>69</v>
      </c>
    </row>
    <row r="160" spans="1:10" x14ac:dyDescent="0.25">
      <c r="A160" t="s">
        <v>166</v>
      </c>
      <c r="B160" t="s">
        <v>722</v>
      </c>
      <c r="C160" t="s">
        <v>520</v>
      </c>
      <c r="D160" t="s">
        <v>535</v>
      </c>
      <c r="E160">
        <v>92</v>
      </c>
      <c r="F160">
        <v>83</v>
      </c>
      <c r="G160">
        <v>80</v>
      </c>
      <c r="H160">
        <v>90</v>
      </c>
      <c r="I160">
        <v>99</v>
      </c>
      <c r="J160">
        <v>85</v>
      </c>
    </row>
    <row r="161" spans="1:10" x14ac:dyDescent="0.25">
      <c r="A161" t="s">
        <v>540</v>
      </c>
      <c r="B161" t="s">
        <v>723</v>
      </c>
      <c r="C161" t="s">
        <v>520</v>
      </c>
      <c r="D161" t="s">
        <v>534</v>
      </c>
      <c r="E161">
        <v>58</v>
      </c>
      <c r="F161">
        <v>78</v>
      </c>
      <c r="G161">
        <v>72</v>
      </c>
      <c r="H161">
        <v>78</v>
      </c>
      <c r="I161">
        <v>68</v>
      </c>
      <c r="J161">
        <v>84</v>
      </c>
    </row>
    <row r="162" spans="1:10" x14ac:dyDescent="0.25">
      <c r="A162" t="s">
        <v>167</v>
      </c>
      <c r="B162" t="s">
        <v>724</v>
      </c>
      <c r="C162" t="s">
        <v>518</v>
      </c>
      <c r="D162" t="s">
        <v>534</v>
      </c>
      <c r="E162">
        <v>54</v>
      </c>
      <c r="F162">
        <v>50</v>
      </c>
      <c r="G162">
        <v>41</v>
      </c>
      <c r="H162">
        <v>54</v>
      </c>
      <c r="I162">
        <v>48</v>
      </c>
      <c r="J162">
        <v>82</v>
      </c>
    </row>
    <row r="163" spans="1:10" x14ac:dyDescent="0.25">
      <c r="A163" t="s">
        <v>168</v>
      </c>
      <c r="B163" t="s">
        <v>725</v>
      </c>
      <c r="C163" t="s">
        <v>520</v>
      </c>
      <c r="D163" t="s">
        <v>534</v>
      </c>
      <c r="E163">
        <v>100</v>
      </c>
      <c r="F163">
        <v>89</v>
      </c>
      <c r="G163">
        <v>84</v>
      </c>
      <c r="H163">
        <v>90</v>
      </c>
      <c r="I163">
        <v>86</v>
      </c>
      <c r="J163">
        <v>81</v>
      </c>
    </row>
    <row r="164" spans="1:10" x14ac:dyDescent="0.25">
      <c r="A164" t="s">
        <v>169</v>
      </c>
      <c r="B164" t="s">
        <v>726</v>
      </c>
      <c r="C164" t="s">
        <v>518</v>
      </c>
      <c r="D164" t="s">
        <v>534</v>
      </c>
      <c r="E164">
        <v>38</v>
      </c>
      <c r="F164">
        <v>35</v>
      </c>
      <c r="G164">
        <v>46</v>
      </c>
      <c r="H164">
        <v>35</v>
      </c>
      <c r="I164">
        <v>35</v>
      </c>
      <c r="J164">
        <v>60</v>
      </c>
    </row>
    <row r="165" spans="1:10" x14ac:dyDescent="0.25">
      <c r="A165" t="s">
        <v>170</v>
      </c>
      <c r="B165" t="s">
        <v>727</v>
      </c>
      <c r="C165" t="s">
        <v>520</v>
      </c>
      <c r="D165" t="s">
        <v>534</v>
      </c>
      <c r="E165">
        <v>75</v>
      </c>
      <c r="F165">
        <v>81</v>
      </c>
      <c r="G165">
        <v>80</v>
      </c>
      <c r="H165">
        <v>68</v>
      </c>
      <c r="I165">
        <v>64</v>
      </c>
      <c r="J165">
        <v>81</v>
      </c>
    </row>
    <row r="166" spans="1:10" x14ac:dyDescent="0.25">
      <c r="A166" t="s">
        <v>171</v>
      </c>
      <c r="B166" t="s">
        <v>728</v>
      </c>
      <c r="C166" t="s">
        <v>518</v>
      </c>
      <c r="D166" t="s">
        <v>534</v>
      </c>
      <c r="E166">
        <v>90</v>
      </c>
      <c r="F166">
        <v>94</v>
      </c>
      <c r="G166">
        <v>67</v>
      </c>
      <c r="H166">
        <v>79</v>
      </c>
      <c r="I166">
        <v>98</v>
      </c>
      <c r="J166">
        <v>100</v>
      </c>
    </row>
    <row r="167" spans="1:10" x14ac:dyDescent="0.25">
      <c r="A167" s="38"/>
      <c r="B167" t="s">
        <v>729</v>
      </c>
      <c r="C167" t="s">
        <v>519</v>
      </c>
      <c r="D167" t="s">
        <v>535</v>
      </c>
      <c r="E167">
        <v>66</v>
      </c>
      <c r="F167">
        <v>58</v>
      </c>
      <c r="G167">
        <v>65</v>
      </c>
      <c r="H167">
        <v>63</v>
      </c>
      <c r="I167">
        <v>65</v>
      </c>
      <c r="J167">
        <v>70</v>
      </c>
    </row>
    <row r="168" spans="1:10" x14ac:dyDescent="0.25">
      <c r="A168" t="s">
        <v>172</v>
      </c>
      <c r="B168" t="s">
        <v>730</v>
      </c>
      <c r="C168" t="s">
        <v>518</v>
      </c>
      <c r="D168" t="s">
        <v>535</v>
      </c>
      <c r="E168">
        <v>50</v>
      </c>
      <c r="F168">
        <v>60</v>
      </c>
      <c r="G168">
        <v>47</v>
      </c>
      <c r="H168">
        <v>52</v>
      </c>
      <c r="I168">
        <v>55</v>
      </c>
      <c r="J168">
        <v>70</v>
      </c>
    </row>
    <row r="169" spans="1:10" x14ac:dyDescent="0.25">
      <c r="A169" t="s">
        <v>173</v>
      </c>
      <c r="B169" t="s">
        <v>731</v>
      </c>
      <c r="C169" t="s">
        <v>518</v>
      </c>
      <c r="D169" t="s">
        <v>534</v>
      </c>
      <c r="E169">
        <v>82</v>
      </c>
      <c r="F169">
        <v>94</v>
      </c>
      <c r="G169">
        <v>77</v>
      </c>
      <c r="H169">
        <v>81</v>
      </c>
      <c r="I169">
        <v>87</v>
      </c>
      <c r="J169">
        <v>100</v>
      </c>
    </row>
    <row r="170" spans="1:10" x14ac:dyDescent="0.25">
      <c r="A170" t="s">
        <v>174</v>
      </c>
      <c r="B170" t="s">
        <v>732</v>
      </c>
      <c r="C170" t="s">
        <v>518</v>
      </c>
      <c r="D170" t="s">
        <v>535</v>
      </c>
      <c r="E170">
        <v>63</v>
      </c>
      <c r="F170">
        <v>70</v>
      </c>
      <c r="G170">
        <v>56</v>
      </c>
      <c r="H170">
        <v>75</v>
      </c>
      <c r="I170">
        <v>80</v>
      </c>
      <c r="J170">
        <v>76</v>
      </c>
    </row>
    <row r="171" spans="1:10" x14ac:dyDescent="0.25">
      <c r="A171" t="s">
        <v>175</v>
      </c>
      <c r="B171" t="s">
        <v>733</v>
      </c>
      <c r="C171" t="s">
        <v>518</v>
      </c>
      <c r="D171" t="s">
        <v>535</v>
      </c>
      <c r="E171">
        <v>77</v>
      </c>
      <c r="F171">
        <v>80</v>
      </c>
      <c r="G171">
        <v>92</v>
      </c>
      <c r="H171">
        <v>90</v>
      </c>
      <c r="I171">
        <v>83</v>
      </c>
      <c r="J171">
        <v>93</v>
      </c>
    </row>
    <row r="172" spans="1:10" x14ac:dyDescent="0.25">
      <c r="A172" t="s">
        <v>176</v>
      </c>
      <c r="B172" t="s">
        <v>734</v>
      </c>
      <c r="C172" t="s">
        <v>520</v>
      </c>
      <c r="D172" s="38"/>
      <c r="E172">
        <v>66</v>
      </c>
      <c r="F172">
        <v>70</v>
      </c>
      <c r="G172">
        <v>59</v>
      </c>
      <c r="H172">
        <v>68</v>
      </c>
      <c r="I172">
        <v>71</v>
      </c>
      <c r="J172">
        <v>60</v>
      </c>
    </row>
    <row r="173" spans="1:10" x14ac:dyDescent="0.25">
      <c r="A173" t="s">
        <v>177</v>
      </c>
      <c r="B173" t="s">
        <v>735</v>
      </c>
      <c r="C173" t="s">
        <v>518</v>
      </c>
      <c r="D173" t="s">
        <v>535</v>
      </c>
      <c r="E173">
        <v>87</v>
      </c>
      <c r="F173">
        <v>96</v>
      </c>
      <c r="G173">
        <v>93</v>
      </c>
      <c r="H173">
        <v>97</v>
      </c>
      <c r="I173">
        <v>92</v>
      </c>
      <c r="J173">
        <v>83</v>
      </c>
    </row>
    <row r="174" spans="1:10" x14ac:dyDescent="0.25">
      <c r="A174" t="s">
        <v>178</v>
      </c>
      <c r="B174" t="s">
        <v>736</v>
      </c>
      <c r="C174" t="s">
        <v>519</v>
      </c>
      <c r="D174" t="s">
        <v>535</v>
      </c>
      <c r="E174">
        <v>80</v>
      </c>
      <c r="F174">
        <v>82</v>
      </c>
      <c r="G174">
        <v>87</v>
      </c>
      <c r="H174">
        <v>74</v>
      </c>
      <c r="I174">
        <v>83</v>
      </c>
      <c r="J174">
        <v>88</v>
      </c>
    </row>
    <row r="175" spans="1:10" x14ac:dyDescent="0.25">
      <c r="A175" t="s">
        <v>179</v>
      </c>
      <c r="B175" t="s">
        <v>737</v>
      </c>
      <c r="C175" t="s">
        <v>536</v>
      </c>
      <c r="D175" t="s">
        <v>534</v>
      </c>
      <c r="E175">
        <v>53</v>
      </c>
      <c r="F175">
        <v>60</v>
      </c>
      <c r="G175">
        <v>43</v>
      </c>
      <c r="H175">
        <v>58</v>
      </c>
      <c r="I175">
        <v>43</v>
      </c>
      <c r="J175">
        <v>71</v>
      </c>
    </row>
    <row r="176" spans="1:10" x14ac:dyDescent="0.25">
      <c r="A176" t="s">
        <v>180</v>
      </c>
      <c r="B176" t="s">
        <v>738</v>
      </c>
      <c r="C176" t="s">
        <v>519</v>
      </c>
      <c r="D176" t="s">
        <v>534</v>
      </c>
      <c r="E176">
        <v>62</v>
      </c>
      <c r="F176">
        <v>64</v>
      </c>
      <c r="G176">
        <v>72</v>
      </c>
      <c r="H176">
        <v>69</v>
      </c>
      <c r="I176">
        <v>82</v>
      </c>
      <c r="J176">
        <v>79</v>
      </c>
    </row>
    <row r="177" spans="1:10" x14ac:dyDescent="0.25">
      <c r="A177" t="s">
        <v>181</v>
      </c>
      <c r="B177" t="s">
        <v>739</v>
      </c>
      <c r="C177" t="s">
        <v>518</v>
      </c>
      <c r="D177" t="s">
        <v>535</v>
      </c>
      <c r="E177">
        <v>71</v>
      </c>
      <c r="F177">
        <v>75</v>
      </c>
      <c r="G177">
        <v>70</v>
      </c>
      <c r="H177">
        <v>67</v>
      </c>
      <c r="I177">
        <v>65</v>
      </c>
      <c r="J177">
        <v>80</v>
      </c>
    </row>
    <row r="178" spans="1:10" x14ac:dyDescent="0.25">
      <c r="A178" t="s">
        <v>182</v>
      </c>
      <c r="B178" t="s">
        <v>740</v>
      </c>
      <c r="C178" t="s">
        <v>519</v>
      </c>
      <c r="D178" t="s">
        <v>534</v>
      </c>
      <c r="E178">
        <v>77</v>
      </c>
      <c r="F178">
        <v>74</v>
      </c>
      <c r="G178">
        <v>89</v>
      </c>
      <c r="H178">
        <v>78</v>
      </c>
      <c r="I178">
        <v>78</v>
      </c>
      <c r="J178">
        <v>97</v>
      </c>
    </row>
    <row r="179" spans="1:10" x14ac:dyDescent="0.25">
      <c r="A179" t="s">
        <v>183</v>
      </c>
      <c r="B179" t="s">
        <v>741</v>
      </c>
      <c r="C179" t="s">
        <v>541</v>
      </c>
      <c r="D179" t="s">
        <v>535</v>
      </c>
      <c r="E179">
        <v>70</v>
      </c>
      <c r="F179">
        <v>78</v>
      </c>
      <c r="G179">
        <v>58</v>
      </c>
      <c r="H179">
        <v>77</v>
      </c>
      <c r="I179">
        <v>71</v>
      </c>
      <c r="J179">
        <v>95</v>
      </c>
    </row>
    <row r="180" spans="1:10" x14ac:dyDescent="0.25">
      <c r="A180" t="s">
        <v>184</v>
      </c>
      <c r="B180" t="s">
        <v>742</v>
      </c>
      <c r="C180" t="s">
        <v>520</v>
      </c>
      <c r="D180" t="s">
        <v>535</v>
      </c>
      <c r="E180">
        <v>35</v>
      </c>
      <c r="F180">
        <v>35</v>
      </c>
      <c r="G180">
        <v>46</v>
      </c>
      <c r="H180">
        <v>35</v>
      </c>
      <c r="I180">
        <v>39</v>
      </c>
      <c r="J180">
        <v>72</v>
      </c>
    </row>
    <row r="181" spans="1:10" x14ac:dyDescent="0.25">
      <c r="A181" t="s">
        <v>185</v>
      </c>
      <c r="B181" t="s">
        <v>743</v>
      </c>
      <c r="C181" t="s">
        <v>519</v>
      </c>
      <c r="D181" s="38"/>
      <c r="E181">
        <v>61</v>
      </c>
      <c r="F181">
        <v>66</v>
      </c>
      <c r="G181">
        <v>47</v>
      </c>
      <c r="H181">
        <v>44</v>
      </c>
      <c r="I181">
        <v>67</v>
      </c>
      <c r="J181">
        <v>87</v>
      </c>
    </row>
    <row r="182" spans="1:10" x14ac:dyDescent="0.25">
      <c r="A182" t="s">
        <v>186</v>
      </c>
      <c r="B182" t="s">
        <v>744</v>
      </c>
      <c r="C182" t="s">
        <v>518</v>
      </c>
      <c r="D182" t="s">
        <v>535</v>
      </c>
      <c r="E182">
        <v>80</v>
      </c>
      <c r="F182">
        <v>86</v>
      </c>
      <c r="G182">
        <v>83</v>
      </c>
      <c r="H182">
        <v>66</v>
      </c>
      <c r="I182">
        <v>66</v>
      </c>
      <c r="J182">
        <v>100</v>
      </c>
    </row>
    <row r="183" spans="1:10" x14ac:dyDescent="0.25">
      <c r="A183" t="s">
        <v>187</v>
      </c>
      <c r="B183" t="s">
        <v>745</v>
      </c>
      <c r="C183" t="s">
        <v>518</v>
      </c>
      <c r="D183" t="s">
        <v>534</v>
      </c>
      <c r="E183">
        <v>70</v>
      </c>
      <c r="F183">
        <v>80</v>
      </c>
      <c r="G183">
        <v>74</v>
      </c>
      <c r="H183">
        <v>80</v>
      </c>
      <c r="I183">
        <v>70</v>
      </c>
      <c r="J183">
        <v>93</v>
      </c>
    </row>
    <row r="184" spans="1:10" x14ac:dyDescent="0.25">
      <c r="A184" t="s">
        <v>188</v>
      </c>
      <c r="B184" t="s">
        <v>746</v>
      </c>
      <c r="C184" t="s">
        <v>520</v>
      </c>
      <c r="D184" s="38"/>
      <c r="E184">
        <v>85</v>
      </c>
      <c r="F184">
        <v>74</v>
      </c>
      <c r="G184">
        <v>79</v>
      </c>
      <c r="H184">
        <v>76</v>
      </c>
      <c r="I184">
        <v>73</v>
      </c>
      <c r="J184">
        <v>93</v>
      </c>
    </row>
    <row r="185" spans="1:10" x14ac:dyDescent="0.25">
      <c r="A185" t="s">
        <v>189</v>
      </c>
      <c r="B185" t="s">
        <v>747</v>
      </c>
      <c r="C185" t="s">
        <v>518</v>
      </c>
      <c r="D185" t="s">
        <v>534</v>
      </c>
      <c r="E185">
        <v>64</v>
      </c>
      <c r="F185">
        <v>65</v>
      </c>
      <c r="G185">
        <v>62</v>
      </c>
      <c r="H185">
        <v>68</v>
      </c>
      <c r="I185">
        <v>70</v>
      </c>
      <c r="J185">
        <v>82</v>
      </c>
    </row>
    <row r="186" spans="1:10" x14ac:dyDescent="0.25">
      <c r="A186" t="s">
        <v>190</v>
      </c>
      <c r="B186" t="s">
        <v>748</v>
      </c>
      <c r="C186" t="s">
        <v>518</v>
      </c>
      <c r="D186" t="s">
        <v>535</v>
      </c>
      <c r="E186">
        <v>69</v>
      </c>
      <c r="F186">
        <v>80</v>
      </c>
      <c r="G186">
        <v>72</v>
      </c>
      <c r="H186">
        <v>62</v>
      </c>
      <c r="I186">
        <v>79</v>
      </c>
      <c r="J186">
        <v>73</v>
      </c>
    </row>
    <row r="187" spans="1:10" x14ac:dyDescent="0.25">
      <c r="A187" t="s">
        <v>191</v>
      </c>
      <c r="B187" t="s">
        <v>749</v>
      </c>
      <c r="C187" t="s">
        <v>518</v>
      </c>
      <c r="D187" t="s">
        <v>535</v>
      </c>
      <c r="E187">
        <v>69</v>
      </c>
      <c r="F187">
        <v>65</v>
      </c>
      <c r="G187">
        <v>56</v>
      </c>
      <c r="H187">
        <v>68</v>
      </c>
      <c r="I187">
        <v>58</v>
      </c>
      <c r="J187">
        <v>74</v>
      </c>
    </row>
    <row r="188" spans="1:10" x14ac:dyDescent="0.25">
      <c r="A188" t="s">
        <v>192</v>
      </c>
      <c r="B188" t="s">
        <v>750</v>
      </c>
      <c r="C188" t="s">
        <v>518</v>
      </c>
      <c r="D188" t="s">
        <v>534</v>
      </c>
      <c r="E188">
        <v>83</v>
      </c>
      <c r="F188">
        <v>78</v>
      </c>
      <c r="G188">
        <v>92</v>
      </c>
      <c r="H188">
        <v>84</v>
      </c>
      <c r="I188">
        <v>85</v>
      </c>
      <c r="J188">
        <v>99</v>
      </c>
    </row>
    <row r="189" spans="1:10" x14ac:dyDescent="0.25">
      <c r="A189" t="s">
        <v>193</v>
      </c>
      <c r="B189" t="s">
        <v>751</v>
      </c>
      <c r="C189" t="s">
        <v>520</v>
      </c>
      <c r="D189" t="s">
        <v>535</v>
      </c>
      <c r="E189">
        <v>76</v>
      </c>
      <c r="F189">
        <v>74</v>
      </c>
      <c r="G189">
        <v>57</v>
      </c>
      <c r="H189">
        <v>72</v>
      </c>
      <c r="I189">
        <v>83</v>
      </c>
      <c r="J189">
        <v>68</v>
      </c>
    </row>
    <row r="190" spans="1:10" x14ac:dyDescent="0.25">
      <c r="A190" t="s">
        <v>194</v>
      </c>
      <c r="B190" t="s">
        <v>752</v>
      </c>
      <c r="C190" t="s">
        <v>518</v>
      </c>
      <c r="D190" t="s">
        <v>535</v>
      </c>
      <c r="E190">
        <v>82</v>
      </c>
      <c r="F190">
        <v>85</v>
      </c>
      <c r="G190">
        <v>82</v>
      </c>
      <c r="H190">
        <v>82</v>
      </c>
      <c r="I190">
        <v>80</v>
      </c>
      <c r="J190">
        <v>100</v>
      </c>
    </row>
    <row r="191" spans="1:10" x14ac:dyDescent="0.25">
      <c r="A191" t="s">
        <v>195</v>
      </c>
      <c r="B191" t="s">
        <v>753</v>
      </c>
      <c r="C191" t="s">
        <v>519</v>
      </c>
      <c r="D191" t="s">
        <v>535</v>
      </c>
      <c r="E191">
        <v>78</v>
      </c>
      <c r="F191">
        <v>89</v>
      </c>
      <c r="G191">
        <v>83</v>
      </c>
      <c r="H191">
        <v>99</v>
      </c>
      <c r="I191">
        <v>84</v>
      </c>
      <c r="J191">
        <v>89</v>
      </c>
    </row>
    <row r="192" spans="1:10" x14ac:dyDescent="0.25">
      <c r="A192" t="s">
        <v>542</v>
      </c>
      <c r="B192" t="s">
        <v>754</v>
      </c>
      <c r="C192" t="s">
        <v>520</v>
      </c>
      <c r="D192" t="s">
        <v>535</v>
      </c>
      <c r="E192">
        <v>70</v>
      </c>
      <c r="F192">
        <v>83</v>
      </c>
      <c r="G192">
        <v>91</v>
      </c>
      <c r="H192">
        <v>66</v>
      </c>
      <c r="I192">
        <v>64</v>
      </c>
      <c r="J192">
        <v>85</v>
      </c>
    </row>
    <row r="193" spans="1:10" x14ac:dyDescent="0.25">
      <c r="A193" t="s">
        <v>196</v>
      </c>
      <c r="B193" t="s">
        <v>755</v>
      </c>
      <c r="C193" t="s">
        <v>518</v>
      </c>
      <c r="D193" t="s">
        <v>535</v>
      </c>
      <c r="E193">
        <v>45</v>
      </c>
      <c r="F193">
        <v>43</v>
      </c>
      <c r="G193">
        <v>42</v>
      </c>
      <c r="H193">
        <v>35</v>
      </c>
      <c r="I193">
        <v>41</v>
      </c>
      <c r="J193">
        <v>60</v>
      </c>
    </row>
    <row r="194" spans="1:10" x14ac:dyDescent="0.25">
      <c r="A194" t="s">
        <v>543</v>
      </c>
      <c r="B194" t="s">
        <v>756</v>
      </c>
      <c r="C194" t="s">
        <v>519</v>
      </c>
      <c r="D194" t="s">
        <v>535</v>
      </c>
      <c r="E194">
        <v>35</v>
      </c>
      <c r="F194">
        <v>35</v>
      </c>
      <c r="G194">
        <v>35</v>
      </c>
      <c r="H194">
        <v>35</v>
      </c>
      <c r="I194">
        <v>37</v>
      </c>
      <c r="J194">
        <v>77</v>
      </c>
    </row>
    <row r="195" spans="1:10" x14ac:dyDescent="0.25">
      <c r="A195" t="s">
        <v>197</v>
      </c>
      <c r="B195" t="s">
        <v>757</v>
      </c>
      <c r="C195" t="s">
        <v>518</v>
      </c>
      <c r="D195" t="s">
        <v>535</v>
      </c>
      <c r="E195">
        <v>89</v>
      </c>
      <c r="F195">
        <v>80</v>
      </c>
      <c r="G195">
        <v>88</v>
      </c>
      <c r="H195">
        <v>90</v>
      </c>
      <c r="I195">
        <v>93</v>
      </c>
      <c r="J195">
        <v>100</v>
      </c>
    </row>
    <row r="196" spans="1:10" x14ac:dyDescent="0.25">
      <c r="A196" t="s">
        <v>198</v>
      </c>
      <c r="B196" t="s">
        <v>758</v>
      </c>
      <c r="C196" t="s">
        <v>519</v>
      </c>
      <c r="D196" t="s">
        <v>535</v>
      </c>
      <c r="E196">
        <v>83</v>
      </c>
      <c r="F196">
        <v>86</v>
      </c>
      <c r="G196">
        <v>81</v>
      </c>
      <c r="H196">
        <v>63</v>
      </c>
      <c r="I196">
        <v>74</v>
      </c>
      <c r="J196">
        <v>96</v>
      </c>
    </row>
    <row r="197" spans="1:10" x14ac:dyDescent="0.25">
      <c r="A197" t="s">
        <v>199</v>
      </c>
      <c r="B197" t="s">
        <v>759</v>
      </c>
      <c r="C197" s="38"/>
      <c r="D197" t="s">
        <v>535</v>
      </c>
      <c r="E197">
        <v>35</v>
      </c>
      <c r="F197">
        <v>35</v>
      </c>
      <c r="G197">
        <v>36</v>
      </c>
      <c r="H197">
        <v>35</v>
      </c>
      <c r="I197">
        <v>35</v>
      </c>
      <c r="J197">
        <v>60</v>
      </c>
    </row>
    <row r="198" spans="1:10" x14ac:dyDescent="0.25">
      <c r="A198" s="38"/>
      <c r="B198" t="s">
        <v>760</v>
      </c>
      <c r="C198" t="s">
        <v>520</v>
      </c>
      <c r="D198" t="s">
        <v>534</v>
      </c>
      <c r="E198">
        <v>39</v>
      </c>
      <c r="F198">
        <v>35</v>
      </c>
      <c r="G198">
        <v>42</v>
      </c>
      <c r="H198">
        <v>40</v>
      </c>
      <c r="I198">
        <v>35</v>
      </c>
      <c r="J198">
        <v>60</v>
      </c>
    </row>
    <row r="199" spans="1:10" x14ac:dyDescent="0.25">
      <c r="A199" t="s">
        <v>200</v>
      </c>
      <c r="B199" t="s">
        <v>761</v>
      </c>
      <c r="C199" t="s">
        <v>520</v>
      </c>
      <c r="D199" t="s">
        <v>535</v>
      </c>
      <c r="E199">
        <v>50</v>
      </c>
      <c r="F199">
        <v>53</v>
      </c>
      <c r="G199">
        <v>58</v>
      </c>
      <c r="H199">
        <v>57</v>
      </c>
      <c r="I199">
        <v>51</v>
      </c>
      <c r="J199">
        <v>65</v>
      </c>
    </row>
    <row r="200" spans="1:10" x14ac:dyDescent="0.25">
      <c r="A200" t="s">
        <v>201</v>
      </c>
      <c r="B200" t="s">
        <v>762</v>
      </c>
      <c r="C200" t="s">
        <v>537</v>
      </c>
      <c r="D200" t="s">
        <v>535</v>
      </c>
      <c r="E200">
        <v>66</v>
      </c>
      <c r="F200">
        <v>77</v>
      </c>
      <c r="G200">
        <v>63</v>
      </c>
      <c r="H200">
        <v>63</v>
      </c>
      <c r="I200">
        <v>78</v>
      </c>
      <c r="J200">
        <v>95</v>
      </c>
    </row>
    <row r="201" spans="1:10" x14ac:dyDescent="0.25">
      <c r="A201" t="s">
        <v>202</v>
      </c>
      <c r="B201" t="s">
        <v>763</v>
      </c>
      <c r="C201" t="s">
        <v>520</v>
      </c>
      <c r="D201" t="s">
        <v>535</v>
      </c>
      <c r="E201">
        <v>79</v>
      </c>
      <c r="F201">
        <v>100</v>
      </c>
      <c r="G201">
        <v>76</v>
      </c>
      <c r="H201">
        <v>98</v>
      </c>
      <c r="I201">
        <v>79</v>
      </c>
      <c r="J201">
        <v>100</v>
      </c>
    </row>
    <row r="202" spans="1:10" x14ac:dyDescent="0.25">
      <c r="A202" t="s">
        <v>203</v>
      </c>
      <c r="B202" t="s">
        <v>764</v>
      </c>
      <c r="C202" t="s">
        <v>518</v>
      </c>
      <c r="D202" t="s">
        <v>535</v>
      </c>
      <c r="E202">
        <v>43</v>
      </c>
      <c r="F202">
        <v>52</v>
      </c>
      <c r="G202">
        <v>54</v>
      </c>
      <c r="H202">
        <v>55</v>
      </c>
      <c r="I202">
        <v>48</v>
      </c>
      <c r="J202">
        <v>65</v>
      </c>
    </row>
    <row r="203" spans="1:10" x14ac:dyDescent="0.25">
      <c r="A203" t="s">
        <v>204</v>
      </c>
      <c r="B203" t="s">
        <v>765</v>
      </c>
      <c r="C203" t="s">
        <v>520</v>
      </c>
      <c r="D203" t="s">
        <v>534</v>
      </c>
      <c r="E203">
        <v>85</v>
      </c>
      <c r="F203">
        <v>77</v>
      </c>
      <c r="G203">
        <v>84</v>
      </c>
      <c r="H203">
        <v>85</v>
      </c>
      <c r="I203">
        <v>92</v>
      </c>
      <c r="J203">
        <v>85</v>
      </c>
    </row>
    <row r="204" spans="1:10" x14ac:dyDescent="0.25">
      <c r="A204" t="s">
        <v>205</v>
      </c>
      <c r="B204" t="s">
        <v>766</v>
      </c>
      <c r="C204" t="s">
        <v>520</v>
      </c>
      <c r="D204" t="s">
        <v>534</v>
      </c>
      <c r="E204">
        <v>69</v>
      </c>
      <c r="F204">
        <v>69</v>
      </c>
      <c r="G204">
        <v>66</v>
      </c>
      <c r="H204">
        <v>62</v>
      </c>
      <c r="I204">
        <v>70</v>
      </c>
      <c r="J204">
        <v>64</v>
      </c>
    </row>
    <row r="205" spans="1:10" x14ac:dyDescent="0.25">
      <c r="A205" t="s">
        <v>206</v>
      </c>
      <c r="B205" t="s">
        <v>767</v>
      </c>
      <c r="C205" t="s">
        <v>520</v>
      </c>
      <c r="D205" t="s">
        <v>534</v>
      </c>
      <c r="E205">
        <v>66</v>
      </c>
      <c r="F205">
        <v>67</v>
      </c>
      <c r="G205">
        <v>67</v>
      </c>
      <c r="H205">
        <v>68</v>
      </c>
      <c r="I205">
        <v>67</v>
      </c>
      <c r="J205">
        <v>79</v>
      </c>
    </row>
    <row r="206" spans="1:10" x14ac:dyDescent="0.25">
      <c r="A206" t="s">
        <v>207</v>
      </c>
      <c r="B206" t="s">
        <v>768</v>
      </c>
      <c r="C206" t="s">
        <v>520</v>
      </c>
      <c r="D206" t="s">
        <v>535</v>
      </c>
      <c r="E206">
        <v>90</v>
      </c>
      <c r="F206">
        <v>79</v>
      </c>
      <c r="G206">
        <v>88</v>
      </c>
      <c r="H206">
        <v>79</v>
      </c>
      <c r="I206">
        <v>87</v>
      </c>
      <c r="J206">
        <v>100</v>
      </c>
    </row>
    <row r="207" spans="1:10" x14ac:dyDescent="0.25">
      <c r="A207" t="s">
        <v>208</v>
      </c>
      <c r="B207" t="s">
        <v>769</v>
      </c>
      <c r="C207" t="s">
        <v>519</v>
      </c>
      <c r="D207" t="s">
        <v>535</v>
      </c>
      <c r="E207">
        <v>62</v>
      </c>
      <c r="F207">
        <v>79</v>
      </c>
      <c r="G207">
        <v>60</v>
      </c>
      <c r="H207">
        <v>70</v>
      </c>
      <c r="I207">
        <v>67</v>
      </c>
      <c r="J207">
        <v>70</v>
      </c>
    </row>
    <row r="208" spans="1:10" x14ac:dyDescent="0.25">
      <c r="A208" s="38"/>
      <c r="B208" t="s">
        <v>770</v>
      </c>
      <c r="C208" t="s">
        <v>518</v>
      </c>
      <c r="D208" t="s">
        <v>535</v>
      </c>
      <c r="E208">
        <v>50</v>
      </c>
      <c r="F208">
        <v>51</v>
      </c>
      <c r="G208">
        <v>72</v>
      </c>
      <c r="H208">
        <v>55</v>
      </c>
      <c r="I208">
        <v>58</v>
      </c>
      <c r="J208">
        <v>91</v>
      </c>
    </row>
    <row r="209" spans="1:10" x14ac:dyDescent="0.25">
      <c r="A209" t="s">
        <v>209</v>
      </c>
      <c r="B209" t="s">
        <v>771</v>
      </c>
      <c r="C209" t="s">
        <v>518</v>
      </c>
      <c r="D209" t="s">
        <v>535</v>
      </c>
      <c r="E209">
        <v>67</v>
      </c>
      <c r="F209">
        <v>82</v>
      </c>
      <c r="G209">
        <v>69</v>
      </c>
      <c r="H209">
        <v>80</v>
      </c>
      <c r="I209">
        <v>63</v>
      </c>
      <c r="J209">
        <v>81</v>
      </c>
    </row>
    <row r="210" spans="1:10" x14ac:dyDescent="0.25">
      <c r="A210" t="s">
        <v>210</v>
      </c>
      <c r="B210" t="s">
        <v>772</v>
      </c>
      <c r="C210" t="s">
        <v>519</v>
      </c>
      <c r="D210" t="s">
        <v>534</v>
      </c>
      <c r="E210">
        <v>65</v>
      </c>
      <c r="F210">
        <v>67</v>
      </c>
      <c r="G210">
        <v>72</v>
      </c>
      <c r="H210">
        <v>78</v>
      </c>
      <c r="I210">
        <v>76</v>
      </c>
      <c r="J210">
        <v>75</v>
      </c>
    </row>
    <row r="211" spans="1:10" x14ac:dyDescent="0.25">
      <c r="A211" t="s">
        <v>211</v>
      </c>
      <c r="B211" t="s">
        <v>773</v>
      </c>
      <c r="C211" t="s">
        <v>520</v>
      </c>
      <c r="D211" t="s">
        <v>535</v>
      </c>
      <c r="E211">
        <v>90</v>
      </c>
      <c r="F211">
        <v>86</v>
      </c>
      <c r="G211">
        <v>77</v>
      </c>
      <c r="H211">
        <v>94</v>
      </c>
      <c r="I211">
        <v>98</v>
      </c>
      <c r="J211">
        <v>97</v>
      </c>
    </row>
    <row r="212" spans="1:10" x14ac:dyDescent="0.25">
      <c r="A212" t="s">
        <v>212</v>
      </c>
      <c r="B212" t="s">
        <v>774</v>
      </c>
      <c r="C212" t="s">
        <v>519</v>
      </c>
      <c r="D212" t="s">
        <v>535</v>
      </c>
      <c r="E212">
        <v>96</v>
      </c>
      <c r="F212">
        <v>81</v>
      </c>
      <c r="G212">
        <v>82</v>
      </c>
      <c r="H212">
        <v>87</v>
      </c>
      <c r="I212">
        <v>93</v>
      </c>
      <c r="J212">
        <v>84</v>
      </c>
    </row>
    <row r="213" spans="1:10" x14ac:dyDescent="0.25">
      <c r="A213" t="s">
        <v>544</v>
      </c>
      <c r="B213" t="s">
        <v>775</v>
      </c>
      <c r="C213" t="s">
        <v>520</v>
      </c>
      <c r="D213" t="s">
        <v>535</v>
      </c>
      <c r="E213">
        <v>66</v>
      </c>
      <c r="F213">
        <v>81</v>
      </c>
      <c r="G213">
        <v>66</v>
      </c>
      <c r="H213">
        <v>68</v>
      </c>
      <c r="I213">
        <v>68</v>
      </c>
      <c r="J213">
        <v>97</v>
      </c>
    </row>
    <row r="214" spans="1:10" x14ac:dyDescent="0.25">
      <c r="A214" s="38"/>
      <c r="B214" t="s">
        <v>776</v>
      </c>
      <c r="C214" t="s">
        <v>520</v>
      </c>
      <c r="D214" t="s">
        <v>535</v>
      </c>
      <c r="E214">
        <v>64</v>
      </c>
      <c r="F214">
        <v>71</v>
      </c>
      <c r="G214">
        <v>62</v>
      </c>
      <c r="H214">
        <v>65</v>
      </c>
      <c r="I214">
        <v>78</v>
      </c>
      <c r="J214">
        <v>80</v>
      </c>
    </row>
    <row r="215" spans="1:10" x14ac:dyDescent="0.25">
      <c r="A215" t="s">
        <v>213</v>
      </c>
      <c r="B215" t="s">
        <v>777</v>
      </c>
      <c r="C215" t="s">
        <v>519</v>
      </c>
      <c r="D215" t="s">
        <v>534</v>
      </c>
      <c r="E215">
        <v>80</v>
      </c>
      <c r="F215">
        <v>74</v>
      </c>
      <c r="G215">
        <v>82</v>
      </c>
      <c r="H215">
        <v>68</v>
      </c>
      <c r="I215">
        <v>65</v>
      </c>
      <c r="J215">
        <v>95</v>
      </c>
    </row>
    <row r="216" spans="1:10" x14ac:dyDescent="0.25">
      <c r="A216" t="s">
        <v>214</v>
      </c>
      <c r="B216" t="s">
        <v>778</v>
      </c>
      <c r="C216" t="s">
        <v>519</v>
      </c>
      <c r="D216" t="s">
        <v>534</v>
      </c>
      <c r="E216">
        <v>91</v>
      </c>
      <c r="F216">
        <v>95</v>
      </c>
      <c r="G216">
        <v>83</v>
      </c>
      <c r="H216">
        <v>100</v>
      </c>
      <c r="I216">
        <v>96</v>
      </c>
      <c r="J216">
        <v>89</v>
      </c>
    </row>
    <row r="217" spans="1:10" x14ac:dyDescent="0.25">
      <c r="A217" s="38"/>
      <c r="B217" t="s">
        <v>779</v>
      </c>
      <c r="C217" t="s">
        <v>518</v>
      </c>
      <c r="D217" t="s">
        <v>534</v>
      </c>
      <c r="E217">
        <v>74</v>
      </c>
      <c r="F217">
        <v>73</v>
      </c>
      <c r="G217">
        <v>60</v>
      </c>
      <c r="H217">
        <v>60</v>
      </c>
      <c r="I217">
        <v>74</v>
      </c>
      <c r="J217">
        <v>72</v>
      </c>
    </row>
    <row r="218" spans="1:10" x14ac:dyDescent="0.25">
      <c r="A218" t="s">
        <v>215</v>
      </c>
      <c r="B218" t="s">
        <v>780</v>
      </c>
      <c r="C218" t="s">
        <v>519</v>
      </c>
      <c r="D218" t="s">
        <v>535</v>
      </c>
      <c r="E218">
        <v>61</v>
      </c>
      <c r="F218">
        <v>64</v>
      </c>
      <c r="G218">
        <v>41</v>
      </c>
      <c r="H218">
        <v>49</v>
      </c>
      <c r="I218">
        <v>55</v>
      </c>
      <c r="J218">
        <v>82</v>
      </c>
    </row>
    <row r="219" spans="1:10" x14ac:dyDescent="0.25">
      <c r="A219" t="s">
        <v>216</v>
      </c>
      <c r="B219" t="s">
        <v>781</v>
      </c>
      <c r="C219" t="s">
        <v>519</v>
      </c>
      <c r="D219" t="s">
        <v>534</v>
      </c>
      <c r="E219">
        <v>45</v>
      </c>
      <c r="F219">
        <v>50</v>
      </c>
      <c r="G219">
        <v>45</v>
      </c>
      <c r="H219">
        <v>53</v>
      </c>
      <c r="I219">
        <v>45</v>
      </c>
      <c r="J219">
        <v>65</v>
      </c>
    </row>
    <row r="220" spans="1:10" x14ac:dyDescent="0.25">
      <c r="A220" t="s">
        <v>217</v>
      </c>
      <c r="B220" t="s">
        <v>782</v>
      </c>
      <c r="C220" t="s">
        <v>518</v>
      </c>
      <c r="D220" t="s">
        <v>534</v>
      </c>
      <c r="E220">
        <v>60</v>
      </c>
      <c r="F220">
        <v>62</v>
      </c>
      <c r="G220">
        <v>63</v>
      </c>
      <c r="H220">
        <v>52</v>
      </c>
      <c r="I220">
        <v>60</v>
      </c>
      <c r="J220">
        <v>83</v>
      </c>
    </row>
    <row r="221" spans="1:10" x14ac:dyDescent="0.25">
      <c r="A221" t="s">
        <v>218</v>
      </c>
      <c r="B221" t="s">
        <v>783</v>
      </c>
      <c r="C221" t="s">
        <v>518</v>
      </c>
      <c r="D221" t="s">
        <v>534</v>
      </c>
      <c r="E221">
        <v>85</v>
      </c>
      <c r="F221">
        <v>77</v>
      </c>
      <c r="G221">
        <v>75</v>
      </c>
      <c r="H221">
        <v>95</v>
      </c>
      <c r="I221">
        <v>88</v>
      </c>
      <c r="J221">
        <v>88</v>
      </c>
    </row>
    <row r="222" spans="1:10" x14ac:dyDescent="0.25">
      <c r="A222" t="s">
        <v>219</v>
      </c>
      <c r="B222" t="s">
        <v>784</v>
      </c>
      <c r="C222" t="s">
        <v>519</v>
      </c>
      <c r="D222" t="s">
        <v>535</v>
      </c>
      <c r="E222">
        <v>47</v>
      </c>
      <c r="F222">
        <v>46</v>
      </c>
      <c r="G222">
        <v>51</v>
      </c>
      <c r="H222">
        <v>51</v>
      </c>
      <c r="I222">
        <v>50</v>
      </c>
      <c r="J222">
        <v>65</v>
      </c>
    </row>
    <row r="223" spans="1:10" x14ac:dyDescent="0.25">
      <c r="A223" t="s">
        <v>220</v>
      </c>
      <c r="B223" t="s">
        <v>785</v>
      </c>
      <c r="C223" t="s">
        <v>520</v>
      </c>
      <c r="D223" t="s">
        <v>534</v>
      </c>
      <c r="E223">
        <v>76</v>
      </c>
      <c r="F223">
        <v>75</v>
      </c>
      <c r="G223">
        <v>88</v>
      </c>
      <c r="H223">
        <v>68</v>
      </c>
      <c r="I223">
        <v>68</v>
      </c>
      <c r="J223">
        <v>100</v>
      </c>
    </row>
    <row r="224" spans="1:10" x14ac:dyDescent="0.25">
      <c r="A224" t="s">
        <v>221</v>
      </c>
      <c r="B224" t="s">
        <v>786</v>
      </c>
      <c r="C224" t="s">
        <v>545</v>
      </c>
      <c r="D224" t="s">
        <v>534</v>
      </c>
      <c r="E224">
        <v>62</v>
      </c>
      <c r="F224">
        <v>53</v>
      </c>
      <c r="G224">
        <v>69</v>
      </c>
      <c r="H224">
        <v>64</v>
      </c>
      <c r="I224">
        <v>59</v>
      </c>
      <c r="J224">
        <v>79</v>
      </c>
    </row>
    <row r="225" spans="1:10" x14ac:dyDescent="0.25">
      <c r="A225" t="s">
        <v>222</v>
      </c>
      <c r="B225" t="s">
        <v>787</v>
      </c>
      <c r="C225" t="s">
        <v>518</v>
      </c>
      <c r="D225" t="s">
        <v>535</v>
      </c>
      <c r="E225">
        <v>92</v>
      </c>
      <c r="F225">
        <v>78</v>
      </c>
      <c r="G225">
        <v>69</v>
      </c>
      <c r="H225">
        <v>85</v>
      </c>
      <c r="I225">
        <v>92</v>
      </c>
      <c r="J225">
        <v>84</v>
      </c>
    </row>
    <row r="226" spans="1:10" x14ac:dyDescent="0.25">
      <c r="A226" t="s">
        <v>223</v>
      </c>
      <c r="B226" t="s">
        <v>788</v>
      </c>
      <c r="C226" t="s">
        <v>519</v>
      </c>
      <c r="D226" t="s">
        <v>534</v>
      </c>
      <c r="E226">
        <v>36</v>
      </c>
      <c r="F226">
        <v>38</v>
      </c>
      <c r="G226">
        <v>35</v>
      </c>
      <c r="H226">
        <v>41</v>
      </c>
      <c r="I226">
        <v>46</v>
      </c>
      <c r="J226">
        <v>74</v>
      </c>
    </row>
    <row r="227" spans="1:10" x14ac:dyDescent="0.25">
      <c r="A227" t="s">
        <v>224</v>
      </c>
      <c r="B227" t="s">
        <v>789</v>
      </c>
      <c r="C227" t="s">
        <v>520</v>
      </c>
      <c r="D227" t="s">
        <v>534</v>
      </c>
      <c r="E227">
        <v>94</v>
      </c>
      <c r="F227">
        <v>100</v>
      </c>
      <c r="G227">
        <v>100</v>
      </c>
      <c r="H227">
        <v>93</v>
      </c>
      <c r="I227">
        <v>97</v>
      </c>
      <c r="J227">
        <v>100</v>
      </c>
    </row>
    <row r="228" spans="1:10" x14ac:dyDescent="0.25">
      <c r="A228" t="s">
        <v>225</v>
      </c>
      <c r="B228" t="s">
        <v>790</v>
      </c>
      <c r="C228" t="s">
        <v>519</v>
      </c>
      <c r="D228" t="s">
        <v>534</v>
      </c>
      <c r="E228">
        <v>100</v>
      </c>
      <c r="F228">
        <v>84</v>
      </c>
      <c r="G228">
        <v>73</v>
      </c>
      <c r="H228">
        <v>95</v>
      </c>
      <c r="I228">
        <v>97</v>
      </c>
      <c r="J228">
        <v>82</v>
      </c>
    </row>
    <row r="229" spans="1:10" x14ac:dyDescent="0.25">
      <c r="A229" t="s">
        <v>226</v>
      </c>
      <c r="B229" t="s">
        <v>791</v>
      </c>
      <c r="C229" t="s">
        <v>519</v>
      </c>
      <c r="D229" t="s">
        <v>535</v>
      </c>
      <c r="E229">
        <v>75</v>
      </c>
      <c r="F229">
        <v>69</v>
      </c>
      <c r="G229">
        <v>75</v>
      </c>
      <c r="H229">
        <v>78</v>
      </c>
      <c r="I229">
        <v>71</v>
      </c>
      <c r="J229">
        <v>95</v>
      </c>
    </row>
    <row r="230" spans="1:10" x14ac:dyDescent="0.25">
      <c r="A230" t="s">
        <v>227</v>
      </c>
      <c r="B230" t="s">
        <v>792</v>
      </c>
      <c r="C230" t="s">
        <v>520</v>
      </c>
      <c r="D230" t="s">
        <v>535</v>
      </c>
      <c r="E230">
        <v>81</v>
      </c>
      <c r="F230">
        <v>86</v>
      </c>
      <c r="G230">
        <v>92</v>
      </c>
      <c r="H230">
        <v>71</v>
      </c>
      <c r="I230">
        <v>73</v>
      </c>
      <c r="J230">
        <v>81</v>
      </c>
    </row>
    <row r="231" spans="1:10" x14ac:dyDescent="0.25">
      <c r="A231" t="s">
        <v>228</v>
      </c>
      <c r="B231" t="s">
        <v>793</v>
      </c>
      <c r="C231" t="s">
        <v>519</v>
      </c>
      <c r="D231" t="s">
        <v>534</v>
      </c>
      <c r="E231">
        <v>73</v>
      </c>
      <c r="F231">
        <v>83</v>
      </c>
      <c r="G231">
        <v>72</v>
      </c>
      <c r="H231">
        <v>74</v>
      </c>
      <c r="I231">
        <v>56</v>
      </c>
      <c r="J231">
        <v>87</v>
      </c>
    </row>
    <row r="232" spans="1:10" x14ac:dyDescent="0.25">
      <c r="A232" t="s">
        <v>229</v>
      </c>
      <c r="B232" t="s">
        <v>794</v>
      </c>
      <c r="C232" t="s">
        <v>519</v>
      </c>
      <c r="D232" t="s">
        <v>535</v>
      </c>
      <c r="E232">
        <v>100</v>
      </c>
      <c r="F232">
        <v>92</v>
      </c>
      <c r="G232">
        <v>82</v>
      </c>
      <c r="H232">
        <v>89</v>
      </c>
      <c r="I232">
        <v>81</v>
      </c>
      <c r="J232">
        <v>100</v>
      </c>
    </row>
    <row r="233" spans="1:10" x14ac:dyDescent="0.25">
      <c r="A233" t="s">
        <v>230</v>
      </c>
      <c r="B233" t="s">
        <v>795</v>
      </c>
      <c r="C233" s="38"/>
      <c r="D233" t="s">
        <v>535</v>
      </c>
      <c r="E233">
        <v>81</v>
      </c>
      <c r="F233">
        <v>84</v>
      </c>
      <c r="G233">
        <v>92</v>
      </c>
      <c r="H233">
        <v>79</v>
      </c>
      <c r="I233">
        <v>84</v>
      </c>
      <c r="J233">
        <v>100</v>
      </c>
    </row>
    <row r="234" spans="1:10" x14ac:dyDescent="0.25">
      <c r="A234" t="s">
        <v>231</v>
      </c>
      <c r="B234" t="s">
        <v>796</v>
      </c>
      <c r="C234" t="s">
        <v>520</v>
      </c>
      <c r="D234" s="38"/>
      <c r="E234">
        <v>68</v>
      </c>
      <c r="F234">
        <v>71</v>
      </c>
      <c r="G234">
        <v>72</v>
      </c>
      <c r="H234">
        <v>73</v>
      </c>
      <c r="I234">
        <v>60</v>
      </c>
      <c r="J234">
        <v>73</v>
      </c>
    </row>
    <row r="235" spans="1:10" x14ac:dyDescent="0.25">
      <c r="A235" t="s">
        <v>232</v>
      </c>
      <c r="B235" t="s">
        <v>797</v>
      </c>
      <c r="C235" t="s">
        <v>536</v>
      </c>
      <c r="D235" t="s">
        <v>534</v>
      </c>
      <c r="E235">
        <v>83</v>
      </c>
      <c r="F235">
        <v>71</v>
      </c>
      <c r="G235">
        <v>89</v>
      </c>
      <c r="H235">
        <v>77</v>
      </c>
      <c r="I235">
        <v>83</v>
      </c>
      <c r="J235">
        <v>100</v>
      </c>
    </row>
    <row r="236" spans="1:10" x14ac:dyDescent="0.25">
      <c r="A236" t="s">
        <v>233</v>
      </c>
      <c r="B236" t="s">
        <v>798</v>
      </c>
      <c r="C236" t="s">
        <v>518</v>
      </c>
      <c r="D236" t="s">
        <v>534</v>
      </c>
      <c r="E236">
        <v>97</v>
      </c>
      <c r="F236">
        <v>99</v>
      </c>
      <c r="G236">
        <v>83</v>
      </c>
      <c r="H236">
        <v>89</v>
      </c>
      <c r="I236">
        <v>93</v>
      </c>
      <c r="J236">
        <v>92</v>
      </c>
    </row>
    <row r="237" spans="1:10" x14ac:dyDescent="0.25">
      <c r="A237" s="38"/>
      <c r="B237" t="s">
        <v>799</v>
      </c>
      <c r="C237" t="s">
        <v>519</v>
      </c>
      <c r="D237" s="38"/>
      <c r="E237">
        <v>72</v>
      </c>
      <c r="F237">
        <v>74</v>
      </c>
      <c r="G237">
        <v>61</v>
      </c>
      <c r="H237">
        <v>61</v>
      </c>
      <c r="I237">
        <v>83</v>
      </c>
      <c r="J237">
        <v>60</v>
      </c>
    </row>
    <row r="238" spans="1:10" x14ac:dyDescent="0.25">
      <c r="A238" t="s">
        <v>234</v>
      </c>
      <c r="B238" t="s">
        <v>800</v>
      </c>
      <c r="C238" t="s">
        <v>518</v>
      </c>
      <c r="D238" t="s">
        <v>535</v>
      </c>
      <c r="E238">
        <v>53</v>
      </c>
      <c r="F238">
        <v>74</v>
      </c>
      <c r="G238">
        <v>63</v>
      </c>
      <c r="H238">
        <v>60</v>
      </c>
      <c r="I238">
        <v>54</v>
      </c>
      <c r="J238">
        <v>86</v>
      </c>
    </row>
    <row r="239" spans="1:10" x14ac:dyDescent="0.25">
      <c r="A239" t="s">
        <v>235</v>
      </c>
      <c r="B239" t="s">
        <v>801</v>
      </c>
      <c r="C239" t="s">
        <v>519</v>
      </c>
      <c r="D239" t="s">
        <v>535</v>
      </c>
      <c r="E239">
        <v>68</v>
      </c>
      <c r="F239">
        <v>59</v>
      </c>
      <c r="G239">
        <v>66</v>
      </c>
      <c r="H239">
        <v>74</v>
      </c>
      <c r="I239">
        <v>65</v>
      </c>
      <c r="J239">
        <v>72</v>
      </c>
    </row>
    <row r="240" spans="1:10" x14ac:dyDescent="0.25">
      <c r="A240" t="s">
        <v>236</v>
      </c>
      <c r="B240" t="s">
        <v>802</v>
      </c>
      <c r="C240" t="s">
        <v>519</v>
      </c>
      <c r="D240" t="s">
        <v>535</v>
      </c>
      <c r="E240">
        <v>100</v>
      </c>
      <c r="F240">
        <v>97</v>
      </c>
      <c r="G240">
        <v>77</v>
      </c>
      <c r="H240">
        <v>92</v>
      </c>
      <c r="I240">
        <v>81</v>
      </c>
      <c r="J240">
        <v>83</v>
      </c>
    </row>
    <row r="241" spans="1:10" x14ac:dyDescent="0.25">
      <c r="A241" t="s">
        <v>237</v>
      </c>
      <c r="B241" t="s">
        <v>803</v>
      </c>
      <c r="C241" t="s">
        <v>520</v>
      </c>
      <c r="D241" t="s">
        <v>535</v>
      </c>
      <c r="E241">
        <v>87</v>
      </c>
      <c r="F241">
        <v>90</v>
      </c>
      <c r="G241">
        <v>85</v>
      </c>
      <c r="H241">
        <v>65</v>
      </c>
      <c r="I241">
        <v>67</v>
      </c>
      <c r="J241">
        <v>99</v>
      </c>
    </row>
    <row r="242" spans="1:10" x14ac:dyDescent="0.25">
      <c r="A242" t="s">
        <v>238</v>
      </c>
      <c r="B242" t="s">
        <v>804</v>
      </c>
      <c r="C242" t="s">
        <v>520</v>
      </c>
      <c r="D242" t="s">
        <v>534</v>
      </c>
      <c r="E242">
        <v>83</v>
      </c>
      <c r="F242">
        <v>85</v>
      </c>
      <c r="G242">
        <v>87</v>
      </c>
      <c r="H242">
        <v>81</v>
      </c>
      <c r="I242">
        <v>91</v>
      </c>
      <c r="J242">
        <v>95</v>
      </c>
    </row>
    <row r="243" spans="1:10" x14ac:dyDescent="0.25">
      <c r="A243" t="s">
        <v>239</v>
      </c>
      <c r="B243" t="s">
        <v>805</v>
      </c>
      <c r="C243" s="38"/>
      <c r="D243" t="s">
        <v>534</v>
      </c>
      <c r="E243">
        <v>35</v>
      </c>
      <c r="F243">
        <v>35</v>
      </c>
      <c r="G243">
        <v>41</v>
      </c>
      <c r="H243">
        <v>45</v>
      </c>
      <c r="I243">
        <v>38</v>
      </c>
      <c r="J243">
        <v>60</v>
      </c>
    </row>
    <row r="244" spans="1:10" x14ac:dyDescent="0.25">
      <c r="A244" t="s">
        <v>240</v>
      </c>
      <c r="B244" t="s">
        <v>806</v>
      </c>
      <c r="C244" t="s">
        <v>520</v>
      </c>
      <c r="D244" t="s">
        <v>535</v>
      </c>
      <c r="E244">
        <v>69</v>
      </c>
      <c r="F244">
        <v>84</v>
      </c>
      <c r="G244">
        <v>66</v>
      </c>
      <c r="H244">
        <v>78</v>
      </c>
      <c r="I244">
        <v>71</v>
      </c>
      <c r="J244">
        <v>80</v>
      </c>
    </row>
    <row r="245" spans="1:10" x14ac:dyDescent="0.25">
      <c r="A245" t="s">
        <v>241</v>
      </c>
      <c r="B245" t="s">
        <v>807</v>
      </c>
      <c r="C245" t="s">
        <v>520</v>
      </c>
      <c r="D245" t="s">
        <v>534</v>
      </c>
      <c r="E245">
        <v>75</v>
      </c>
      <c r="F245">
        <v>66</v>
      </c>
      <c r="G245">
        <v>62</v>
      </c>
      <c r="H245">
        <v>65</v>
      </c>
      <c r="I245">
        <v>82</v>
      </c>
      <c r="J245">
        <v>85</v>
      </c>
    </row>
    <row r="246" spans="1:10" x14ac:dyDescent="0.25">
      <c r="A246" t="s">
        <v>242</v>
      </c>
      <c r="B246" t="s">
        <v>808</v>
      </c>
      <c r="C246" t="s">
        <v>518</v>
      </c>
      <c r="D246" t="s">
        <v>535</v>
      </c>
      <c r="E246">
        <v>90</v>
      </c>
      <c r="F246">
        <v>83</v>
      </c>
      <c r="G246">
        <v>69</v>
      </c>
      <c r="H246">
        <v>82</v>
      </c>
      <c r="I246">
        <v>91</v>
      </c>
      <c r="J246">
        <v>93</v>
      </c>
    </row>
    <row r="247" spans="1:10" x14ac:dyDescent="0.25">
      <c r="A247" t="s">
        <v>243</v>
      </c>
      <c r="B247" t="s">
        <v>809</v>
      </c>
      <c r="C247" t="s">
        <v>519</v>
      </c>
      <c r="D247" t="s">
        <v>534</v>
      </c>
      <c r="E247">
        <v>57</v>
      </c>
      <c r="F247">
        <v>55</v>
      </c>
      <c r="G247">
        <v>50</v>
      </c>
      <c r="H247">
        <v>48</v>
      </c>
      <c r="I247">
        <v>58</v>
      </c>
      <c r="J247">
        <v>79</v>
      </c>
    </row>
    <row r="248" spans="1:10" x14ac:dyDescent="0.25">
      <c r="A248" t="s">
        <v>244</v>
      </c>
      <c r="B248" t="s">
        <v>810</v>
      </c>
      <c r="C248" t="s">
        <v>519</v>
      </c>
      <c r="D248" t="s">
        <v>534</v>
      </c>
      <c r="E248">
        <v>87</v>
      </c>
      <c r="F248">
        <v>96</v>
      </c>
      <c r="G248">
        <v>87</v>
      </c>
      <c r="H248">
        <v>94</v>
      </c>
      <c r="I248">
        <v>86</v>
      </c>
      <c r="J248">
        <v>92</v>
      </c>
    </row>
    <row r="249" spans="1:10" x14ac:dyDescent="0.25">
      <c r="A249" t="s">
        <v>245</v>
      </c>
      <c r="B249" t="s">
        <v>811</v>
      </c>
      <c r="C249" t="s">
        <v>519</v>
      </c>
      <c r="D249" t="s">
        <v>535</v>
      </c>
      <c r="E249">
        <v>56</v>
      </c>
      <c r="F249">
        <v>49</v>
      </c>
      <c r="G249">
        <v>59</v>
      </c>
      <c r="H249">
        <v>67</v>
      </c>
      <c r="I249">
        <v>47</v>
      </c>
      <c r="J249">
        <v>73</v>
      </c>
    </row>
    <row r="250" spans="1:10" x14ac:dyDescent="0.25">
      <c r="A250" t="s">
        <v>246</v>
      </c>
      <c r="B250" t="s">
        <v>812</v>
      </c>
      <c r="C250" t="s">
        <v>519</v>
      </c>
      <c r="D250" t="s">
        <v>535</v>
      </c>
      <c r="E250">
        <v>76</v>
      </c>
      <c r="F250">
        <v>66</v>
      </c>
      <c r="G250">
        <v>63</v>
      </c>
      <c r="H250">
        <v>69</v>
      </c>
      <c r="I250">
        <v>84</v>
      </c>
      <c r="J250">
        <v>64</v>
      </c>
    </row>
    <row r="251" spans="1:10" x14ac:dyDescent="0.25">
      <c r="A251" t="s">
        <v>247</v>
      </c>
      <c r="B251" t="s">
        <v>813</v>
      </c>
      <c r="C251" t="s">
        <v>520</v>
      </c>
      <c r="D251" t="s">
        <v>534</v>
      </c>
      <c r="E251">
        <v>90</v>
      </c>
      <c r="F251">
        <v>73</v>
      </c>
      <c r="G251">
        <v>75</v>
      </c>
      <c r="H251">
        <v>71</v>
      </c>
      <c r="I251">
        <v>71</v>
      </c>
      <c r="J251">
        <v>86</v>
      </c>
    </row>
    <row r="252" spans="1:10" x14ac:dyDescent="0.25">
      <c r="A252" t="s">
        <v>248</v>
      </c>
      <c r="B252" t="s">
        <v>814</v>
      </c>
      <c r="C252" t="s">
        <v>519</v>
      </c>
      <c r="D252" t="s">
        <v>534</v>
      </c>
      <c r="E252">
        <v>74</v>
      </c>
      <c r="F252">
        <v>77</v>
      </c>
      <c r="G252">
        <v>92</v>
      </c>
      <c r="H252">
        <v>72</v>
      </c>
      <c r="I252">
        <v>83</v>
      </c>
      <c r="J252">
        <v>91</v>
      </c>
    </row>
    <row r="253" spans="1:10" x14ac:dyDescent="0.25">
      <c r="A253" t="s">
        <v>249</v>
      </c>
      <c r="B253" t="s">
        <v>815</v>
      </c>
      <c r="C253" t="s">
        <v>536</v>
      </c>
      <c r="D253" t="s">
        <v>535</v>
      </c>
      <c r="E253">
        <v>100</v>
      </c>
      <c r="F253">
        <v>87</v>
      </c>
      <c r="G253">
        <v>80</v>
      </c>
      <c r="H253">
        <v>89</v>
      </c>
      <c r="I253">
        <v>85</v>
      </c>
      <c r="J253">
        <v>94</v>
      </c>
    </row>
    <row r="254" spans="1:10" x14ac:dyDescent="0.25">
      <c r="A254" t="s">
        <v>250</v>
      </c>
      <c r="B254" t="s">
        <v>816</v>
      </c>
      <c r="C254" t="s">
        <v>520</v>
      </c>
      <c r="D254" t="s">
        <v>534</v>
      </c>
      <c r="E254">
        <v>46</v>
      </c>
      <c r="F254">
        <v>40</v>
      </c>
      <c r="G254">
        <v>43</v>
      </c>
      <c r="H254">
        <v>42</v>
      </c>
      <c r="I254">
        <v>49</v>
      </c>
      <c r="J254">
        <v>62</v>
      </c>
    </row>
    <row r="255" spans="1:10" x14ac:dyDescent="0.25">
      <c r="A255" t="s">
        <v>251</v>
      </c>
      <c r="B255" t="s">
        <v>817</v>
      </c>
      <c r="C255" t="s">
        <v>520</v>
      </c>
      <c r="D255" t="s">
        <v>534</v>
      </c>
      <c r="E255">
        <v>89</v>
      </c>
      <c r="F255">
        <v>100</v>
      </c>
      <c r="G255">
        <v>96</v>
      </c>
      <c r="H255">
        <v>88</v>
      </c>
      <c r="I255">
        <v>98</v>
      </c>
      <c r="J255">
        <v>91</v>
      </c>
    </row>
    <row r="256" spans="1:10" x14ac:dyDescent="0.25">
      <c r="A256" t="s">
        <v>252</v>
      </c>
      <c r="B256" t="s">
        <v>818</v>
      </c>
      <c r="C256" t="s">
        <v>519</v>
      </c>
      <c r="D256" t="s">
        <v>534</v>
      </c>
      <c r="E256">
        <v>90</v>
      </c>
      <c r="F256">
        <v>79</v>
      </c>
      <c r="G256">
        <v>97</v>
      </c>
      <c r="H256">
        <v>85</v>
      </c>
      <c r="I256">
        <v>82</v>
      </c>
      <c r="J256">
        <v>100</v>
      </c>
    </row>
    <row r="257" spans="1:10" x14ac:dyDescent="0.25">
      <c r="A257" t="s">
        <v>253</v>
      </c>
      <c r="B257" t="s">
        <v>819</v>
      </c>
      <c r="C257" t="s">
        <v>520</v>
      </c>
      <c r="D257" t="s">
        <v>535</v>
      </c>
      <c r="E257">
        <v>52</v>
      </c>
      <c r="F257">
        <v>66</v>
      </c>
      <c r="G257">
        <v>77</v>
      </c>
      <c r="H257">
        <v>65</v>
      </c>
      <c r="I257">
        <v>68</v>
      </c>
      <c r="J257">
        <v>90</v>
      </c>
    </row>
    <row r="258" spans="1:10" x14ac:dyDescent="0.25">
      <c r="A258" t="s">
        <v>254</v>
      </c>
      <c r="B258" t="s">
        <v>820</v>
      </c>
      <c r="C258" t="s">
        <v>519</v>
      </c>
      <c r="D258" t="s">
        <v>535</v>
      </c>
      <c r="E258">
        <v>42</v>
      </c>
      <c r="F258">
        <v>45</v>
      </c>
      <c r="G258">
        <v>38</v>
      </c>
      <c r="H258">
        <v>63</v>
      </c>
      <c r="I258">
        <v>48</v>
      </c>
      <c r="J258">
        <v>81</v>
      </c>
    </row>
    <row r="259" spans="1:10" x14ac:dyDescent="0.25">
      <c r="A259" t="s">
        <v>255</v>
      </c>
      <c r="B259" t="s">
        <v>821</v>
      </c>
      <c r="C259" t="s">
        <v>520</v>
      </c>
      <c r="D259" t="s">
        <v>534</v>
      </c>
      <c r="E259">
        <v>61</v>
      </c>
      <c r="F259">
        <v>72</v>
      </c>
      <c r="G259">
        <v>60</v>
      </c>
      <c r="H259">
        <v>66</v>
      </c>
      <c r="I259">
        <v>81</v>
      </c>
      <c r="J259">
        <v>91</v>
      </c>
    </row>
    <row r="260" spans="1:10" x14ac:dyDescent="0.25">
      <c r="A260" t="s">
        <v>546</v>
      </c>
      <c r="B260" t="s">
        <v>822</v>
      </c>
      <c r="C260" t="s">
        <v>519</v>
      </c>
      <c r="D260" t="s">
        <v>535</v>
      </c>
      <c r="E260">
        <v>68</v>
      </c>
      <c r="F260">
        <v>59</v>
      </c>
      <c r="G260">
        <v>64</v>
      </c>
      <c r="H260">
        <v>57</v>
      </c>
      <c r="I260">
        <v>57</v>
      </c>
      <c r="J260">
        <v>66</v>
      </c>
    </row>
    <row r="261" spans="1:10" x14ac:dyDescent="0.25">
      <c r="A261" t="s">
        <v>256</v>
      </c>
      <c r="B261" t="s">
        <v>823</v>
      </c>
      <c r="C261" t="s">
        <v>518</v>
      </c>
      <c r="D261" t="s">
        <v>534</v>
      </c>
      <c r="E261">
        <v>78</v>
      </c>
      <c r="F261">
        <v>93</v>
      </c>
      <c r="G261">
        <v>80</v>
      </c>
      <c r="H261">
        <v>84</v>
      </c>
      <c r="I261">
        <v>95</v>
      </c>
      <c r="J261">
        <v>92</v>
      </c>
    </row>
    <row r="262" spans="1:10" x14ac:dyDescent="0.25">
      <c r="A262" t="s">
        <v>257</v>
      </c>
      <c r="B262" t="s">
        <v>824</v>
      </c>
      <c r="C262" t="s">
        <v>520</v>
      </c>
      <c r="D262" t="s">
        <v>535</v>
      </c>
      <c r="E262">
        <v>52</v>
      </c>
      <c r="F262">
        <v>45</v>
      </c>
      <c r="G262">
        <v>43</v>
      </c>
      <c r="H262">
        <v>62</v>
      </c>
      <c r="I262">
        <v>44</v>
      </c>
      <c r="J262">
        <v>68</v>
      </c>
    </row>
    <row r="263" spans="1:10" x14ac:dyDescent="0.25">
      <c r="A263" t="s">
        <v>258</v>
      </c>
      <c r="B263" t="s">
        <v>825</v>
      </c>
      <c r="C263" t="s">
        <v>519</v>
      </c>
      <c r="D263" t="s">
        <v>535</v>
      </c>
      <c r="E263">
        <v>61</v>
      </c>
      <c r="F263">
        <v>48</v>
      </c>
      <c r="G263">
        <v>64</v>
      </c>
      <c r="H263">
        <v>60</v>
      </c>
      <c r="I263">
        <v>53</v>
      </c>
      <c r="J263">
        <v>64</v>
      </c>
    </row>
    <row r="264" spans="1:10" x14ac:dyDescent="0.25">
      <c r="A264" t="s">
        <v>259</v>
      </c>
      <c r="B264" t="s">
        <v>826</v>
      </c>
      <c r="C264" t="s">
        <v>518</v>
      </c>
      <c r="D264" t="s">
        <v>535</v>
      </c>
      <c r="E264">
        <v>64</v>
      </c>
      <c r="F264">
        <v>69</v>
      </c>
      <c r="G264">
        <v>72</v>
      </c>
      <c r="H264">
        <v>69</v>
      </c>
      <c r="I264">
        <v>74</v>
      </c>
      <c r="J264">
        <v>74</v>
      </c>
    </row>
    <row r="265" spans="1:10" x14ac:dyDescent="0.25">
      <c r="A265" t="s">
        <v>260</v>
      </c>
      <c r="B265" t="s">
        <v>827</v>
      </c>
      <c r="C265" t="s">
        <v>520</v>
      </c>
      <c r="D265" t="s">
        <v>535</v>
      </c>
      <c r="E265">
        <v>68</v>
      </c>
      <c r="F265">
        <v>71</v>
      </c>
      <c r="G265">
        <v>59</v>
      </c>
      <c r="H265">
        <v>68</v>
      </c>
      <c r="I265">
        <v>75</v>
      </c>
      <c r="J265">
        <v>85</v>
      </c>
    </row>
    <row r="266" spans="1:10" x14ac:dyDescent="0.25">
      <c r="A266" t="s">
        <v>261</v>
      </c>
      <c r="B266" t="s">
        <v>828</v>
      </c>
      <c r="C266" t="s">
        <v>520</v>
      </c>
      <c r="D266" t="s">
        <v>535</v>
      </c>
      <c r="E266">
        <v>77</v>
      </c>
      <c r="F266">
        <v>80</v>
      </c>
      <c r="G266">
        <v>67</v>
      </c>
      <c r="H266">
        <v>62</v>
      </c>
      <c r="I266">
        <v>76</v>
      </c>
      <c r="J266">
        <v>100</v>
      </c>
    </row>
    <row r="267" spans="1:10" x14ac:dyDescent="0.25">
      <c r="A267" t="s">
        <v>262</v>
      </c>
      <c r="B267" t="s">
        <v>829</v>
      </c>
      <c r="C267" t="s">
        <v>519</v>
      </c>
      <c r="D267" t="s">
        <v>535</v>
      </c>
      <c r="E267">
        <v>65</v>
      </c>
      <c r="F267">
        <v>61</v>
      </c>
      <c r="G267">
        <v>74</v>
      </c>
      <c r="H267">
        <v>56</v>
      </c>
      <c r="I267">
        <v>62</v>
      </c>
      <c r="J267">
        <v>86</v>
      </c>
    </row>
    <row r="268" spans="1:10" x14ac:dyDescent="0.25">
      <c r="A268" t="s">
        <v>263</v>
      </c>
      <c r="B268" t="s">
        <v>830</v>
      </c>
      <c r="C268" t="s">
        <v>519</v>
      </c>
      <c r="D268" t="s">
        <v>534</v>
      </c>
      <c r="E268">
        <v>53</v>
      </c>
      <c r="F268">
        <v>70</v>
      </c>
      <c r="G268">
        <v>46</v>
      </c>
      <c r="H268">
        <v>46</v>
      </c>
      <c r="I268">
        <v>53</v>
      </c>
      <c r="J268">
        <v>69</v>
      </c>
    </row>
    <row r="269" spans="1:10" x14ac:dyDescent="0.25">
      <c r="A269" t="s">
        <v>264</v>
      </c>
      <c r="B269" t="s">
        <v>831</v>
      </c>
      <c r="C269" t="s">
        <v>518</v>
      </c>
      <c r="D269" t="s">
        <v>534</v>
      </c>
      <c r="E269">
        <v>75</v>
      </c>
      <c r="F269">
        <v>65</v>
      </c>
      <c r="G269">
        <v>62</v>
      </c>
      <c r="H269">
        <v>73</v>
      </c>
      <c r="I269">
        <v>64</v>
      </c>
      <c r="J269">
        <v>92</v>
      </c>
    </row>
    <row r="270" spans="1:10" x14ac:dyDescent="0.25">
      <c r="A270" t="s">
        <v>265</v>
      </c>
      <c r="B270" t="s">
        <v>832</v>
      </c>
      <c r="C270" t="s">
        <v>520</v>
      </c>
      <c r="D270" t="s">
        <v>535</v>
      </c>
      <c r="E270">
        <v>76</v>
      </c>
      <c r="F270">
        <v>85</v>
      </c>
      <c r="G270">
        <v>85</v>
      </c>
      <c r="H270">
        <v>78</v>
      </c>
      <c r="I270">
        <v>96</v>
      </c>
      <c r="J270">
        <v>89</v>
      </c>
    </row>
    <row r="271" spans="1:10" x14ac:dyDescent="0.25">
      <c r="A271" t="s">
        <v>266</v>
      </c>
      <c r="B271" t="s">
        <v>833</v>
      </c>
      <c r="C271" t="s">
        <v>519</v>
      </c>
      <c r="D271" t="s">
        <v>534</v>
      </c>
      <c r="E271">
        <v>35</v>
      </c>
      <c r="F271">
        <v>35</v>
      </c>
      <c r="G271">
        <v>35</v>
      </c>
      <c r="H271">
        <v>42</v>
      </c>
      <c r="I271">
        <v>35</v>
      </c>
      <c r="J271">
        <v>60</v>
      </c>
    </row>
    <row r="272" spans="1:10" x14ac:dyDescent="0.25">
      <c r="A272" t="s">
        <v>547</v>
      </c>
      <c r="B272" t="s">
        <v>834</v>
      </c>
      <c r="C272" t="s">
        <v>519</v>
      </c>
      <c r="D272" t="s">
        <v>534</v>
      </c>
      <c r="E272">
        <v>58</v>
      </c>
      <c r="F272">
        <v>68</v>
      </c>
      <c r="G272">
        <v>61</v>
      </c>
      <c r="H272">
        <v>68</v>
      </c>
      <c r="I272">
        <v>74</v>
      </c>
      <c r="J272">
        <v>78</v>
      </c>
    </row>
    <row r="273" spans="1:10" x14ac:dyDescent="0.25">
      <c r="A273" t="s">
        <v>267</v>
      </c>
      <c r="B273" t="s">
        <v>835</v>
      </c>
      <c r="C273" t="s">
        <v>519</v>
      </c>
      <c r="D273" t="s">
        <v>534</v>
      </c>
      <c r="E273">
        <v>72</v>
      </c>
      <c r="F273">
        <v>69</v>
      </c>
      <c r="G273">
        <v>58</v>
      </c>
      <c r="H273">
        <v>71</v>
      </c>
      <c r="I273">
        <v>74</v>
      </c>
      <c r="J273">
        <v>76</v>
      </c>
    </row>
    <row r="274" spans="1:10" x14ac:dyDescent="0.25">
      <c r="A274" t="s">
        <v>268</v>
      </c>
      <c r="B274" t="s">
        <v>836</v>
      </c>
      <c r="C274" t="s">
        <v>519</v>
      </c>
      <c r="D274" t="s">
        <v>535</v>
      </c>
      <c r="E274">
        <v>73</v>
      </c>
      <c r="F274">
        <v>74</v>
      </c>
      <c r="G274">
        <v>63</v>
      </c>
      <c r="H274">
        <v>66</v>
      </c>
      <c r="I274">
        <v>66</v>
      </c>
      <c r="J274">
        <v>78</v>
      </c>
    </row>
    <row r="275" spans="1:10" x14ac:dyDescent="0.25">
      <c r="A275" t="s">
        <v>269</v>
      </c>
      <c r="B275" t="s">
        <v>837</v>
      </c>
      <c r="C275" t="s">
        <v>520</v>
      </c>
      <c r="D275" t="s">
        <v>535</v>
      </c>
      <c r="E275">
        <v>66</v>
      </c>
      <c r="F275">
        <v>80</v>
      </c>
      <c r="G275">
        <v>53</v>
      </c>
      <c r="H275">
        <v>59</v>
      </c>
      <c r="I275">
        <v>65</v>
      </c>
      <c r="J275">
        <v>93</v>
      </c>
    </row>
    <row r="276" spans="1:10" x14ac:dyDescent="0.25">
      <c r="A276" s="38"/>
      <c r="B276" t="s">
        <v>838</v>
      </c>
      <c r="C276" t="s">
        <v>520</v>
      </c>
      <c r="D276" t="s">
        <v>535</v>
      </c>
      <c r="E276">
        <v>75</v>
      </c>
      <c r="F276">
        <v>79</v>
      </c>
      <c r="G276">
        <v>56</v>
      </c>
      <c r="H276">
        <v>65</v>
      </c>
      <c r="I276">
        <v>72</v>
      </c>
      <c r="J276">
        <v>68</v>
      </c>
    </row>
    <row r="277" spans="1:10" x14ac:dyDescent="0.25">
      <c r="A277" t="s">
        <v>548</v>
      </c>
      <c r="B277" t="s">
        <v>839</v>
      </c>
      <c r="C277" t="s">
        <v>519</v>
      </c>
      <c r="D277" t="s">
        <v>535</v>
      </c>
      <c r="E277">
        <v>73</v>
      </c>
      <c r="F277">
        <v>90</v>
      </c>
      <c r="G277">
        <v>73</v>
      </c>
      <c r="H277">
        <v>80</v>
      </c>
      <c r="I277">
        <v>78</v>
      </c>
      <c r="J277">
        <v>76</v>
      </c>
    </row>
    <row r="278" spans="1:10" x14ac:dyDescent="0.25">
      <c r="A278" t="s">
        <v>270</v>
      </c>
      <c r="B278" t="s">
        <v>840</v>
      </c>
      <c r="C278" t="s">
        <v>519</v>
      </c>
      <c r="D278" t="s">
        <v>535</v>
      </c>
      <c r="E278">
        <v>82</v>
      </c>
      <c r="F278">
        <v>72</v>
      </c>
      <c r="G278">
        <v>61</v>
      </c>
      <c r="H278">
        <v>60</v>
      </c>
      <c r="I278">
        <v>79</v>
      </c>
      <c r="J278">
        <v>94</v>
      </c>
    </row>
    <row r="279" spans="1:10" x14ac:dyDescent="0.25">
      <c r="A279" t="s">
        <v>271</v>
      </c>
      <c r="B279" t="s">
        <v>841</v>
      </c>
      <c r="C279" t="s">
        <v>519</v>
      </c>
      <c r="D279" t="s">
        <v>534</v>
      </c>
      <c r="E279">
        <v>79</v>
      </c>
      <c r="F279">
        <v>74</v>
      </c>
      <c r="G279">
        <v>76</v>
      </c>
      <c r="H279">
        <v>68</v>
      </c>
      <c r="I279">
        <v>90</v>
      </c>
      <c r="J279">
        <v>100</v>
      </c>
    </row>
    <row r="280" spans="1:10" x14ac:dyDescent="0.25">
      <c r="A280" t="s">
        <v>272</v>
      </c>
      <c r="B280" t="s">
        <v>842</v>
      </c>
      <c r="C280" t="s">
        <v>518</v>
      </c>
      <c r="D280" t="s">
        <v>535</v>
      </c>
      <c r="E280">
        <v>65</v>
      </c>
      <c r="F280">
        <v>72</v>
      </c>
      <c r="G280">
        <v>61</v>
      </c>
      <c r="H280">
        <v>75</v>
      </c>
      <c r="I280">
        <v>64</v>
      </c>
      <c r="J280">
        <v>87</v>
      </c>
    </row>
    <row r="281" spans="1:10" x14ac:dyDescent="0.25">
      <c r="A281" t="s">
        <v>273</v>
      </c>
      <c r="B281" t="s">
        <v>843</v>
      </c>
      <c r="C281" t="s">
        <v>518</v>
      </c>
      <c r="D281" t="s">
        <v>534</v>
      </c>
      <c r="E281">
        <v>46</v>
      </c>
      <c r="F281">
        <v>51</v>
      </c>
      <c r="G281">
        <v>40</v>
      </c>
      <c r="H281">
        <v>61</v>
      </c>
      <c r="I281">
        <v>56</v>
      </c>
      <c r="J281">
        <v>66</v>
      </c>
    </row>
    <row r="282" spans="1:10" x14ac:dyDescent="0.25">
      <c r="A282" t="s">
        <v>274</v>
      </c>
      <c r="B282" t="s">
        <v>844</v>
      </c>
      <c r="C282" s="38"/>
      <c r="D282" t="s">
        <v>534</v>
      </c>
      <c r="E282">
        <v>77</v>
      </c>
      <c r="F282">
        <v>67</v>
      </c>
      <c r="G282">
        <v>59</v>
      </c>
      <c r="H282">
        <v>67</v>
      </c>
      <c r="I282">
        <v>70</v>
      </c>
      <c r="J282">
        <v>70</v>
      </c>
    </row>
    <row r="283" spans="1:10" x14ac:dyDescent="0.25">
      <c r="A283" t="s">
        <v>275</v>
      </c>
      <c r="B283" t="s">
        <v>845</v>
      </c>
      <c r="C283" t="s">
        <v>518</v>
      </c>
      <c r="D283" t="s">
        <v>534</v>
      </c>
      <c r="E283">
        <v>35</v>
      </c>
      <c r="F283">
        <v>35</v>
      </c>
      <c r="G283">
        <v>50</v>
      </c>
      <c r="H283">
        <v>35</v>
      </c>
      <c r="I283">
        <v>48</v>
      </c>
      <c r="J283">
        <v>60</v>
      </c>
    </row>
    <row r="284" spans="1:10" x14ac:dyDescent="0.25">
      <c r="A284" t="s">
        <v>276</v>
      </c>
      <c r="B284" t="s">
        <v>846</v>
      </c>
      <c r="C284" t="s">
        <v>518</v>
      </c>
      <c r="D284" t="s">
        <v>535</v>
      </c>
      <c r="E284">
        <v>91</v>
      </c>
      <c r="F284">
        <v>97</v>
      </c>
      <c r="G284">
        <v>98</v>
      </c>
      <c r="H284">
        <v>88</v>
      </c>
      <c r="I284">
        <v>91</v>
      </c>
      <c r="J284">
        <v>88</v>
      </c>
    </row>
    <row r="285" spans="1:10" x14ac:dyDescent="0.25">
      <c r="A285" t="s">
        <v>277</v>
      </c>
      <c r="B285" t="s">
        <v>847</v>
      </c>
      <c r="C285" t="s">
        <v>519</v>
      </c>
      <c r="D285" t="s">
        <v>534</v>
      </c>
      <c r="E285">
        <v>53</v>
      </c>
      <c r="F285">
        <v>59</v>
      </c>
      <c r="G285">
        <v>41</v>
      </c>
      <c r="H285">
        <v>53</v>
      </c>
      <c r="I285">
        <v>43</v>
      </c>
      <c r="J285">
        <v>63</v>
      </c>
    </row>
    <row r="286" spans="1:10" x14ac:dyDescent="0.25">
      <c r="A286" t="s">
        <v>278</v>
      </c>
      <c r="B286" t="s">
        <v>848</v>
      </c>
      <c r="C286" s="38"/>
      <c r="D286" t="s">
        <v>534</v>
      </c>
      <c r="E286">
        <v>73</v>
      </c>
      <c r="F286">
        <v>63</v>
      </c>
      <c r="G286">
        <v>64</v>
      </c>
      <c r="H286">
        <v>67</v>
      </c>
      <c r="I286">
        <v>84</v>
      </c>
      <c r="J286">
        <v>100</v>
      </c>
    </row>
    <row r="287" spans="1:10" x14ac:dyDescent="0.25">
      <c r="A287" t="s">
        <v>279</v>
      </c>
      <c r="B287" t="s">
        <v>849</v>
      </c>
      <c r="C287" t="s">
        <v>518</v>
      </c>
      <c r="D287" t="s">
        <v>535</v>
      </c>
      <c r="E287">
        <v>40</v>
      </c>
      <c r="F287">
        <v>45</v>
      </c>
      <c r="G287">
        <v>41</v>
      </c>
      <c r="H287">
        <v>54</v>
      </c>
      <c r="I287">
        <v>58</v>
      </c>
      <c r="J287">
        <v>63</v>
      </c>
    </row>
    <row r="288" spans="1:10" x14ac:dyDescent="0.25">
      <c r="A288" t="s">
        <v>280</v>
      </c>
      <c r="B288" t="s">
        <v>850</v>
      </c>
      <c r="C288" t="s">
        <v>519</v>
      </c>
      <c r="D288" t="s">
        <v>535</v>
      </c>
      <c r="E288">
        <v>35</v>
      </c>
      <c r="F288">
        <v>35</v>
      </c>
      <c r="G288">
        <v>46</v>
      </c>
      <c r="H288">
        <v>35</v>
      </c>
      <c r="I288">
        <v>35</v>
      </c>
      <c r="J288">
        <v>71</v>
      </c>
    </row>
    <row r="289" spans="1:10" x14ac:dyDescent="0.25">
      <c r="A289" t="s">
        <v>281</v>
      </c>
      <c r="B289" t="s">
        <v>851</v>
      </c>
      <c r="C289" t="s">
        <v>518</v>
      </c>
      <c r="D289" t="s">
        <v>534</v>
      </c>
      <c r="E289">
        <v>35</v>
      </c>
      <c r="F289">
        <v>35</v>
      </c>
      <c r="G289">
        <v>49</v>
      </c>
      <c r="H289">
        <v>42</v>
      </c>
      <c r="I289">
        <v>35</v>
      </c>
      <c r="J289">
        <v>73</v>
      </c>
    </row>
    <row r="290" spans="1:10" x14ac:dyDescent="0.25">
      <c r="A290" t="s">
        <v>282</v>
      </c>
      <c r="B290" t="s">
        <v>852</v>
      </c>
      <c r="C290" t="s">
        <v>519</v>
      </c>
      <c r="D290" t="s">
        <v>535</v>
      </c>
      <c r="E290">
        <v>69</v>
      </c>
      <c r="F290">
        <v>80</v>
      </c>
      <c r="G290">
        <v>57</v>
      </c>
      <c r="H290">
        <v>71</v>
      </c>
      <c r="I290">
        <v>73</v>
      </c>
      <c r="J290">
        <v>87</v>
      </c>
    </row>
    <row r="291" spans="1:10" x14ac:dyDescent="0.25">
      <c r="A291" t="s">
        <v>283</v>
      </c>
      <c r="B291" t="s">
        <v>853</v>
      </c>
      <c r="C291" t="s">
        <v>520</v>
      </c>
      <c r="D291" t="s">
        <v>534</v>
      </c>
      <c r="E291">
        <v>59</v>
      </c>
      <c r="F291">
        <v>81</v>
      </c>
      <c r="G291">
        <v>63</v>
      </c>
      <c r="H291">
        <v>71</v>
      </c>
      <c r="I291">
        <v>70</v>
      </c>
      <c r="J291">
        <v>83</v>
      </c>
    </row>
    <row r="292" spans="1:10" x14ac:dyDescent="0.25">
      <c r="A292" s="38"/>
      <c r="B292" t="s">
        <v>854</v>
      </c>
      <c r="C292" t="s">
        <v>518</v>
      </c>
      <c r="D292" t="s">
        <v>535</v>
      </c>
      <c r="E292">
        <v>55</v>
      </c>
      <c r="F292">
        <v>72</v>
      </c>
      <c r="G292">
        <v>70</v>
      </c>
      <c r="H292">
        <v>68</v>
      </c>
      <c r="I292">
        <v>53</v>
      </c>
      <c r="J292">
        <v>70</v>
      </c>
    </row>
    <row r="293" spans="1:10" x14ac:dyDescent="0.25">
      <c r="A293" t="s">
        <v>284</v>
      </c>
      <c r="B293" t="s">
        <v>855</v>
      </c>
      <c r="C293" t="s">
        <v>520</v>
      </c>
      <c r="D293" t="s">
        <v>534</v>
      </c>
      <c r="E293">
        <v>59</v>
      </c>
      <c r="F293">
        <v>71</v>
      </c>
      <c r="G293">
        <v>71</v>
      </c>
      <c r="H293">
        <v>71</v>
      </c>
      <c r="I293">
        <v>71</v>
      </c>
      <c r="J293">
        <v>71</v>
      </c>
    </row>
    <row r="294" spans="1:10" x14ac:dyDescent="0.25">
      <c r="A294" t="s">
        <v>285</v>
      </c>
      <c r="B294" t="s">
        <v>856</v>
      </c>
      <c r="C294" t="s">
        <v>520</v>
      </c>
      <c r="D294" t="s">
        <v>534</v>
      </c>
      <c r="E294">
        <v>76</v>
      </c>
      <c r="F294">
        <v>80</v>
      </c>
      <c r="G294">
        <v>64</v>
      </c>
      <c r="H294">
        <v>65</v>
      </c>
      <c r="I294">
        <v>73</v>
      </c>
      <c r="J294">
        <v>66</v>
      </c>
    </row>
    <row r="295" spans="1:10" x14ac:dyDescent="0.25">
      <c r="A295" t="s">
        <v>286</v>
      </c>
      <c r="B295" t="s">
        <v>857</v>
      </c>
      <c r="C295" t="s">
        <v>520</v>
      </c>
      <c r="D295" t="s">
        <v>534</v>
      </c>
      <c r="E295">
        <v>69</v>
      </c>
      <c r="F295">
        <v>75</v>
      </c>
      <c r="G295">
        <v>78</v>
      </c>
      <c r="H295">
        <v>80</v>
      </c>
      <c r="I295">
        <v>75</v>
      </c>
      <c r="J295">
        <v>95</v>
      </c>
    </row>
    <row r="296" spans="1:10" x14ac:dyDescent="0.25">
      <c r="A296" t="s">
        <v>287</v>
      </c>
      <c r="B296" t="s">
        <v>858</v>
      </c>
      <c r="C296" t="s">
        <v>518</v>
      </c>
      <c r="D296" t="s">
        <v>535</v>
      </c>
      <c r="E296">
        <v>83</v>
      </c>
      <c r="F296">
        <v>93</v>
      </c>
      <c r="G296">
        <v>72</v>
      </c>
      <c r="H296">
        <v>88</v>
      </c>
      <c r="I296">
        <v>84</v>
      </c>
      <c r="J296">
        <v>97</v>
      </c>
    </row>
    <row r="297" spans="1:10" x14ac:dyDescent="0.25">
      <c r="A297" t="s">
        <v>288</v>
      </c>
      <c r="B297" t="s">
        <v>859</v>
      </c>
      <c r="C297" t="s">
        <v>519</v>
      </c>
      <c r="D297" t="s">
        <v>535</v>
      </c>
      <c r="E297">
        <v>82</v>
      </c>
      <c r="F297">
        <v>83</v>
      </c>
      <c r="G297">
        <v>78</v>
      </c>
      <c r="H297">
        <v>71</v>
      </c>
      <c r="I297">
        <v>78</v>
      </c>
      <c r="J297">
        <v>88</v>
      </c>
    </row>
    <row r="298" spans="1:10" x14ac:dyDescent="0.25">
      <c r="A298" t="s">
        <v>289</v>
      </c>
      <c r="B298" t="s">
        <v>860</v>
      </c>
      <c r="C298" t="s">
        <v>520</v>
      </c>
      <c r="D298" t="s">
        <v>534</v>
      </c>
      <c r="E298">
        <v>72</v>
      </c>
      <c r="F298">
        <v>66</v>
      </c>
      <c r="G298">
        <v>64</v>
      </c>
      <c r="H298">
        <v>76</v>
      </c>
      <c r="I298">
        <v>67</v>
      </c>
      <c r="J298">
        <v>74</v>
      </c>
    </row>
    <row r="299" spans="1:10" x14ac:dyDescent="0.25">
      <c r="A299" t="s">
        <v>290</v>
      </c>
      <c r="B299" t="s">
        <v>861</v>
      </c>
      <c r="C299" t="s">
        <v>518</v>
      </c>
      <c r="D299" t="s">
        <v>535</v>
      </c>
      <c r="E299">
        <v>76</v>
      </c>
      <c r="F299">
        <v>72</v>
      </c>
      <c r="G299">
        <v>66</v>
      </c>
      <c r="H299">
        <v>69</v>
      </c>
      <c r="I299">
        <v>74</v>
      </c>
      <c r="J299">
        <v>78</v>
      </c>
    </row>
    <row r="300" spans="1:10" x14ac:dyDescent="0.25">
      <c r="A300" t="s">
        <v>291</v>
      </c>
      <c r="B300" t="s">
        <v>862</v>
      </c>
      <c r="C300" t="s">
        <v>520</v>
      </c>
      <c r="D300" t="s">
        <v>534</v>
      </c>
      <c r="E300">
        <v>68</v>
      </c>
      <c r="F300">
        <v>64</v>
      </c>
      <c r="G300">
        <v>72</v>
      </c>
      <c r="H300">
        <v>63</v>
      </c>
      <c r="I300">
        <v>56</v>
      </c>
      <c r="J300">
        <v>74</v>
      </c>
    </row>
    <row r="301" spans="1:10" x14ac:dyDescent="0.25">
      <c r="A301" t="s">
        <v>292</v>
      </c>
      <c r="B301" t="s">
        <v>863</v>
      </c>
      <c r="C301" t="s">
        <v>520</v>
      </c>
      <c r="D301" s="38"/>
      <c r="E301">
        <v>60</v>
      </c>
      <c r="F301">
        <v>64</v>
      </c>
      <c r="G301">
        <v>50</v>
      </c>
      <c r="H301">
        <v>44</v>
      </c>
      <c r="I301">
        <v>51</v>
      </c>
      <c r="J301">
        <v>72</v>
      </c>
    </row>
    <row r="302" spans="1:10" x14ac:dyDescent="0.25">
      <c r="A302" t="s">
        <v>293</v>
      </c>
      <c r="B302" t="s">
        <v>864</v>
      </c>
      <c r="C302" t="s">
        <v>518</v>
      </c>
      <c r="D302" t="s">
        <v>534</v>
      </c>
      <c r="E302">
        <v>57</v>
      </c>
      <c r="F302">
        <v>73</v>
      </c>
      <c r="G302">
        <v>59</v>
      </c>
      <c r="H302">
        <v>71</v>
      </c>
      <c r="I302">
        <v>74</v>
      </c>
      <c r="J302">
        <v>78</v>
      </c>
    </row>
    <row r="303" spans="1:10" x14ac:dyDescent="0.25">
      <c r="A303" t="s">
        <v>294</v>
      </c>
      <c r="B303" t="s">
        <v>865</v>
      </c>
      <c r="C303" t="s">
        <v>519</v>
      </c>
      <c r="D303" t="s">
        <v>534</v>
      </c>
      <c r="E303">
        <v>80</v>
      </c>
      <c r="F303">
        <v>68</v>
      </c>
      <c r="G303">
        <v>72</v>
      </c>
      <c r="H303">
        <v>63</v>
      </c>
      <c r="I303">
        <v>68</v>
      </c>
      <c r="J303">
        <v>75</v>
      </c>
    </row>
    <row r="304" spans="1:10" x14ac:dyDescent="0.25">
      <c r="A304" t="s">
        <v>295</v>
      </c>
      <c r="B304" t="s">
        <v>866</v>
      </c>
      <c r="C304" t="s">
        <v>520</v>
      </c>
      <c r="D304" t="s">
        <v>534</v>
      </c>
      <c r="E304">
        <v>65</v>
      </c>
      <c r="F304">
        <v>64</v>
      </c>
      <c r="G304">
        <v>74</v>
      </c>
      <c r="H304">
        <v>57</v>
      </c>
      <c r="I304">
        <v>65</v>
      </c>
      <c r="J304">
        <v>85</v>
      </c>
    </row>
    <row r="305" spans="1:10" x14ac:dyDescent="0.25">
      <c r="A305" t="s">
        <v>296</v>
      </c>
      <c r="B305" t="s">
        <v>867</v>
      </c>
      <c r="C305" t="s">
        <v>520</v>
      </c>
      <c r="D305" t="s">
        <v>535</v>
      </c>
      <c r="E305">
        <v>79</v>
      </c>
      <c r="F305">
        <v>75</v>
      </c>
      <c r="G305">
        <v>72</v>
      </c>
      <c r="H305">
        <v>63</v>
      </c>
      <c r="I305">
        <v>59</v>
      </c>
      <c r="J305">
        <v>75</v>
      </c>
    </row>
    <row r="306" spans="1:10" x14ac:dyDescent="0.25">
      <c r="A306" t="s">
        <v>297</v>
      </c>
      <c r="B306" t="s">
        <v>868</v>
      </c>
      <c r="C306" t="s">
        <v>520</v>
      </c>
      <c r="D306" t="s">
        <v>535</v>
      </c>
      <c r="E306">
        <v>38</v>
      </c>
      <c r="F306">
        <v>37</v>
      </c>
      <c r="G306">
        <v>48</v>
      </c>
      <c r="H306">
        <v>35</v>
      </c>
      <c r="I306">
        <v>38</v>
      </c>
      <c r="J306">
        <v>60</v>
      </c>
    </row>
    <row r="307" spans="1:10" x14ac:dyDescent="0.25">
      <c r="A307" t="s">
        <v>298</v>
      </c>
      <c r="B307" t="s">
        <v>869</v>
      </c>
      <c r="C307" t="s">
        <v>518</v>
      </c>
      <c r="D307" t="s">
        <v>534</v>
      </c>
      <c r="E307">
        <v>81</v>
      </c>
      <c r="F307">
        <v>83</v>
      </c>
      <c r="G307">
        <v>100</v>
      </c>
      <c r="H307">
        <v>80</v>
      </c>
      <c r="I307">
        <v>89</v>
      </c>
      <c r="J307">
        <v>90</v>
      </c>
    </row>
    <row r="308" spans="1:10" x14ac:dyDescent="0.25">
      <c r="A308" t="s">
        <v>299</v>
      </c>
      <c r="B308" t="s">
        <v>870</v>
      </c>
      <c r="C308" t="s">
        <v>520</v>
      </c>
      <c r="D308" t="s">
        <v>535</v>
      </c>
      <c r="E308">
        <v>69</v>
      </c>
      <c r="F308">
        <v>76</v>
      </c>
      <c r="G308">
        <v>57</v>
      </c>
      <c r="H308">
        <v>62</v>
      </c>
      <c r="I308">
        <v>73</v>
      </c>
      <c r="J308">
        <v>83</v>
      </c>
    </row>
    <row r="309" spans="1:10" x14ac:dyDescent="0.25">
      <c r="A309" t="s">
        <v>300</v>
      </c>
      <c r="B309" t="s">
        <v>871</v>
      </c>
      <c r="C309" t="s">
        <v>518</v>
      </c>
      <c r="D309" t="s">
        <v>535</v>
      </c>
      <c r="E309">
        <v>90</v>
      </c>
      <c r="F309">
        <v>100</v>
      </c>
      <c r="G309">
        <v>97</v>
      </c>
      <c r="H309">
        <v>94</v>
      </c>
      <c r="I309">
        <v>86</v>
      </c>
      <c r="J309">
        <v>100</v>
      </c>
    </row>
    <row r="310" spans="1:10" x14ac:dyDescent="0.25">
      <c r="A310" t="s">
        <v>301</v>
      </c>
      <c r="B310" t="s">
        <v>872</v>
      </c>
      <c r="C310" t="s">
        <v>518</v>
      </c>
      <c r="D310" t="s">
        <v>535</v>
      </c>
      <c r="E310">
        <v>35</v>
      </c>
      <c r="F310">
        <v>35</v>
      </c>
      <c r="G310">
        <v>39</v>
      </c>
      <c r="H310">
        <v>35</v>
      </c>
      <c r="I310">
        <v>35</v>
      </c>
      <c r="J310">
        <v>60</v>
      </c>
    </row>
    <row r="311" spans="1:10" x14ac:dyDescent="0.25">
      <c r="A311" t="s">
        <v>302</v>
      </c>
      <c r="B311" t="s">
        <v>873</v>
      </c>
      <c r="C311" t="s">
        <v>519</v>
      </c>
      <c r="D311" t="s">
        <v>535</v>
      </c>
      <c r="E311">
        <v>75</v>
      </c>
      <c r="F311">
        <v>84</v>
      </c>
      <c r="G311">
        <v>72</v>
      </c>
      <c r="H311">
        <v>78</v>
      </c>
      <c r="I311">
        <v>70</v>
      </c>
      <c r="J311">
        <v>92</v>
      </c>
    </row>
    <row r="312" spans="1:10" x14ac:dyDescent="0.25">
      <c r="A312" t="s">
        <v>303</v>
      </c>
      <c r="B312" t="s">
        <v>874</v>
      </c>
      <c r="C312" t="s">
        <v>518</v>
      </c>
      <c r="D312" t="s">
        <v>534</v>
      </c>
      <c r="E312">
        <v>63</v>
      </c>
      <c r="F312">
        <v>70</v>
      </c>
      <c r="G312">
        <v>74</v>
      </c>
      <c r="H312">
        <v>63</v>
      </c>
      <c r="I312">
        <v>57</v>
      </c>
      <c r="J312">
        <v>94</v>
      </c>
    </row>
    <row r="313" spans="1:10" x14ac:dyDescent="0.25">
      <c r="A313" t="s">
        <v>304</v>
      </c>
      <c r="B313" t="s">
        <v>875</v>
      </c>
      <c r="C313" t="s">
        <v>518</v>
      </c>
      <c r="D313" t="s">
        <v>534</v>
      </c>
      <c r="E313">
        <v>68</v>
      </c>
      <c r="F313">
        <v>74</v>
      </c>
      <c r="G313">
        <v>73</v>
      </c>
      <c r="H313">
        <v>78</v>
      </c>
      <c r="I313">
        <v>69</v>
      </c>
      <c r="J313">
        <v>94</v>
      </c>
    </row>
    <row r="314" spans="1:10" x14ac:dyDescent="0.25">
      <c r="A314" t="s">
        <v>305</v>
      </c>
      <c r="B314" t="s">
        <v>876</v>
      </c>
      <c r="C314" t="s">
        <v>518</v>
      </c>
      <c r="D314" t="s">
        <v>534</v>
      </c>
      <c r="E314">
        <v>75</v>
      </c>
      <c r="F314">
        <v>69</v>
      </c>
      <c r="G314">
        <v>78</v>
      </c>
      <c r="H314">
        <v>74</v>
      </c>
      <c r="I314">
        <v>72</v>
      </c>
      <c r="J314">
        <v>80</v>
      </c>
    </row>
    <row r="315" spans="1:10" x14ac:dyDescent="0.25">
      <c r="A315" t="s">
        <v>306</v>
      </c>
      <c r="B315" t="s">
        <v>877</v>
      </c>
      <c r="C315" t="s">
        <v>518</v>
      </c>
      <c r="D315" t="s">
        <v>535</v>
      </c>
      <c r="E315">
        <v>90</v>
      </c>
      <c r="F315">
        <v>94</v>
      </c>
      <c r="G315">
        <v>91</v>
      </c>
      <c r="H315">
        <v>85</v>
      </c>
      <c r="I315">
        <v>89</v>
      </c>
      <c r="J315">
        <v>83</v>
      </c>
    </row>
    <row r="316" spans="1:10" x14ac:dyDescent="0.25">
      <c r="A316" t="s">
        <v>549</v>
      </c>
      <c r="B316" t="s">
        <v>878</v>
      </c>
      <c r="C316" t="s">
        <v>518</v>
      </c>
      <c r="D316" t="s">
        <v>534</v>
      </c>
      <c r="E316">
        <v>75</v>
      </c>
      <c r="F316">
        <v>64</v>
      </c>
      <c r="G316">
        <v>67</v>
      </c>
      <c r="H316">
        <v>76</v>
      </c>
      <c r="I316">
        <v>58</v>
      </c>
      <c r="J316">
        <v>83</v>
      </c>
    </row>
    <row r="317" spans="1:10" x14ac:dyDescent="0.25">
      <c r="A317" t="s">
        <v>307</v>
      </c>
      <c r="B317" t="s">
        <v>879</v>
      </c>
      <c r="C317" s="38"/>
      <c r="D317" t="s">
        <v>534</v>
      </c>
      <c r="E317">
        <v>64</v>
      </c>
      <c r="F317">
        <v>76</v>
      </c>
      <c r="G317">
        <v>65</v>
      </c>
      <c r="H317">
        <v>71</v>
      </c>
      <c r="I317">
        <v>71</v>
      </c>
      <c r="J317">
        <v>72</v>
      </c>
    </row>
    <row r="318" spans="1:10" x14ac:dyDescent="0.25">
      <c r="A318" t="s">
        <v>308</v>
      </c>
      <c r="B318" t="s">
        <v>880</v>
      </c>
      <c r="C318" t="s">
        <v>520</v>
      </c>
      <c r="D318" t="s">
        <v>534</v>
      </c>
      <c r="E318">
        <v>63</v>
      </c>
      <c r="F318">
        <v>79</v>
      </c>
      <c r="G318">
        <v>59</v>
      </c>
      <c r="H318">
        <v>76</v>
      </c>
      <c r="I318">
        <v>73</v>
      </c>
      <c r="J318">
        <v>98</v>
      </c>
    </row>
    <row r="319" spans="1:10" x14ac:dyDescent="0.25">
      <c r="A319" t="s">
        <v>309</v>
      </c>
      <c r="B319" t="s">
        <v>881</v>
      </c>
      <c r="C319" t="s">
        <v>518</v>
      </c>
      <c r="D319" t="s">
        <v>534</v>
      </c>
      <c r="E319">
        <v>39</v>
      </c>
      <c r="F319">
        <v>37</v>
      </c>
      <c r="G319">
        <v>47</v>
      </c>
      <c r="H319">
        <v>35</v>
      </c>
      <c r="I319">
        <v>52</v>
      </c>
      <c r="J319">
        <v>68</v>
      </c>
    </row>
    <row r="320" spans="1:10" x14ac:dyDescent="0.25">
      <c r="A320" t="s">
        <v>310</v>
      </c>
      <c r="B320" t="s">
        <v>882</v>
      </c>
      <c r="C320" t="s">
        <v>518</v>
      </c>
      <c r="D320" t="s">
        <v>534</v>
      </c>
      <c r="E320">
        <v>59</v>
      </c>
      <c r="F320">
        <v>76</v>
      </c>
      <c r="G320">
        <v>61</v>
      </c>
      <c r="H320">
        <v>59</v>
      </c>
      <c r="I320">
        <v>75</v>
      </c>
      <c r="J320">
        <v>90</v>
      </c>
    </row>
    <row r="321" spans="1:10" x14ac:dyDescent="0.25">
      <c r="A321" t="s">
        <v>311</v>
      </c>
      <c r="B321" t="s">
        <v>883</v>
      </c>
      <c r="C321" t="s">
        <v>518</v>
      </c>
      <c r="D321" t="s">
        <v>534</v>
      </c>
      <c r="E321">
        <v>86</v>
      </c>
      <c r="F321">
        <v>83</v>
      </c>
      <c r="G321">
        <v>94</v>
      </c>
      <c r="H321">
        <v>80</v>
      </c>
      <c r="I321">
        <v>71</v>
      </c>
      <c r="J321">
        <v>100</v>
      </c>
    </row>
    <row r="322" spans="1:10" x14ac:dyDescent="0.25">
      <c r="A322" t="s">
        <v>312</v>
      </c>
      <c r="B322" t="s">
        <v>884</v>
      </c>
      <c r="C322" t="s">
        <v>520</v>
      </c>
      <c r="D322" t="s">
        <v>535</v>
      </c>
      <c r="E322">
        <v>72</v>
      </c>
      <c r="F322">
        <v>71</v>
      </c>
      <c r="G322">
        <v>65</v>
      </c>
      <c r="H322">
        <v>66</v>
      </c>
      <c r="I322">
        <v>62</v>
      </c>
      <c r="J322">
        <v>89</v>
      </c>
    </row>
    <row r="323" spans="1:10" x14ac:dyDescent="0.25">
      <c r="A323" t="s">
        <v>313</v>
      </c>
      <c r="B323" t="s">
        <v>885</v>
      </c>
      <c r="C323" t="s">
        <v>519</v>
      </c>
      <c r="D323" t="s">
        <v>535</v>
      </c>
      <c r="E323">
        <v>49</v>
      </c>
      <c r="F323">
        <v>61</v>
      </c>
      <c r="G323">
        <v>47</v>
      </c>
      <c r="H323">
        <v>44</v>
      </c>
      <c r="I323">
        <v>37</v>
      </c>
      <c r="J323">
        <v>68</v>
      </c>
    </row>
    <row r="324" spans="1:10" x14ac:dyDescent="0.25">
      <c r="A324" s="38"/>
      <c r="B324" t="s">
        <v>886</v>
      </c>
      <c r="C324" t="s">
        <v>518</v>
      </c>
      <c r="D324" t="s">
        <v>534</v>
      </c>
      <c r="E324">
        <v>84</v>
      </c>
      <c r="F324">
        <v>75</v>
      </c>
      <c r="G324">
        <v>69</v>
      </c>
      <c r="H324">
        <v>82</v>
      </c>
      <c r="I324">
        <v>95</v>
      </c>
      <c r="J324">
        <v>100</v>
      </c>
    </row>
    <row r="325" spans="1:10" x14ac:dyDescent="0.25">
      <c r="A325" t="s">
        <v>314</v>
      </c>
      <c r="B325" t="s">
        <v>887</v>
      </c>
      <c r="C325" t="s">
        <v>518</v>
      </c>
      <c r="D325" t="s">
        <v>535</v>
      </c>
      <c r="E325">
        <v>64</v>
      </c>
      <c r="F325">
        <v>52</v>
      </c>
      <c r="G325">
        <v>50</v>
      </c>
      <c r="H325">
        <v>44</v>
      </c>
      <c r="I325">
        <v>59</v>
      </c>
      <c r="J325">
        <v>86</v>
      </c>
    </row>
    <row r="326" spans="1:10" x14ac:dyDescent="0.25">
      <c r="A326" t="s">
        <v>315</v>
      </c>
      <c r="B326" t="s">
        <v>888</v>
      </c>
      <c r="C326" t="s">
        <v>519</v>
      </c>
      <c r="D326" t="s">
        <v>535</v>
      </c>
      <c r="E326">
        <v>74</v>
      </c>
      <c r="F326">
        <v>66</v>
      </c>
      <c r="G326">
        <v>66</v>
      </c>
      <c r="H326">
        <v>74</v>
      </c>
      <c r="I326">
        <v>66</v>
      </c>
      <c r="J326">
        <v>91</v>
      </c>
    </row>
    <row r="327" spans="1:10" x14ac:dyDescent="0.25">
      <c r="A327" t="s">
        <v>316</v>
      </c>
      <c r="B327" t="s">
        <v>889</v>
      </c>
      <c r="C327" t="s">
        <v>538</v>
      </c>
      <c r="D327" t="s">
        <v>535</v>
      </c>
      <c r="E327">
        <v>94</v>
      </c>
      <c r="F327">
        <v>92</v>
      </c>
      <c r="G327">
        <v>100</v>
      </c>
      <c r="H327">
        <v>94</v>
      </c>
      <c r="I327">
        <v>90</v>
      </c>
      <c r="J327">
        <v>82</v>
      </c>
    </row>
    <row r="328" spans="1:10" x14ac:dyDescent="0.25">
      <c r="A328" t="s">
        <v>317</v>
      </c>
      <c r="B328" t="s">
        <v>890</v>
      </c>
      <c r="C328" t="s">
        <v>519</v>
      </c>
      <c r="D328" t="s">
        <v>535</v>
      </c>
      <c r="E328">
        <v>99</v>
      </c>
      <c r="F328">
        <v>83</v>
      </c>
      <c r="G328">
        <v>86</v>
      </c>
      <c r="H328">
        <v>90</v>
      </c>
      <c r="I328">
        <v>91</v>
      </c>
      <c r="J328">
        <v>93</v>
      </c>
    </row>
    <row r="329" spans="1:10" x14ac:dyDescent="0.25">
      <c r="A329" t="s">
        <v>318</v>
      </c>
      <c r="B329" t="s">
        <v>891</v>
      </c>
      <c r="C329" t="s">
        <v>519</v>
      </c>
      <c r="D329" t="s">
        <v>534</v>
      </c>
      <c r="E329">
        <v>69</v>
      </c>
      <c r="F329">
        <v>68</v>
      </c>
      <c r="G329">
        <v>59</v>
      </c>
      <c r="H329">
        <v>59</v>
      </c>
      <c r="I329">
        <v>80</v>
      </c>
      <c r="J329">
        <v>78</v>
      </c>
    </row>
    <row r="330" spans="1:10" x14ac:dyDescent="0.25">
      <c r="A330" t="s">
        <v>319</v>
      </c>
      <c r="B330" t="s">
        <v>892</v>
      </c>
      <c r="C330" t="s">
        <v>520</v>
      </c>
      <c r="D330" t="s">
        <v>535</v>
      </c>
      <c r="E330">
        <v>96</v>
      </c>
      <c r="F330">
        <v>88</v>
      </c>
      <c r="G330">
        <v>76</v>
      </c>
      <c r="H330">
        <v>77</v>
      </c>
      <c r="I330">
        <v>95</v>
      </c>
      <c r="J330">
        <v>92</v>
      </c>
    </row>
    <row r="331" spans="1:10" x14ac:dyDescent="0.25">
      <c r="A331" t="s">
        <v>320</v>
      </c>
      <c r="B331" t="s">
        <v>893</v>
      </c>
      <c r="C331" t="s">
        <v>519</v>
      </c>
      <c r="D331" t="s">
        <v>534</v>
      </c>
      <c r="E331">
        <v>53</v>
      </c>
      <c r="F331">
        <v>59</v>
      </c>
      <c r="G331">
        <v>47</v>
      </c>
      <c r="H331">
        <v>46</v>
      </c>
      <c r="I331">
        <v>44</v>
      </c>
      <c r="J331">
        <v>77</v>
      </c>
    </row>
    <row r="332" spans="1:10" x14ac:dyDescent="0.25">
      <c r="A332" t="s">
        <v>321</v>
      </c>
      <c r="B332" t="s">
        <v>894</v>
      </c>
      <c r="C332" t="s">
        <v>519</v>
      </c>
      <c r="D332" t="s">
        <v>534</v>
      </c>
      <c r="E332">
        <v>78</v>
      </c>
      <c r="F332">
        <v>82</v>
      </c>
      <c r="G332">
        <v>86</v>
      </c>
      <c r="H332">
        <v>85</v>
      </c>
      <c r="I332">
        <v>90</v>
      </c>
      <c r="J332">
        <v>100</v>
      </c>
    </row>
    <row r="333" spans="1:10" x14ac:dyDescent="0.25">
      <c r="A333" t="s">
        <v>322</v>
      </c>
      <c r="B333" t="s">
        <v>895</v>
      </c>
      <c r="C333" t="s">
        <v>520</v>
      </c>
      <c r="D333" t="s">
        <v>535</v>
      </c>
      <c r="E333">
        <v>39</v>
      </c>
      <c r="F333">
        <v>35</v>
      </c>
      <c r="G333">
        <v>37</v>
      </c>
      <c r="H333">
        <v>35</v>
      </c>
      <c r="I333">
        <v>46</v>
      </c>
      <c r="J333">
        <v>79</v>
      </c>
    </row>
    <row r="334" spans="1:10" x14ac:dyDescent="0.25">
      <c r="A334" t="s">
        <v>550</v>
      </c>
      <c r="B334" t="s">
        <v>896</v>
      </c>
      <c r="C334" t="s">
        <v>519</v>
      </c>
      <c r="D334" t="s">
        <v>534</v>
      </c>
      <c r="E334">
        <v>86</v>
      </c>
      <c r="F334">
        <v>85</v>
      </c>
      <c r="G334">
        <v>85</v>
      </c>
      <c r="H334">
        <v>68</v>
      </c>
      <c r="I334">
        <v>73</v>
      </c>
      <c r="J334">
        <v>74</v>
      </c>
    </row>
    <row r="335" spans="1:10" x14ac:dyDescent="0.25">
      <c r="A335" t="s">
        <v>323</v>
      </c>
      <c r="B335" t="s">
        <v>897</v>
      </c>
      <c r="C335" t="s">
        <v>518</v>
      </c>
      <c r="D335" t="s">
        <v>534</v>
      </c>
      <c r="E335">
        <v>76</v>
      </c>
      <c r="F335">
        <v>85</v>
      </c>
      <c r="G335">
        <v>80</v>
      </c>
      <c r="H335">
        <v>71</v>
      </c>
      <c r="I335">
        <v>86</v>
      </c>
      <c r="J335">
        <v>100</v>
      </c>
    </row>
    <row r="336" spans="1:10" x14ac:dyDescent="0.25">
      <c r="A336" t="s">
        <v>324</v>
      </c>
      <c r="B336" t="s">
        <v>898</v>
      </c>
      <c r="C336" t="s">
        <v>518</v>
      </c>
      <c r="D336" t="s">
        <v>534</v>
      </c>
      <c r="E336">
        <v>72</v>
      </c>
      <c r="F336">
        <v>73</v>
      </c>
      <c r="G336">
        <v>94</v>
      </c>
      <c r="H336">
        <v>63</v>
      </c>
      <c r="I336">
        <v>62</v>
      </c>
      <c r="J336">
        <v>74</v>
      </c>
    </row>
    <row r="337" spans="1:10" x14ac:dyDescent="0.25">
      <c r="A337" t="s">
        <v>325</v>
      </c>
      <c r="B337" t="s">
        <v>899</v>
      </c>
      <c r="C337" t="s">
        <v>536</v>
      </c>
      <c r="D337" t="s">
        <v>535</v>
      </c>
      <c r="E337">
        <v>35</v>
      </c>
      <c r="F337">
        <v>36</v>
      </c>
      <c r="G337">
        <v>48</v>
      </c>
      <c r="H337">
        <v>39</v>
      </c>
      <c r="I337">
        <v>35</v>
      </c>
      <c r="J337">
        <v>60</v>
      </c>
    </row>
    <row r="338" spans="1:10" x14ac:dyDescent="0.25">
      <c r="A338" t="s">
        <v>326</v>
      </c>
      <c r="B338" t="s">
        <v>900</v>
      </c>
      <c r="C338" t="s">
        <v>519</v>
      </c>
      <c r="D338" t="s">
        <v>535</v>
      </c>
      <c r="E338">
        <v>74</v>
      </c>
      <c r="F338">
        <v>78</v>
      </c>
      <c r="G338">
        <v>53</v>
      </c>
      <c r="H338">
        <v>71</v>
      </c>
      <c r="I338">
        <v>66</v>
      </c>
      <c r="J338">
        <v>87</v>
      </c>
    </row>
    <row r="339" spans="1:10" x14ac:dyDescent="0.25">
      <c r="A339" t="s">
        <v>327</v>
      </c>
      <c r="B339" t="s">
        <v>901</v>
      </c>
      <c r="C339" t="s">
        <v>520</v>
      </c>
      <c r="D339" t="s">
        <v>535</v>
      </c>
      <c r="E339">
        <v>47</v>
      </c>
      <c r="F339">
        <v>64</v>
      </c>
      <c r="G339">
        <v>50</v>
      </c>
      <c r="H339">
        <v>51</v>
      </c>
      <c r="I339">
        <v>57</v>
      </c>
      <c r="J339">
        <v>60</v>
      </c>
    </row>
    <row r="340" spans="1:10" x14ac:dyDescent="0.25">
      <c r="A340" t="s">
        <v>328</v>
      </c>
      <c r="B340" t="s">
        <v>902</v>
      </c>
      <c r="C340" t="s">
        <v>520</v>
      </c>
      <c r="D340" t="s">
        <v>534</v>
      </c>
      <c r="E340">
        <v>35</v>
      </c>
      <c r="F340">
        <v>42</v>
      </c>
      <c r="G340">
        <v>35</v>
      </c>
      <c r="H340">
        <v>35</v>
      </c>
      <c r="I340">
        <v>51</v>
      </c>
      <c r="J340">
        <v>60</v>
      </c>
    </row>
    <row r="341" spans="1:10" x14ac:dyDescent="0.25">
      <c r="A341" t="s">
        <v>329</v>
      </c>
      <c r="B341" t="s">
        <v>903</v>
      </c>
      <c r="C341" t="s">
        <v>520</v>
      </c>
      <c r="D341" t="s">
        <v>535</v>
      </c>
      <c r="E341">
        <v>92</v>
      </c>
      <c r="F341">
        <v>83</v>
      </c>
      <c r="G341">
        <v>94</v>
      </c>
      <c r="H341">
        <v>80</v>
      </c>
      <c r="I341">
        <v>81</v>
      </c>
      <c r="J341">
        <v>100</v>
      </c>
    </row>
    <row r="342" spans="1:10" x14ac:dyDescent="0.25">
      <c r="A342" t="s">
        <v>330</v>
      </c>
      <c r="B342" t="s">
        <v>904</v>
      </c>
      <c r="C342" t="s">
        <v>519</v>
      </c>
      <c r="D342" t="s">
        <v>535</v>
      </c>
      <c r="E342">
        <v>99</v>
      </c>
      <c r="F342">
        <v>93</v>
      </c>
      <c r="G342">
        <v>94</v>
      </c>
      <c r="H342">
        <v>88</v>
      </c>
      <c r="I342">
        <v>85</v>
      </c>
      <c r="J342">
        <v>91</v>
      </c>
    </row>
    <row r="343" spans="1:10" x14ac:dyDescent="0.25">
      <c r="A343" t="s">
        <v>331</v>
      </c>
      <c r="B343" t="s">
        <v>905</v>
      </c>
      <c r="C343" t="s">
        <v>520</v>
      </c>
      <c r="D343" s="38"/>
      <c r="E343">
        <v>70</v>
      </c>
      <c r="F343">
        <v>68</v>
      </c>
      <c r="G343">
        <v>61</v>
      </c>
      <c r="H343">
        <v>66</v>
      </c>
      <c r="I343">
        <v>81</v>
      </c>
      <c r="J343">
        <v>68</v>
      </c>
    </row>
    <row r="344" spans="1:10" x14ac:dyDescent="0.25">
      <c r="A344" t="s">
        <v>332</v>
      </c>
      <c r="B344" t="s">
        <v>906</v>
      </c>
      <c r="C344" t="s">
        <v>520</v>
      </c>
      <c r="D344" t="s">
        <v>534</v>
      </c>
      <c r="E344">
        <v>80</v>
      </c>
      <c r="F344">
        <v>84</v>
      </c>
      <c r="G344">
        <v>78</v>
      </c>
      <c r="H344">
        <v>86</v>
      </c>
      <c r="I344">
        <v>84</v>
      </c>
      <c r="J344">
        <v>100</v>
      </c>
    </row>
    <row r="345" spans="1:10" x14ac:dyDescent="0.25">
      <c r="A345" t="s">
        <v>333</v>
      </c>
      <c r="B345" t="s">
        <v>907</v>
      </c>
      <c r="C345" t="s">
        <v>518</v>
      </c>
      <c r="D345" t="s">
        <v>534</v>
      </c>
      <c r="E345">
        <v>35</v>
      </c>
      <c r="F345">
        <v>35</v>
      </c>
      <c r="G345">
        <v>39</v>
      </c>
      <c r="H345">
        <v>35</v>
      </c>
      <c r="I345">
        <v>35</v>
      </c>
      <c r="J345">
        <v>60</v>
      </c>
    </row>
    <row r="346" spans="1:10" x14ac:dyDescent="0.25">
      <c r="A346" t="s">
        <v>334</v>
      </c>
      <c r="B346" t="s">
        <v>908</v>
      </c>
      <c r="C346" t="s">
        <v>519</v>
      </c>
      <c r="D346" t="s">
        <v>534</v>
      </c>
      <c r="E346">
        <v>69</v>
      </c>
      <c r="F346">
        <v>81</v>
      </c>
      <c r="G346">
        <v>65</v>
      </c>
      <c r="H346">
        <v>75</v>
      </c>
      <c r="I346">
        <v>74</v>
      </c>
      <c r="J346">
        <v>86</v>
      </c>
    </row>
    <row r="347" spans="1:10" x14ac:dyDescent="0.25">
      <c r="A347" t="s">
        <v>335</v>
      </c>
      <c r="B347" t="s">
        <v>909</v>
      </c>
      <c r="C347" t="s">
        <v>538</v>
      </c>
      <c r="D347" t="s">
        <v>535</v>
      </c>
      <c r="E347">
        <v>54</v>
      </c>
      <c r="F347">
        <v>73</v>
      </c>
      <c r="G347">
        <v>78</v>
      </c>
      <c r="H347">
        <v>60</v>
      </c>
      <c r="I347">
        <v>61</v>
      </c>
      <c r="J347">
        <v>72</v>
      </c>
    </row>
    <row r="348" spans="1:10" x14ac:dyDescent="0.25">
      <c r="A348" t="s">
        <v>336</v>
      </c>
      <c r="B348" t="s">
        <v>910</v>
      </c>
      <c r="C348" t="s">
        <v>518</v>
      </c>
      <c r="D348" t="s">
        <v>534</v>
      </c>
      <c r="E348">
        <v>96</v>
      </c>
      <c r="F348">
        <v>83</v>
      </c>
      <c r="G348">
        <v>95</v>
      </c>
      <c r="H348">
        <v>79</v>
      </c>
      <c r="I348">
        <v>96</v>
      </c>
      <c r="J348">
        <v>81</v>
      </c>
    </row>
    <row r="349" spans="1:10" x14ac:dyDescent="0.25">
      <c r="A349" t="s">
        <v>337</v>
      </c>
      <c r="B349" t="s">
        <v>911</v>
      </c>
      <c r="C349" t="s">
        <v>520</v>
      </c>
      <c r="D349" t="s">
        <v>535</v>
      </c>
      <c r="E349">
        <v>100</v>
      </c>
      <c r="F349">
        <v>78</v>
      </c>
      <c r="G349">
        <v>70</v>
      </c>
      <c r="H349">
        <v>79</v>
      </c>
      <c r="I349">
        <v>94</v>
      </c>
      <c r="J349">
        <v>86</v>
      </c>
    </row>
    <row r="350" spans="1:10" x14ac:dyDescent="0.25">
      <c r="A350" t="s">
        <v>338</v>
      </c>
      <c r="B350" t="s">
        <v>912</v>
      </c>
      <c r="C350" t="s">
        <v>518</v>
      </c>
      <c r="D350" t="s">
        <v>535</v>
      </c>
      <c r="E350">
        <v>67</v>
      </c>
      <c r="F350">
        <v>73</v>
      </c>
      <c r="G350">
        <v>60</v>
      </c>
      <c r="H350">
        <v>61</v>
      </c>
      <c r="I350">
        <v>82</v>
      </c>
      <c r="J350">
        <v>60</v>
      </c>
    </row>
    <row r="351" spans="1:10" x14ac:dyDescent="0.25">
      <c r="A351" t="s">
        <v>339</v>
      </c>
      <c r="B351" t="s">
        <v>913</v>
      </c>
      <c r="C351" t="s">
        <v>520</v>
      </c>
      <c r="D351" t="s">
        <v>535</v>
      </c>
      <c r="E351">
        <v>76</v>
      </c>
      <c r="F351">
        <v>80</v>
      </c>
      <c r="G351">
        <v>69</v>
      </c>
      <c r="H351">
        <v>61</v>
      </c>
      <c r="I351">
        <v>83</v>
      </c>
      <c r="J351">
        <v>81</v>
      </c>
    </row>
    <row r="352" spans="1:10" x14ac:dyDescent="0.25">
      <c r="A352" t="s">
        <v>340</v>
      </c>
      <c r="B352" t="s">
        <v>914</v>
      </c>
      <c r="C352" t="s">
        <v>520</v>
      </c>
      <c r="D352" t="s">
        <v>534</v>
      </c>
      <c r="E352">
        <v>50</v>
      </c>
      <c r="F352">
        <v>45</v>
      </c>
      <c r="G352">
        <v>43</v>
      </c>
      <c r="H352">
        <v>35</v>
      </c>
      <c r="I352">
        <v>37</v>
      </c>
      <c r="J352">
        <v>60</v>
      </c>
    </row>
    <row r="353" spans="1:10" x14ac:dyDescent="0.25">
      <c r="A353" t="s">
        <v>341</v>
      </c>
      <c r="B353" t="s">
        <v>915</v>
      </c>
      <c r="C353" t="s">
        <v>520</v>
      </c>
      <c r="D353" t="s">
        <v>535</v>
      </c>
      <c r="E353">
        <v>83</v>
      </c>
      <c r="F353">
        <v>69</v>
      </c>
      <c r="G353">
        <v>85</v>
      </c>
      <c r="H353">
        <v>84</v>
      </c>
      <c r="I353">
        <v>68</v>
      </c>
      <c r="J353">
        <v>92</v>
      </c>
    </row>
    <row r="354" spans="1:10" x14ac:dyDescent="0.25">
      <c r="A354" t="s">
        <v>342</v>
      </c>
      <c r="B354" t="s">
        <v>916</v>
      </c>
      <c r="C354" t="s">
        <v>520</v>
      </c>
      <c r="D354" t="s">
        <v>534</v>
      </c>
      <c r="E354">
        <v>75</v>
      </c>
      <c r="F354">
        <v>80</v>
      </c>
      <c r="G354">
        <v>88</v>
      </c>
      <c r="H354">
        <v>95</v>
      </c>
      <c r="I354">
        <v>90</v>
      </c>
      <c r="J354">
        <v>97</v>
      </c>
    </row>
    <row r="355" spans="1:10" x14ac:dyDescent="0.25">
      <c r="A355" t="s">
        <v>343</v>
      </c>
      <c r="B355" t="s">
        <v>917</v>
      </c>
      <c r="C355" t="s">
        <v>520</v>
      </c>
      <c r="D355" t="s">
        <v>535</v>
      </c>
      <c r="E355">
        <v>51</v>
      </c>
      <c r="F355">
        <v>49</v>
      </c>
      <c r="G355">
        <v>37</v>
      </c>
      <c r="H355">
        <v>51</v>
      </c>
      <c r="I355">
        <v>62</v>
      </c>
      <c r="J355">
        <v>60</v>
      </c>
    </row>
    <row r="356" spans="1:10" x14ac:dyDescent="0.25">
      <c r="A356" t="s">
        <v>551</v>
      </c>
      <c r="B356" t="s">
        <v>918</v>
      </c>
      <c r="C356" t="s">
        <v>519</v>
      </c>
      <c r="D356" t="s">
        <v>535</v>
      </c>
      <c r="E356">
        <v>65</v>
      </c>
      <c r="F356">
        <v>80</v>
      </c>
      <c r="G356">
        <v>62</v>
      </c>
      <c r="H356">
        <v>71</v>
      </c>
      <c r="I356">
        <v>75</v>
      </c>
      <c r="J356">
        <v>69</v>
      </c>
    </row>
    <row r="357" spans="1:10" x14ac:dyDescent="0.25">
      <c r="A357" t="s">
        <v>344</v>
      </c>
      <c r="B357" t="s">
        <v>919</v>
      </c>
      <c r="C357" t="s">
        <v>520</v>
      </c>
      <c r="D357" t="s">
        <v>534</v>
      </c>
      <c r="E357">
        <v>58</v>
      </c>
      <c r="F357">
        <v>71</v>
      </c>
      <c r="G357">
        <v>72</v>
      </c>
      <c r="H357">
        <v>79</v>
      </c>
      <c r="I357">
        <v>78</v>
      </c>
      <c r="J357">
        <v>95</v>
      </c>
    </row>
    <row r="358" spans="1:10" x14ac:dyDescent="0.25">
      <c r="A358" t="s">
        <v>345</v>
      </c>
      <c r="B358" t="s">
        <v>920</v>
      </c>
      <c r="C358" t="s">
        <v>518</v>
      </c>
      <c r="D358" t="s">
        <v>535</v>
      </c>
      <c r="E358">
        <v>51</v>
      </c>
      <c r="F358">
        <v>46</v>
      </c>
      <c r="G358">
        <v>45</v>
      </c>
      <c r="H358">
        <v>56</v>
      </c>
      <c r="I358">
        <v>50</v>
      </c>
      <c r="J358">
        <v>75</v>
      </c>
    </row>
    <row r="359" spans="1:10" x14ac:dyDescent="0.25">
      <c r="A359" t="s">
        <v>346</v>
      </c>
      <c r="B359" t="s">
        <v>921</v>
      </c>
      <c r="C359" t="s">
        <v>518</v>
      </c>
      <c r="D359" t="s">
        <v>535</v>
      </c>
      <c r="E359">
        <v>55</v>
      </c>
      <c r="F359">
        <v>59</v>
      </c>
      <c r="G359">
        <v>53</v>
      </c>
      <c r="H359">
        <v>53</v>
      </c>
      <c r="I359">
        <v>44</v>
      </c>
      <c r="J359">
        <v>74</v>
      </c>
    </row>
    <row r="360" spans="1:10" x14ac:dyDescent="0.25">
      <c r="A360" t="s">
        <v>347</v>
      </c>
      <c r="B360" t="s">
        <v>922</v>
      </c>
      <c r="C360" t="s">
        <v>519</v>
      </c>
      <c r="D360" t="s">
        <v>534</v>
      </c>
      <c r="E360">
        <v>48</v>
      </c>
      <c r="F360">
        <v>50</v>
      </c>
      <c r="G360">
        <v>38</v>
      </c>
      <c r="H360">
        <v>52</v>
      </c>
      <c r="I360">
        <v>58</v>
      </c>
      <c r="J360">
        <v>81</v>
      </c>
    </row>
    <row r="361" spans="1:10" x14ac:dyDescent="0.25">
      <c r="A361" t="s">
        <v>552</v>
      </c>
      <c r="B361" t="s">
        <v>923</v>
      </c>
      <c r="C361" t="s">
        <v>520</v>
      </c>
      <c r="D361" t="s">
        <v>535</v>
      </c>
      <c r="E361">
        <v>83</v>
      </c>
      <c r="F361">
        <v>86</v>
      </c>
      <c r="G361">
        <v>89</v>
      </c>
      <c r="H361">
        <v>84</v>
      </c>
      <c r="I361">
        <v>96</v>
      </c>
      <c r="J361">
        <v>100</v>
      </c>
    </row>
    <row r="362" spans="1:10" x14ac:dyDescent="0.25">
      <c r="A362" t="s">
        <v>348</v>
      </c>
      <c r="B362" t="s">
        <v>924</v>
      </c>
      <c r="C362" t="s">
        <v>518</v>
      </c>
      <c r="D362" t="s">
        <v>534</v>
      </c>
      <c r="E362">
        <v>77</v>
      </c>
      <c r="F362">
        <v>72</v>
      </c>
      <c r="G362">
        <v>64</v>
      </c>
      <c r="H362">
        <v>65</v>
      </c>
      <c r="I362">
        <v>84</v>
      </c>
      <c r="J362">
        <v>78</v>
      </c>
    </row>
    <row r="363" spans="1:10" x14ac:dyDescent="0.25">
      <c r="A363" t="s">
        <v>349</v>
      </c>
      <c r="B363" t="s">
        <v>925</v>
      </c>
      <c r="C363" s="38"/>
      <c r="D363" t="s">
        <v>535</v>
      </c>
      <c r="E363">
        <v>100</v>
      </c>
      <c r="F363">
        <v>100</v>
      </c>
      <c r="G363">
        <v>90</v>
      </c>
      <c r="H363">
        <v>100</v>
      </c>
      <c r="I363">
        <v>97</v>
      </c>
      <c r="J363">
        <v>92</v>
      </c>
    </row>
    <row r="364" spans="1:10" x14ac:dyDescent="0.25">
      <c r="A364" t="s">
        <v>350</v>
      </c>
      <c r="B364" t="s">
        <v>926</v>
      </c>
      <c r="C364" t="s">
        <v>520</v>
      </c>
      <c r="D364" s="38"/>
      <c r="E364">
        <v>77</v>
      </c>
      <c r="F364">
        <v>63</v>
      </c>
      <c r="G364">
        <v>64</v>
      </c>
      <c r="H364">
        <v>75</v>
      </c>
      <c r="I364">
        <v>84</v>
      </c>
      <c r="J364">
        <v>79</v>
      </c>
    </row>
    <row r="365" spans="1:10" x14ac:dyDescent="0.25">
      <c r="A365" t="s">
        <v>553</v>
      </c>
      <c r="B365" t="s">
        <v>927</v>
      </c>
      <c r="C365" t="s">
        <v>518</v>
      </c>
      <c r="D365" t="s">
        <v>535</v>
      </c>
      <c r="E365">
        <v>35</v>
      </c>
      <c r="F365">
        <v>37</v>
      </c>
      <c r="G365">
        <v>39</v>
      </c>
      <c r="H365">
        <v>41</v>
      </c>
      <c r="I365">
        <v>35</v>
      </c>
      <c r="J365">
        <v>60</v>
      </c>
    </row>
    <row r="366" spans="1:10" x14ac:dyDescent="0.25">
      <c r="A366" t="s">
        <v>351</v>
      </c>
      <c r="B366" t="s">
        <v>928</v>
      </c>
      <c r="C366" t="s">
        <v>519</v>
      </c>
      <c r="D366" t="s">
        <v>535</v>
      </c>
      <c r="E366">
        <v>37</v>
      </c>
      <c r="F366">
        <v>57</v>
      </c>
      <c r="G366">
        <v>36</v>
      </c>
      <c r="H366">
        <v>52</v>
      </c>
      <c r="I366">
        <v>49</v>
      </c>
      <c r="J366">
        <v>79</v>
      </c>
    </row>
    <row r="367" spans="1:10" x14ac:dyDescent="0.25">
      <c r="A367" t="s">
        <v>352</v>
      </c>
      <c r="B367" t="s">
        <v>929</v>
      </c>
      <c r="C367" t="s">
        <v>519</v>
      </c>
      <c r="D367" t="s">
        <v>535</v>
      </c>
      <c r="E367">
        <v>35</v>
      </c>
      <c r="F367">
        <v>35</v>
      </c>
      <c r="G367">
        <v>38</v>
      </c>
      <c r="H367">
        <v>35</v>
      </c>
      <c r="I367">
        <v>35</v>
      </c>
      <c r="J367">
        <v>60</v>
      </c>
    </row>
    <row r="368" spans="1:10" x14ac:dyDescent="0.25">
      <c r="A368" t="s">
        <v>353</v>
      </c>
      <c r="B368" t="s">
        <v>930</v>
      </c>
      <c r="C368" t="s">
        <v>519</v>
      </c>
      <c r="D368" t="s">
        <v>534</v>
      </c>
      <c r="E368">
        <v>45</v>
      </c>
      <c r="F368">
        <v>36</v>
      </c>
      <c r="G368">
        <v>44</v>
      </c>
      <c r="H368">
        <v>48</v>
      </c>
      <c r="I368">
        <v>35</v>
      </c>
      <c r="J368">
        <v>60</v>
      </c>
    </row>
    <row r="369" spans="1:10" x14ac:dyDescent="0.25">
      <c r="A369" t="s">
        <v>354</v>
      </c>
      <c r="B369" t="s">
        <v>931</v>
      </c>
      <c r="C369" t="s">
        <v>518</v>
      </c>
      <c r="D369" t="s">
        <v>535</v>
      </c>
      <c r="E369">
        <v>61</v>
      </c>
      <c r="F369">
        <v>80</v>
      </c>
      <c r="G369">
        <v>73</v>
      </c>
      <c r="H369">
        <v>62</v>
      </c>
      <c r="I369">
        <v>82</v>
      </c>
      <c r="J369">
        <v>76</v>
      </c>
    </row>
    <row r="370" spans="1:10" x14ac:dyDescent="0.25">
      <c r="A370" t="s">
        <v>355</v>
      </c>
      <c r="B370" t="s">
        <v>932</v>
      </c>
      <c r="C370" t="s">
        <v>519</v>
      </c>
      <c r="D370" t="s">
        <v>534</v>
      </c>
      <c r="E370">
        <v>75</v>
      </c>
      <c r="F370">
        <v>87</v>
      </c>
      <c r="G370">
        <v>66</v>
      </c>
      <c r="H370">
        <v>80</v>
      </c>
      <c r="I370">
        <v>86</v>
      </c>
      <c r="J370">
        <v>88</v>
      </c>
    </row>
    <row r="371" spans="1:10" x14ac:dyDescent="0.25">
      <c r="A371" t="s">
        <v>356</v>
      </c>
      <c r="B371" t="s">
        <v>933</v>
      </c>
      <c r="C371" t="s">
        <v>520</v>
      </c>
      <c r="D371" t="s">
        <v>535</v>
      </c>
      <c r="E371">
        <v>45</v>
      </c>
      <c r="F371">
        <v>46</v>
      </c>
      <c r="G371">
        <v>43</v>
      </c>
      <c r="H371">
        <v>42</v>
      </c>
      <c r="I371">
        <v>53</v>
      </c>
      <c r="J371">
        <v>76</v>
      </c>
    </row>
    <row r="372" spans="1:10" x14ac:dyDescent="0.25">
      <c r="A372" t="s">
        <v>357</v>
      </c>
      <c r="B372" t="s">
        <v>934</v>
      </c>
      <c r="C372" t="s">
        <v>520</v>
      </c>
      <c r="D372" t="s">
        <v>534</v>
      </c>
      <c r="E372">
        <v>82</v>
      </c>
      <c r="F372">
        <v>91</v>
      </c>
      <c r="G372">
        <v>98</v>
      </c>
      <c r="H372">
        <v>85</v>
      </c>
      <c r="I372">
        <v>96</v>
      </c>
      <c r="J372">
        <v>90</v>
      </c>
    </row>
    <row r="373" spans="1:10" x14ac:dyDescent="0.25">
      <c r="A373" t="s">
        <v>358</v>
      </c>
      <c r="B373" t="s">
        <v>935</v>
      </c>
      <c r="C373" t="s">
        <v>519</v>
      </c>
      <c r="D373" t="s">
        <v>534</v>
      </c>
      <c r="E373">
        <v>66</v>
      </c>
      <c r="F373">
        <v>65</v>
      </c>
      <c r="G373">
        <v>72</v>
      </c>
      <c r="H373">
        <v>60</v>
      </c>
      <c r="I373">
        <v>58</v>
      </c>
      <c r="J373">
        <v>80</v>
      </c>
    </row>
    <row r="374" spans="1:10" x14ac:dyDescent="0.25">
      <c r="A374" t="s">
        <v>359</v>
      </c>
      <c r="B374" t="s">
        <v>936</v>
      </c>
      <c r="C374" t="s">
        <v>518</v>
      </c>
      <c r="D374" t="s">
        <v>534</v>
      </c>
      <c r="E374">
        <v>63</v>
      </c>
      <c r="F374">
        <v>66</v>
      </c>
      <c r="G374">
        <v>70</v>
      </c>
      <c r="H374">
        <v>52</v>
      </c>
      <c r="I374">
        <v>63</v>
      </c>
      <c r="J374">
        <v>68</v>
      </c>
    </row>
    <row r="375" spans="1:10" x14ac:dyDescent="0.25">
      <c r="A375" t="s">
        <v>360</v>
      </c>
      <c r="B375" t="s">
        <v>937</v>
      </c>
      <c r="C375" s="38"/>
      <c r="D375" t="s">
        <v>535</v>
      </c>
      <c r="E375">
        <v>38</v>
      </c>
      <c r="F375">
        <v>35</v>
      </c>
      <c r="G375">
        <v>43</v>
      </c>
      <c r="H375">
        <v>47</v>
      </c>
      <c r="I375">
        <v>52</v>
      </c>
      <c r="J375">
        <v>63</v>
      </c>
    </row>
    <row r="376" spans="1:10" x14ac:dyDescent="0.25">
      <c r="A376" t="s">
        <v>361</v>
      </c>
      <c r="B376" t="s">
        <v>938</v>
      </c>
      <c r="C376" t="s">
        <v>520</v>
      </c>
      <c r="D376" t="s">
        <v>534</v>
      </c>
      <c r="E376">
        <v>76</v>
      </c>
      <c r="F376">
        <v>72</v>
      </c>
      <c r="G376">
        <v>60</v>
      </c>
      <c r="H376">
        <v>65</v>
      </c>
      <c r="I376">
        <v>71</v>
      </c>
      <c r="J376">
        <v>65</v>
      </c>
    </row>
    <row r="377" spans="1:10" x14ac:dyDescent="0.25">
      <c r="A377" t="s">
        <v>362</v>
      </c>
      <c r="B377" t="s">
        <v>939</v>
      </c>
      <c r="C377" t="s">
        <v>518</v>
      </c>
      <c r="D377" t="s">
        <v>534</v>
      </c>
      <c r="E377">
        <v>90</v>
      </c>
      <c r="F377">
        <v>79</v>
      </c>
      <c r="G377">
        <v>91</v>
      </c>
      <c r="H377">
        <v>90</v>
      </c>
      <c r="I377">
        <v>77</v>
      </c>
      <c r="J377">
        <v>82</v>
      </c>
    </row>
    <row r="378" spans="1:10" x14ac:dyDescent="0.25">
      <c r="A378" t="s">
        <v>363</v>
      </c>
      <c r="B378" t="s">
        <v>940</v>
      </c>
      <c r="C378" t="s">
        <v>520</v>
      </c>
      <c r="D378" t="s">
        <v>535</v>
      </c>
      <c r="E378">
        <v>85</v>
      </c>
      <c r="F378">
        <v>89</v>
      </c>
      <c r="G378">
        <v>87</v>
      </c>
      <c r="H378">
        <v>84</v>
      </c>
      <c r="I378">
        <v>94</v>
      </c>
      <c r="J378">
        <v>98</v>
      </c>
    </row>
    <row r="379" spans="1:10" x14ac:dyDescent="0.25">
      <c r="A379" t="s">
        <v>364</v>
      </c>
      <c r="B379" t="s">
        <v>941</v>
      </c>
      <c r="C379" t="s">
        <v>536</v>
      </c>
      <c r="D379" s="38"/>
      <c r="E379">
        <v>94</v>
      </c>
      <c r="F379">
        <v>85</v>
      </c>
      <c r="G379">
        <v>96</v>
      </c>
      <c r="H379">
        <v>81</v>
      </c>
      <c r="I379">
        <v>97</v>
      </c>
      <c r="J379">
        <v>91</v>
      </c>
    </row>
    <row r="380" spans="1:10" x14ac:dyDescent="0.25">
      <c r="A380" t="s">
        <v>365</v>
      </c>
      <c r="B380" t="s">
        <v>942</v>
      </c>
      <c r="C380" t="s">
        <v>520</v>
      </c>
      <c r="D380" t="s">
        <v>534</v>
      </c>
      <c r="E380">
        <v>100</v>
      </c>
      <c r="F380">
        <v>89</v>
      </c>
      <c r="G380">
        <v>85</v>
      </c>
      <c r="H380">
        <v>91</v>
      </c>
      <c r="I380">
        <v>94</v>
      </c>
      <c r="J380">
        <v>100</v>
      </c>
    </row>
    <row r="381" spans="1:10" x14ac:dyDescent="0.25">
      <c r="A381" t="s">
        <v>366</v>
      </c>
      <c r="B381" t="s">
        <v>943</v>
      </c>
      <c r="C381" t="s">
        <v>520</v>
      </c>
      <c r="D381" t="s">
        <v>534</v>
      </c>
      <c r="E381">
        <v>56</v>
      </c>
      <c r="F381">
        <v>58</v>
      </c>
      <c r="G381">
        <v>35</v>
      </c>
      <c r="H381">
        <v>58</v>
      </c>
      <c r="I381">
        <v>48</v>
      </c>
      <c r="J381">
        <v>61</v>
      </c>
    </row>
    <row r="382" spans="1:10" x14ac:dyDescent="0.25">
      <c r="A382" t="s">
        <v>367</v>
      </c>
      <c r="B382" t="s">
        <v>944</v>
      </c>
      <c r="C382" t="s">
        <v>518</v>
      </c>
      <c r="D382" t="s">
        <v>535</v>
      </c>
      <c r="E382">
        <v>56</v>
      </c>
      <c r="F382">
        <v>57</v>
      </c>
      <c r="G382">
        <v>40</v>
      </c>
      <c r="H382">
        <v>48</v>
      </c>
      <c r="I382">
        <v>54</v>
      </c>
      <c r="J382">
        <v>68</v>
      </c>
    </row>
    <row r="383" spans="1:10" x14ac:dyDescent="0.25">
      <c r="A383" t="s">
        <v>368</v>
      </c>
      <c r="B383" t="s">
        <v>945</v>
      </c>
      <c r="C383" s="38"/>
      <c r="D383" t="s">
        <v>535</v>
      </c>
      <c r="E383">
        <v>67</v>
      </c>
      <c r="F383">
        <v>77</v>
      </c>
      <c r="G383">
        <v>61</v>
      </c>
      <c r="H383">
        <v>63</v>
      </c>
      <c r="I383">
        <v>79</v>
      </c>
      <c r="J383">
        <v>82</v>
      </c>
    </row>
    <row r="384" spans="1:10" x14ac:dyDescent="0.25">
      <c r="A384" s="38"/>
      <c r="B384" t="s">
        <v>946</v>
      </c>
      <c r="C384" t="s">
        <v>518</v>
      </c>
      <c r="D384" t="s">
        <v>535</v>
      </c>
      <c r="E384">
        <v>83</v>
      </c>
      <c r="F384">
        <v>90</v>
      </c>
      <c r="G384">
        <v>85</v>
      </c>
      <c r="H384">
        <v>80</v>
      </c>
      <c r="I384">
        <v>98</v>
      </c>
      <c r="J384">
        <v>98</v>
      </c>
    </row>
    <row r="385" spans="1:10" x14ac:dyDescent="0.25">
      <c r="A385" t="s">
        <v>369</v>
      </c>
      <c r="B385" t="s">
        <v>947</v>
      </c>
      <c r="C385" t="s">
        <v>520</v>
      </c>
      <c r="D385" t="s">
        <v>535</v>
      </c>
      <c r="E385">
        <v>64</v>
      </c>
      <c r="F385">
        <v>78</v>
      </c>
      <c r="G385">
        <v>75</v>
      </c>
      <c r="H385">
        <v>69</v>
      </c>
      <c r="I385">
        <v>55</v>
      </c>
      <c r="J385">
        <v>81</v>
      </c>
    </row>
    <row r="386" spans="1:10" x14ac:dyDescent="0.25">
      <c r="A386" t="s">
        <v>554</v>
      </c>
      <c r="B386" t="s">
        <v>948</v>
      </c>
      <c r="C386" t="s">
        <v>519</v>
      </c>
      <c r="D386" t="s">
        <v>534</v>
      </c>
      <c r="E386">
        <v>50</v>
      </c>
      <c r="F386">
        <v>58</v>
      </c>
      <c r="G386">
        <v>35</v>
      </c>
      <c r="H386">
        <v>50</v>
      </c>
      <c r="I386">
        <v>62</v>
      </c>
      <c r="J386">
        <v>75</v>
      </c>
    </row>
    <row r="387" spans="1:10" x14ac:dyDescent="0.25">
      <c r="A387" t="s">
        <v>370</v>
      </c>
      <c r="B387" t="s">
        <v>949</v>
      </c>
      <c r="C387" t="s">
        <v>520</v>
      </c>
      <c r="D387" s="38"/>
      <c r="E387">
        <v>82</v>
      </c>
      <c r="F387">
        <v>93</v>
      </c>
      <c r="G387">
        <v>83</v>
      </c>
      <c r="H387">
        <v>80</v>
      </c>
      <c r="I387">
        <v>84</v>
      </c>
      <c r="J387">
        <v>92</v>
      </c>
    </row>
    <row r="388" spans="1:10" x14ac:dyDescent="0.25">
      <c r="A388" t="s">
        <v>371</v>
      </c>
      <c r="B388" t="s">
        <v>950</v>
      </c>
      <c r="C388" t="s">
        <v>519</v>
      </c>
      <c r="D388" t="s">
        <v>535</v>
      </c>
      <c r="E388">
        <v>62</v>
      </c>
      <c r="F388">
        <v>73</v>
      </c>
      <c r="G388">
        <v>73</v>
      </c>
      <c r="H388">
        <v>68</v>
      </c>
      <c r="I388">
        <v>82</v>
      </c>
      <c r="J388">
        <v>92</v>
      </c>
    </row>
    <row r="389" spans="1:10" x14ac:dyDescent="0.25">
      <c r="A389" t="s">
        <v>555</v>
      </c>
      <c r="B389" t="s">
        <v>951</v>
      </c>
      <c r="C389" t="s">
        <v>520</v>
      </c>
      <c r="D389" t="s">
        <v>534</v>
      </c>
      <c r="E389">
        <v>57</v>
      </c>
      <c r="F389">
        <v>56</v>
      </c>
      <c r="G389">
        <v>49</v>
      </c>
      <c r="H389">
        <v>51</v>
      </c>
      <c r="I389">
        <v>56</v>
      </c>
      <c r="J389">
        <v>63</v>
      </c>
    </row>
    <row r="390" spans="1:10" x14ac:dyDescent="0.25">
      <c r="A390" t="s">
        <v>372</v>
      </c>
      <c r="B390" t="s">
        <v>952</v>
      </c>
      <c r="C390" t="s">
        <v>519</v>
      </c>
      <c r="D390" t="s">
        <v>535</v>
      </c>
      <c r="E390">
        <v>66</v>
      </c>
      <c r="F390">
        <v>72</v>
      </c>
      <c r="G390">
        <v>73</v>
      </c>
      <c r="H390">
        <v>66</v>
      </c>
      <c r="I390">
        <v>75</v>
      </c>
      <c r="J390">
        <v>60</v>
      </c>
    </row>
    <row r="391" spans="1:10" x14ac:dyDescent="0.25">
      <c r="A391" t="s">
        <v>373</v>
      </c>
      <c r="B391" t="s">
        <v>953</v>
      </c>
      <c r="C391" t="s">
        <v>519</v>
      </c>
      <c r="D391" t="s">
        <v>535</v>
      </c>
      <c r="E391">
        <v>72</v>
      </c>
      <c r="F391">
        <v>77</v>
      </c>
      <c r="G391">
        <v>58</v>
      </c>
      <c r="H391">
        <v>72</v>
      </c>
      <c r="I391">
        <v>70</v>
      </c>
      <c r="J391">
        <v>69</v>
      </c>
    </row>
    <row r="392" spans="1:10" x14ac:dyDescent="0.25">
      <c r="A392" t="s">
        <v>374</v>
      </c>
      <c r="B392" t="s">
        <v>954</v>
      </c>
      <c r="C392" t="s">
        <v>520</v>
      </c>
      <c r="D392" t="s">
        <v>535</v>
      </c>
      <c r="E392">
        <v>88</v>
      </c>
      <c r="F392">
        <v>82</v>
      </c>
      <c r="G392">
        <v>73</v>
      </c>
      <c r="H392">
        <v>85</v>
      </c>
      <c r="I392">
        <v>83</v>
      </c>
      <c r="J392">
        <v>78</v>
      </c>
    </row>
    <row r="393" spans="1:10" x14ac:dyDescent="0.25">
      <c r="A393" t="s">
        <v>375</v>
      </c>
      <c r="B393" t="s">
        <v>955</v>
      </c>
      <c r="C393" t="s">
        <v>520</v>
      </c>
      <c r="D393" t="s">
        <v>534</v>
      </c>
      <c r="E393">
        <v>78</v>
      </c>
      <c r="F393">
        <v>75</v>
      </c>
      <c r="G393">
        <v>83</v>
      </c>
      <c r="H393">
        <v>76</v>
      </c>
      <c r="I393">
        <v>82</v>
      </c>
      <c r="J393">
        <v>91</v>
      </c>
    </row>
    <row r="394" spans="1:10" x14ac:dyDescent="0.25">
      <c r="A394" t="s">
        <v>376</v>
      </c>
      <c r="B394" t="s">
        <v>956</v>
      </c>
      <c r="C394" t="s">
        <v>520</v>
      </c>
      <c r="D394" t="s">
        <v>534</v>
      </c>
      <c r="E394">
        <v>72</v>
      </c>
      <c r="F394">
        <v>61</v>
      </c>
      <c r="G394">
        <v>55</v>
      </c>
      <c r="H394">
        <v>65</v>
      </c>
      <c r="I394">
        <v>78</v>
      </c>
      <c r="J394">
        <v>95</v>
      </c>
    </row>
    <row r="395" spans="1:10" x14ac:dyDescent="0.25">
      <c r="A395" t="s">
        <v>556</v>
      </c>
      <c r="B395" t="s">
        <v>957</v>
      </c>
      <c r="C395" t="s">
        <v>518</v>
      </c>
      <c r="D395" t="s">
        <v>534</v>
      </c>
      <c r="E395">
        <v>77</v>
      </c>
      <c r="F395">
        <v>55</v>
      </c>
      <c r="G395">
        <v>76</v>
      </c>
      <c r="H395">
        <v>71</v>
      </c>
      <c r="I395">
        <v>73</v>
      </c>
      <c r="J395">
        <v>88</v>
      </c>
    </row>
    <row r="396" spans="1:10" x14ac:dyDescent="0.25">
      <c r="A396" t="s">
        <v>377</v>
      </c>
      <c r="B396" t="s">
        <v>958</v>
      </c>
      <c r="C396" t="s">
        <v>519</v>
      </c>
      <c r="D396" t="s">
        <v>535</v>
      </c>
      <c r="E396">
        <v>84</v>
      </c>
      <c r="F396">
        <v>98</v>
      </c>
      <c r="G396">
        <v>77</v>
      </c>
      <c r="H396">
        <v>90</v>
      </c>
      <c r="I396">
        <v>85</v>
      </c>
      <c r="J396">
        <v>100</v>
      </c>
    </row>
    <row r="397" spans="1:10" x14ac:dyDescent="0.25">
      <c r="A397" t="s">
        <v>378</v>
      </c>
      <c r="B397" t="s">
        <v>959</v>
      </c>
      <c r="C397" t="s">
        <v>520</v>
      </c>
      <c r="D397" t="s">
        <v>535</v>
      </c>
      <c r="E397">
        <v>82</v>
      </c>
      <c r="F397">
        <v>71</v>
      </c>
      <c r="G397">
        <v>76</v>
      </c>
      <c r="H397">
        <v>76</v>
      </c>
      <c r="I397">
        <v>65</v>
      </c>
      <c r="J397">
        <v>95</v>
      </c>
    </row>
    <row r="398" spans="1:10" x14ac:dyDescent="0.25">
      <c r="A398" t="s">
        <v>379</v>
      </c>
      <c r="B398" t="s">
        <v>960</v>
      </c>
      <c r="C398" t="s">
        <v>518</v>
      </c>
      <c r="D398" t="s">
        <v>535</v>
      </c>
      <c r="E398">
        <v>42</v>
      </c>
      <c r="F398">
        <v>39</v>
      </c>
      <c r="G398">
        <v>37</v>
      </c>
      <c r="H398">
        <v>36</v>
      </c>
      <c r="I398">
        <v>39</v>
      </c>
      <c r="J398">
        <v>74</v>
      </c>
    </row>
    <row r="399" spans="1:10" x14ac:dyDescent="0.25">
      <c r="A399" t="s">
        <v>380</v>
      </c>
      <c r="B399" t="s">
        <v>961</v>
      </c>
      <c r="C399" t="s">
        <v>519</v>
      </c>
      <c r="D399" t="s">
        <v>535</v>
      </c>
      <c r="E399">
        <v>60</v>
      </c>
      <c r="F399">
        <v>73</v>
      </c>
      <c r="G399">
        <v>59</v>
      </c>
      <c r="H399">
        <v>72</v>
      </c>
      <c r="I399">
        <v>72</v>
      </c>
      <c r="J399">
        <v>90</v>
      </c>
    </row>
    <row r="400" spans="1:10" x14ac:dyDescent="0.25">
      <c r="A400" t="s">
        <v>381</v>
      </c>
      <c r="B400" t="s">
        <v>962</v>
      </c>
      <c r="C400" t="s">
        <v>519</v>
      </c>
      <c r="D400" t="s">
        <v>534</v>
      </c>
      <c r="E400">
        <v>68</v>
      </c>
      <c r="F400">
        <v>61</v>
      </c>
      <c r="G400">
        <v>54</v>
      </c>
      <c r="H400">
        <v>75</v>
      </c>
      <c r="I400">
        <v>77</v>
      </c>
      <c r="J400">
        <v>100</v>
      </c>
    </row>
    <row r="401" spans="1:10" x14ac:dyDescent="0.25">
      <c r="A401" t="s">
        <v>557</v>
      </c>
      <c r="B401" t="s">
        <v>963</v>
      </c>
      <c r="C401" t="s">
        <v>520</v>
      </c>
      <c r="D401" t="s">
        <v>534</v>
      </c>
      <c r="E401">
        <v>48</v>
      </c>
      <c r="F401">
        <v>59</v>
      </c>
      <c r="G401">
        <v>56</v>
      </c>
      <c r="H401">
        <v>42</v>
      </c>
      <c r="I401">
        <v>59</v>
      </c>
      <c r="J401">
        <v>78</v>
      </c>
    </row>
    <row r="402" spans="1:10" x14ac:dyDescent="0.25">
      <c r="A402" t="s">
        <v>382</v>
      </c>
      <c r="B402" t="s">
        <v>964</v>
      </c>
      <c r="C402" t="s">
        <v>518</v>
      </c>
      <c r="D402" t="s">
        <v>535</v>
      </c>
      <c r="E402">
        <v>76</v>
      </c>
      <c r="F402">
        <v>91</v>
      </c>
      <c r="G402">
        <v>73</v>
      </c>
      <c r="H402">
        <v>80</v>
      </c>
      <c r="I402">
        <v>87</v>
      </c>
      <c r="J402">
        <v>98</v>
      </c>
    </row>
    <row r="403" spans="1:10" x14ac:dyDescent="0.25">
      <c r="A403" t="s">
        <v>383</v>
      </c>
      <c r="B403" t="s">
        <v>965</v>
      </c>
      <c r="C403" t="s">
        <v>518</v>
      </c>
      <c r="D403" s="38"/>
      <c r="E403">
        <v>90</v>
      </c>
      <c r="F403">
        <v>87</v>
      </c>
      <c r="G403">
        <v>89</v>
      </c>
      <c r="H403">
        <v>82</v>
      </c>
      <c r="I403">
        <v>85</v>
      </c>
      <c r="J403">
        <v>88</v>
      </c>
    </row>
    <row r="404" spans="1:10" x14ac:dyDescent="0.25">
      <c r="A404" t="s">
        <v>384</v>
      </c>
      <c r="B404" t="s">
        <v>966</v>
      </c>
      <c r="C404" t="s">
        <v>518</v>
      </c>
      <c r="D404" t="s">
        <v>534</v>
      </c>
      <c r="E404">
        <v>82</v>
      </c>
      <c r="F404">
        <v>67</v>
      </c>
      <c r="G404">
        <v>77</v>
      </c>
      <c r="H404">
        <v>67</v>
      </c>
      <c r="I404">
        <v>69</v>
      </c>
      <c r="J404">
        <v>95</v>
      </c>
    </row>
    <row r="405" spans="1:10" x14ac:dyDescent="0.25">
      <c r="A405" t="s">
        <v>385</v>
      </c>
      <c r="B405" t="s">
        <v>967</v>
      </c>
      <c r="C405" t="s">
        <v>518</v>
      </c>
      <c r="D405" t="s">
        <v>535</v>
      </c>
      <c r="E405">
        <v>49</v>
      </c>
      <c r="F405">
        <v>36</v>
      </c>
      <c r="G405">
        <v>50</v>
      </c>
      <c r="H405">
        <v>38</v>
      </c>
      <c r="I405">
        <v>52</v>
      </c>
      <c r="J405">
        <v>73</v>
      </c>
    </row>
    <row r="406" spans="1:10" x14ac:dyDescent="0.25">
      <c r="A406" t="s">
        <v>386</v>
      </c>
      <c r="B406" t="s">
        <v>968</v>
      </c>
      <c r="C406" t="s">
        <v>520</v>
      </c>
      <c r="D406" t="s">
        <v>534</v>
      </c>
      <c r="E406">
        <v>98</v>
      </c>
      <c r="F406">
        <v>80</v>
      </c>
      <c r="G406">
        <v>69</v>
      </c>
      <c r="H406">
        <v>94</v>
      </c>
      <c r="I406">
        <v>82</v>
      </c>
      <c r="J406">
        <v>84</v>
      </c>
    </row>
    <row r="407" spans="1:10" x14ac:dyDescent="0.25">
      <c r="A407" t="s">
        <v>387</v>
      </c>
      <c r="B407" t="s">
        <v>969</v>
      </c>
      <c r="C407" t="s">
        <v>519</v>
      </c>
      <c r="D407" t="s">
        <v>534</v>
      </c>
      <c r="E407">
        <v>89</v>
      </c>
      <c r="F407">
        <v>100</v>
      </c>
      <c r="G407">
        <v>94</v>
      </c>
      <c r="H407">
        <v>81</v>
      </c>
      <c r="I407">
        <v>99</v>
      </c>
      <c r="J407">
        <v>98</v>
      </c>
    </row>
    <row r="408" spans="1:10" x14ac:dyDescent="0.25">
      <c r="A408" t="s">
        <v>388</v>
      </c>
      <c r="B408" t="s">
        <v>970</v>
      </c>
      <c r="C408" t="s">
        <v>519</v>
      </c>
      <c r="D408" t="s">
        <v>535</v>
      </c>
      <c r="E408">
        <v>77</v>
      </c>
      <c r="F408">
        <v>88</v>
      </c>
      <c r="G408">
        <v>80</v>
      </c>
      <c r="H408">
        <v>66</v>
      </c>
      <c r="I408">
        <v>74</v>
      </c>
      <c r="J408">
        <v>74</v>
      </c>
    </row>
    <row r="409" spans="1:10" x14ac:dyDescent="0.25">
      <c r="A409" t="s">
        <v>389</v>
      </c>
      <c r="B409" t="s">
        <v>971</v>
      </c>
      <c r="C409" t="s">
        <v>520</v>
      </c>
      <c r="D409" t="s">
        <v>534</v>
      </c>
      <c r="E409">
        <v>57</v>
      </c>
      <c r="F409">
        <v>73</v>
      </c>
      <c r="G409">
        <v>71</v>
      </c>
      <c r="H409">
        <v>63</v>
      </c>
      <c r="I409">
        <v>79</v>
      </c>
      <c r="J409">
        <v>61</v>
      </c>
    </row>
    <row r="410" spans="1:10" x14ac:dyDescent="0.25">
      <c r="A410" t="s">
        <v>390</v>
      </c>
      <c r="B410" t="s">
        <v>972</v>
      </c>
      <c r="C410" t="s">
        <v>520</v>
      </c>
      <c r="D410" t="s">
        <v>534</v>
      </c>
      <c r="E410">
        <v>72</v>
      </c>
      <c r="F410">
        <v>92</v>
      </c>
      <c r="G410">
        <v>95</v>
      </c>
      <c r="H410">
        <v>73</v>
      </c>
      <c r="I410">
        <v>73</v>
      </c>
      <c r="J410">
        <v>75</v>
      </c>
    </row>
    <row r="411" spans="1:10" x14ac:dyDescent="0.25">
      <c r="A411" t="s">
        <v>391</v>
      </c>
      <c r="B411" t="s">
        <v>973</v>
      </c>
      <c r="C411" t="s">
        <v>519</v>
      </c>
      <c r="D411" t="s">
        <v>535</v>
      </c>
      <c r="E411">
        <v>68</v>
      </c>
      <c r="F411">
        <v>72</v>
      </c>
      <c r="G411">
        <v>60</v>
      </c>
      <c r="H411">
        <v>78</v>
      </c>
      <c r="I411">
        <v>79</v>
      </c>
      <c r="J411">
        <v>80</v>
      </c>
    </row>
    <row r="412" spans="1:10" x14ac:dyDescent="0.25">
      <c r="A412" t="s">
        <v>392</v>
      </c>
      <c r="B412" t="s">
        <v>974</v>
      </c>
      <c r="C412" t="s">
        <v>520</v>
      </c>
      <c r="D412" t="s">
        <v>534</v>
      </c>
      <c r="E412">
        <v>64</v>
      </c>
      <c r="F412">
        <v>71</v>
      </c>
      <c r="G412">
        <v>70</v>
      </c>
      <c r="H412">
        <v>78</v>
      </c>
      <c r="I412">
        <v>63</v>
      </c>
      <c r="J412">
        <v>76</v>
      </c>
    </row>
    <row r="413" spans="1:10" x14ac:dyDescent="0.25">
      <c r="A413" t="s">
        <v>393</v>
      </c>
      <c r="B413" t="s">
        <v>975</v>
      </c>
      <c r="C413" t="s">
        <v>520</v>
      </c>
      <c r="D413" t="s">
        <v>534</v>
      </c>
      <c r="E413">
        <v>72</v>
      </c>
      <c r="F413">
        <v>62</v>
      </c>
      <c r="G413">
        <v>78</v>
      </c>
      <c r="H413">
        <v>56</v>
      </c>
      <c r="I413">
        <v>63</v>
      </c>
      <c r="J413">
        <v>68</v>
      </c>
    </row>
    <row r="414" spans="1:10" x14ac:dyDescent="0.25">
      <c r="A414" t="s">
        <v>394</v>
      </c>
      <c r="B414" t="s">
        <v>976</v>
      </c>
      <c r="C414" t="s">
        <v>518</v>
      </c>
      <c r="D414" t="s">
        <v>534</v>
      </c>
      <c r="E414">
        <v>65</v>
      </c>
      <c r="F414">
        <v>80</v>
      </c>
      <c r="G414">
        <v>59</v>
      </c>
      <c r="H414">
        <v>71</v>
      </c>
      <c r="I414">
        <v>65</v>
      </c>
      <c r="J414">
        <v>97</v>
      </c>
    </row>
    <row r="415" spans="1:10" x14ac:dyDescent="0.25">
      <c r="A415" t="s">
        <v>395</v>
      </c>
      <c r="B415" t="s">
        <v>977</v>
      </c>
      <c r="C415" t="s">
        <v>519</v>
      </c>
      <c r="D415" t="s">
        <v>535</v>
      </c>
      <c r="E415">
        <v>62</v>
      </c>
      <c r="F415">
        <v>48</v>
      </c>
      <c r="G415">
        <v>73</v>
      </c>
      <c r="H415">
        <v>71</v>
      </c>
      <c r="I415">
        <v>56</v>
      </c>
      <c r="J415">
        <v>78</v>
      </c>
    </row>
    <row r="416" spans="1:10" x14ac:dyDescent="0.25">
      <c r="A416" t="s">
        <v>396</v>
      </c>
      <c r="B416" t="s">
        <v>978</v>
      </c>
      <c r="C416" t="s">
        <v>518</v>
      </c>
      <c r="D416" t="s">
        <v>535</v>
      </c>
      <c r="E416">
        <v>49</v>
      </c>
      <c r="F416">
        <v>50</v>
      </c>
      <c r="G416">
        <v>52</v>
      </c>
      <c r="H416">
        <v>49</v>
      </c>
      <c r="I416">
        <v>51</v>
      </c>
      <c r="J416">
        <v>66</v>
      </c>
    </row>
    <row r="417" spans="1:10" x14ac:dyDescent="0.25">
      <c r="A417" t="s">
        <v>397</v>
      </c>
      <c r="B417" t="s">
        <v>979</v>
      </c>
      <c r="C417" t="s">
        <v>519</v>
      </c>
      <c r="D417" t="s">
        <v>534</v>
      </c>
      <c r="E417">
        <v>93</v>
      </c>
      <c r="F417">
        <v>81</v>
      </c>
      <c r="G417">
        <v>76</v>
      </c>
      <c r="H417">
        <v>93</v>
      </c>
      <c r="I417">
        <v>86</v>
      </c>
      <c r="J417">
        <v>99</v>
      </c>
    </row>
    <row r="418" spans="1:10" x14ac:dyDescent="0.25">
      <c r="A418" t="s">
        <v>398</v>
      </c>
      <c r="B418" t="s">
        <v>980</v>
      </c>
      <c r="C418" t="s">
        <v>519</v>
      </c>
      <c r="D418" t="s">
        <v>535</v>
      </c>
      <c r="E418">
        <v>93</v>
      </c>
      <c r="F418">
        <v>98</v>
      </c>
      <c r="G418">
        <v>66</v>
      </c>
      <c r="H418">
        <v>85</v>
      </c>
      <c r="I418">
        <v>90</v>
      </c>
      <c r="J418">
        <v>76</v>
      </c>
    </row>
    <row r="419" spans="1:10" x14ac:dyDescent="0.25">
      <c r="A419" t="s">
        <v>399</v>
      </c>
      <c r="B419" t="s">
        <v>981</v>
      </c>
      <c r="C419" t="s">
        <v>518</v>
      </c>
      <c r="D419" t="s">
        <v>534</v>
      </c>
      <c r="E419">
        <v>90</v>
      </c>
      <c r="F419">
        <v>94</v>
      </c>
      <c r="G419">
        <v>98</v>
      </c>
      <c r="H419">
        <v>100</v>
      </c>
      <c r="I419">
        <v>95</v>
      </c>
      <c r="J419">
        <v>93</v>
      </c>
    </row>
    <row r="420" spans="1:10" x14ac:dyDescent="0.25">
      <c r="A420" t="s">
        <v>400</v>
      </c>
      <c r="B420" t="s">
        <v>982</v>
      </c>
      <c r="C420" t="s">
        <v>518</v>
      </c>
      <c r="D420" t="s">
        <v>534</v>
      </c>
      <c r="E420">
        <v>54</v>
      </c>
      <c r="F420">
        <v>57</v>
      </c>
      <c r="G420">
        <v>52</v>
      </c>
      <c r="H420">
        <v>42</v>
      </c>
      <c r="I420">
        <v>52</v>
      </c>
      <c r="J420">
        <v>60</v>
      </c>
    </row>
    <row r="421" spans="1:10" x14ac:dyDescent="0.25">
      <c r="A421" t="s">
        <v>558</v>
      </c>
      <c r="B421" t="s">
        <v>983</v>
      </c>
      <c r="C421" t="s">
        <v>520</v>
      </c>
      <c r="D421" t="s">
        <v>535</v>
      </c>
      <c r="E421">
        <v>35</v>
      </c>
      <c r="F421">
        <v>37</v>
      </c>
      <c r="G421">
        <v>35</v>
      </c>
      <c r="H421">
        <v>35</v>
      </c>
      <c r="I421">
        <v>35</v>
      </c>
      <c r="J421">
        <v>60</v>
      </c>
    </row>
    <row r="422" spans="1:10" x14ac:dyDescent="0.25">
      <c r="A422" t="s">
        <v>401</v>
      </c>
      <c r="B422" t="s">
        <v>984</v>
      </c>
      <c r="C422" t="s">
        <v>519</v>
      </c>
      <c r="D422" t="s">
        <v>534</v>
      </c>
      <c r="E422">
        <v>67</v>
      </c>
      <c r="F422">
        <v>77</v>
      </c>
      <c r="G422">
        <v>54</v>
      </c>
      <c r="H422">
        <v>63</v>
      </c>
      <c r="I422">
        <v>80</v>
      </c>
      <c r="J422">
        <v>78</v>
      </c>
    </row>
    <row r="423" spans="1:10" x14ac:dyDescent="0.25">
      <c r="A423" t="s">
        <v>402</v>
      </c>
      <c r="B423" t="s">
        <v>985</v>
      </c>
      <c r="C423" s="38"/>
      <c r="D423" t="s">
        <v>534</v>
      </c>
      <c r="E423">
        <v>56</v>
      </c>
      <c r="F423">
        <v>78</v>
      </c>
      <c r="G423">
        <v>77</v>
      </c>
      <c r="H423">
        <v>56</v>
      </c>
      <c r="I423">
        <v>57</v>
      </c>
      <c r="J423">
        <v>95</v>
      </c>
    </row>
    <row r="424" spans="1:10" x14ac:dyDescent="0.25">
      <c r="A424" t="s">
        <v>403</v>
      </c>
      <c r="B424" t="s">
        <v>986</v>
      </c>
      <c r="C424" t="s">
        <v>520</v>
      </c>
      <c r="D424" t="s">
        <v>534</v>
      </c>
      <c r="E424">
        <v>64</v>
      </c>
      <c r="F424">
        <v>63</v>
      </c>
      <c r="G424">
        <v>64</v>
      </c>
      <c r="H424">
        <v>77</v>
      </c>
      <c r="I424">
        <v>70</v>
      </c>
      <c r="J424">
        <v>85</v>
      </c>
    </row>
    <row r="425" spans="1:10" x14ac:dyDescent="0.25">
      <c r="A425" t="s">
        <v>404</v>
      </c>
      <c r="B425" t="s">
        <v>987</v>
      </c>
      <c r="C425" t="s">
        <v>518</v>
      </c>
      <c r="D425" t="s">
        <v>535</v>
      </c>
      <c r="E425">
        <v>66</v>
      </c>
      <c r="F425">
        <v>69</v>
      </c>
      <c r="G425">
        <v>69</v>
      </c>
      <c r="H425">
        <v>66</v>
      </c>
      <c r="I425">
        <v>65</v>
      </c>
      <c r="J425">
        <v>80</v>
      </c>
    </row>
    <row r="426" spans="1:10" x14ac:dyDescent="0.25">
      <c r="A426" t="s">
        <v>405</v>
      </c>
      <c r="B426" t="s">
        <v>988</v>
      </c>
      <c r="C426" t="s">
        <v>520</v>
      </c>
      <c r="D426" t="s">
        <v>534</v>
      </c>
      <c r="E426">
        <v>92</v>
      </c>
      <c r="F426">
        <v>89</v>
      </c>
      <c r="G426">
        <v>96</v>
      </c>
      <c r="H426">
        <v>95</v>
      </c>
      <c r="I426">
        <v>86</v>
      </c>
      <c r="J426">
        <v>97</v>
      </c>
    </row>
    <row r="427" spans="1:10" x14ac:dyDescent="0.25">
      <c r="A427" t="s">
        <v>406</v>
      </c>
      <c r="B427" t="s">
        <v>989</v>
      </c>
      <c r="C427" s="38"/>
      <c r="D427" t="s">
        <v>534</v>
      </c>
      <c r="E427">
        <v>52</v>
      </c>
      <c r="F427">
        <v>65</v>
      </c>
      <c r="G427">
        <v>39</v>
      </c>
      <c r="H427">
        <v>59</v>
      </c>
      <c r="I427">
        <v>61</v>
      </c>
      <c r="J427">
        <v>78</v>
      </c>
    </row>
    <row r="428" spans="1:10" x14ac:dyDescent="0.25">
      <c r="A428" s="38"/>
      <c r="B428" t="s">
        <v>990</v>
      </c>
      <c r="C428" t="s">
        <v>518</v>
      </c>
      <c r="D428" t="s">
        <v>535</v>
      </c>
      <c r="E428">
        <v>72</v>
      </c>
      <c r="F428">
        <v>74</v>
      </c>
      <c r="G428">
        <v>74</v>
      </c>
      <c r="H428">
        <v>80</v>
      </c>
      <c r="I428">
        <v>74</v>
      </c>
      <c r="J428">
        <v>99</v>
      </c>
    </row>
    <row r="429" spans="1:10" x14ac:dyDescent="0.25">
      <c r="A429" t="s">
        <v>407</v>
      </c>
      <c r="B429" t="s">
        <v>991</v>
      </c>
      <c r="C429" t="s">
        <v>520</v>
      </c>
      <c r="D429" t="s">
        <v>535</v>
      </c>
      <c r="E429">
        <v>65</v>
      </c>
      <c r="F429">
        <v>77</v>
      </c>
      <c r="G429">
        <v>60</v>
      </c>
      <c r="H429">
        <v>64</v>
      </c>
      <c r="I429">
        <v>74</v>
      </c>
      <c r="J429">
        <v>87</v>
      </c>
    </row>
    <row r="430" spans="1:10" x14ac:dyDescent="0.25">
      <c r="A430" t="s">
        <v>408</v>
      </c>
      <c r="B430" t="s">
        <v>992</v>
      </c>
      <c r="C430" t="s">
        <v>520</v>
      </c>
      <c r="D430" t="s">
        <v>535</v>
      </c>
      <c r="E430">
        <v>63</v>
      </c>
      <c r="F430">
        <v>66</v>
      </c>
      <c r="G430">
        <v>72</v>
      </c>
      <c r="H430">
        <v>67</v>
      </c>
      <c r="I430">
        <v>51</v>
      </c>
      <c r="J430">
        <v>78</v>
      </c>
    </row>
    <row r="431" spans="1:10" x14ac:dyDescent="0.25">
      <c r="A431" t="s">
        <v>409</v>
      </c>
      <c r="B431" t="s">
        <v>993</v>
      </c>
      <c r="C431" t="s">
        <v>520</v>
      </c>
      <c r="D431" t="s">
        <v>535</v>
      </c>
      <c r="E431">
        <v>80</v>
      </c>
      <c r="F431">
        <v>66</v>
      </c>
      <c r="G431">
        <v>75</v>
      </c>
      <c r="H431">
        <v>67</v>
      </c>
      <c r="I431">
        <v>56</v>
      </c>
      <c r="J431">
        <v>87</v>
      </c>
    </row>
    <row r="432" spans="1:10" x14ac:dyDescent="0.25">
      <c r="A432" t="s">
        <v>410</v>
      </c>
      <c r="B432" t="s">
        <v>994</v>
      </c>
      <c r="C432" t="s">
        <v>518</v>
      </c>
      <c r="D432" t="s">
        <v>535</v>
      </c>
      <c r="E432">
        <v>97</v>
      </c>
      <c r="F432">
        <v>81</v>
      </c>
      <c r="G432">
        <v>77</v>
      </c>
      <c r="H432">
        <v>90</v>
      </c>
      <c r="I432">
        <v>85</v>
      </c>
      <c r="J432">
        <v>92</v>
      </c>
    </row>
    <row r="433" spans="1:10" x14ac:dyDescent="0.25">
      <c r="A433" t="s">
        <v>411</v>
      </c>
      <c r="B433" t="s">
        <v>995</v>
      </c>
      <c r="C433" t="s">
        <v>519</v>
      </c>
      <c r="D433" t="s">
        <v>535</v>
      </c>
      <c r="E433">
        <v>78</v>
      </c>
      <c r="F433">
        <v>82</v>
      </c>
      <c r="G433">
        <v>78</v>
      </c>
      <c r="H433">
        <v>84</v>
      </c>
      <c r="I433">
        <v>81</v>
      </c>
      <c r="J433">
        <v>96</v>
      </c>
    </row>
    <row r="434" spans="1:10" x14ac:dyDescent="0.25">
      <c r="A434" t="s">
        <v>412</v>
      </c>
      <c r="B434" t="s">
        <v>996</v>
      </c>
      <c r="C434" t="s">
        <v>520</v>
      </c>
      <c r="D434" t="s">
        <v>535</v>
      </c>
      <c r="E434">
        <v>91</v>
      </c>
      <c r="F434">
        <v>94</v>
      </c>
      <c r="G434">
        <v>95</v>
      </c>
      <c r="H434">
        <v>87</v>
      </c>
      <c r="I434">
        <v>87</v>
      </c>
      <c r="J434">
        <v>87</v>
      </c>
    </row>
    <row r="435" spans="1:10" x14ac:dyDescent="0.25">
      <c r="A435" t="s">
        <v>559</v>
      </c>
      <c r="B435" t="s">
        <v>997</v>
      </c>
      <c r="C435" t="s">
        <v>520</v>
      </c>
      <c r="D435" t="s">
        <v>534</v>
      </c>
      <c r="E435">
        <v>90</v>
      </c>
      <c r="F435">
        <v>82</v>
      </c>
      <c r="G435">
        <v>70</v>
      </c>
      <c r="H435">
        <v>92</v>
      </c>
      <c r="I435">
        <v>93</v>
      </c>
      <c r="J435">
        <v>100</v>
      </c>
    </row>
    <row r="436" spans="1:10" x14ac:dyDescent="0.25">
      <c r="A436" t="s">
        <v>413</v>
      </c>
      <c r="B436" t="s">
        <v>998</v>
      </c>
      <c r="C436" t="s">
        <v>518</v>
      </c>
      <c r="D436" t="s">
        <v>535</v>
      </c>
      <c r="E436">
        <v>41</v>
      </c>
      <c r="F436">
        <v>49</v>
      </c>
      <c r="G436">
        <v>55</v>
      </c>
      <c r="H436">
        <v>56</v>
      </c>
      <c r="I436">
        <v>37</v>
      </c>
      <c r="J436">
        <v>81</v>
      </c>
    </row>
    <row r="437" spans="1:10" x14ac:dyDescent="0.25">
      <c r="A437" s="38"/>
      <c r="B437" t="s">
        <v>999</v>
      </c>
      <c r="C437" t="s">
        <v>519</v>
      </c>
      <c r="D437" t="s">
        <v>535</v>
      </c>
      <c r="E437">
        <v>60</v>
      </c>
      <c r="F437">
        <v>78</v>
      </c>
      <c r="G437">
        <v>70</v>
      </c>
      <c r="H437">
        <v>76</v>
      </c>
      <c r="I437">
        <v>72</v>
      </c>
      <c r="J437">
        <v>80</v>
      </c>
    </row>
    <row r="438" spans="1:10" x14ac:dyDescent="0.25">
      <c r="A438" t="s">
        <v>414</v>
      </c>
      <c r="B438" t="s">
        <v>1000</v>
      </c>
      <c r="C438" t="s">
        <v>518</v>
      </c>
      <c r="D438" t="s">
        <v>535</v>
      </c>
      <c r="E438">
        <v>67</v>
      </c>
      <c r="F438">
        <v>81</v>
      </c>
      <c r="G438">
        <v>61</v>
      </c>
      <c r="H438">
        <v>59</v>
      </c>
      <c r="I438">
        <v>66</v>
      </c>
      <c r="J438">
        <v>84</v>
      </c>
    </row>
    <row r="439" spans="1:10" x14ac:dyDescent="0.25">
      <c r="A439" t="s">
        <v>415</v>
      </c>
      <c r="B439" t="s">
        <v>1001</v>
      </c>
      <c r="C439" t="s">
        <v>519</v>
      </c>
      <c r="D439" t="s">
        <v>534</v>
      </c>
      <c r="E439">
        <v>81</v>
      </c>
      <c r="F439">
        <v>77</v>
      </c>
      <c r="G439">
        <v>92</v>
      </c>
      <c r="H439">
        <v>90</v>
      </c>
      <c r="I439">
        <v>72</v>
      </c>
      <c r="J439">
        <v>88</v>
      </c>
    </row>
    <row r="440" spans="1:10" x14ac:dyDescent="0.25">
      <c r="A440" t="s">
        <v>416</v>
      </c>
      <c r="B440" t="s">
        <v>1002</v>
      </c>
      <c r="C440" t="s">
        <v>519</v>
      </c>
      <c r="D440" t="s">
        <v>535</v>
      </c>
      <c r="E440">
        <v>55</v>
      </c>
      <c r="F440">
        <v>69</v>
      </c>
      <c r="G440">
        <v>50</v>
      </c>
      <c r="H440">
        <v>59</v>
      </c>
      <c r="I440">
        <v>62</v>
      </c>
      <c r="J440">
        <v>73</v>
      </c>
    </row>
    <row r="441" spans="1:10" x14ac:dyDescent="0.25">
      <c r="A441" t="s">
        <v>417</v>
      </c>
      <c r="B441" t="s">
        <v>1003</v>
      </c>
      <c r="C441" t="s">
        <v>519</v>
      </c>
      <c r="D441" t="s">
        <v>534</v>
      </c>
      <c r="E441">
        <v>67</v>
      </c>
      <c r="F441">
        <v>81</v>
      </c>
      <c r="G441">
        <v>62</v>
      </c>
      <c r="H441">
        <v>65</v>
      </c>
      <c r="I441">
        <v>61</v>
      </c>
      <c r="J441">
        <v>77</v>
      </c>
    </row>
    <row r="442" spans="1:10" x14ac:dyDescent="0.25">
      <c r="A442" t="s">
        <v>418</v>
      </c>
      <c r="B442" t="s">
        <v>1004</v>
      </c>
      <c r="C442" t="s">
        <v>518</v>
      </c>
      <c r="D442" t="s">
        <v>535</v>
      </c>
      <c r="E442">
        <v>80</v>
      </c>
      <c r="F442">
        <v>85</v>
      </c>
      <c r="G442">
        <v>80</v>
      </c>
      <c r="H442">
        <v>96</v>
      </c>
      <c r="I442">
        <v>89</v>
      </c>
      <c r="J442">
        <v>95</v>
      </c>
    </row>
    <row r="443" spans="1:10" x14ac:dyDescent="0.25">
      <c r="A443" t="s">
        <v>419</v>
      </c>
      <c r="B443" t="s">
        <v>1005</v>
      </c>
      <c r="C443" t="s">
        <v>537</v>
      </c>
      <c r="D443" t="s">
        <v>534</v>
      </c>
      <c r="E443">
        <v>73</v>
      </c>
      <c r="F443">
        <v>72</v>
      </c>
      <c r="G443">
        <v>58</v>
      </c>
      <c r="H443">
        <v>78</v>
      </c>
      <c r="I443">
        <v>76</v>
      </c>
      <c r="J443">
        <v>75</v>
      </c>
    </row>
    <row r="444" spans="1:10" x14ac:dyDescent="0.25">
      <c r="A444" s="38"/>
      <c r="B444" t="s">
        <v>1006</v>
      </c>
      <c r="C444" t="s">
        <v>519</v>
      </c>
      <c r="D444" t="s">
        <v>535</v>
      </c>
      <c r="E444">
        <v>75</v>
      </c>
      <c r="F444">
        <v>78</v>
      </c>
      <c r="G444">
        <v>68</v>
      </c>
      <c r="H444">
        <v>81</v>
      </c>
      <c r="I444">
        <v>70</v>
      </c>
      <c r="J444">
        <v>97</v>
      </c>
    </row>
    <row r="445" spans="1:10" x14ac:dyDescent="0.25">
      <c r="A445" t="s">
        <v>420</v>
      </c>
      <c r="B445" t="s">
        <v>1007</v>
      </c>
      <c r="C445" t="s">
        <v>518</v>
      </c>
      <c r="D445" t="s">
        <v>535</v>
      </c>
      <c r="E445">
        <v>51</v>
      </c>
      <c r="F445">
        <v>52</v>
      </c>
      <c r="G445">
        <v>67</v>
      </c>
      <c r="H445">
        <v>65</v>
      </c>
      <c r="I445">
        <v>56</v>
      </c>
      <c r="J445">
        <v>74</v>
      </c>
    </row>
    <row r="446" spans="1:10" x14ac:dyDescent="0.25">
      <c r="A446" t="s">
        <v>421</v>
      </c>
      <c r="B446" t="s">
        <v>1008</v>
      </c>
      <c r="C446" t="s">
        <v>519</v>
      </c>
      <c r="D446" t="s">
        <v>535</v>
      </c>
      <c r="E446">
        <v>60</v>
      </c>
      <c r="F446">
        <v>84</v>
      </c>
      <c r="G446">
        <v>71</v>
      </c>
      <c r="H446">
        <v>77</v>
      </c>
      <c r="I446">
        <v>74</v>
      </c>
      <c r="J446">
        <v>71</v>
      </c>
    </row>
    <row r="447" spans="1:10" x14ac:dyDescent="0.25">
      <c r="A447" t="s">
        <v>422</v>
      </c>
      <c r="B447" t="s">
        <v>1009</v>
      </c>
      <c r="C447" t="s">
        <v>518</v>
      </c>
      <c r="D447" t="s">
        <v>534</v>
      </c>
      <c r="E447">
        <v>66</v>
      </c>
      <c r="F447">
        <v>73</v>
      </c>
      <c r="G447">
        <v>67</v>
      </c>
      <c r="H447">
        <v>74</v>
      </c>
      <c r="I447">
        <v>82</v>
      </c>
      <c r="J447">
        <v>65</v>
      </c>
    </row>
    <row r="448" spans="1:10" x14ac:dyDescent="0.25">
      <c r="A448" t="s">
        <v>423</v>
      </c>
      <c r="B448" t="s">
        <v>1010</v>
      </c>
      <c r="C448" t="s">
        <v>518</v>
      </c>
      <c r="D448" t="s">
        <v>535</v>
      </c>
      <c r="E448">
        <v>66</v>
      </c>
      <c r="F448">
        <v>66</v>
      </c>
      <c r="G448">
        <v>75</v>
      </c>
      <c r="H448">
        <v>77</v>
      </c>
      <c r="I448">
        <v>62</v>
      </c>
      <c r="J448">
        <v>71</v>
      </c>
    </row>
    <row r="449" spans="1:10" x14ac:dyDescent="0.25">
      <c r="A449" t="s">
        <v>424</v>
      </c>
      <c r="B449" t="s">
        <v>1011</v>
      </c>
      <c r="C449" t="s">
        <v>520</v>
      </c>
      <c r="D449" t="s">
        <v>534</v>
      </c>
      <c r="E449">
        <v>64</v>
      </c>
      <c r="F449">
        <v>64</v>
      </c>
      <c r="G449">
        <v>69</v>
      </c>
      <c r="H449">
        <v>78</v>
      </c>
      <c r="I449">
        <v>71</v>
      </c>
      <c r="J449">
        <v>72</v>
      </c>
    </row>
    <row r="450" spans="1:10" x14ac:dyDescent="0.25">
      <c r="A450" t="s">
        <v>425</v>
      </c>
      <c r="B450" t="s">
        <v>1012</v>
      </c>
      <c r="C450" t="s">
        <v>518</v>
      </c>
      <c r="D450" t="s">
        <v>535</v>
      </c>
      <c r="E450">
        <v>75</v>
      </c>
      <c r="F450">
        <v>84</v>
      </c>
      <c r="G450">
        <v>84</v>
      </c>
      <c r="H450">
        <v>78</v>
      </c>
      <c r="I450">
        <v>74</v>
      </c>
      <c r="J450">
        <v>91</v>
      </c>
    </row>
    <row r="451" spans="1:10" x14ac:dyDescent="0.25">
      <c r="A451" t="s">
        <v>426</v>
      </c>
      <c r="B451" t="s">
        <v>1013</v>
      </c>
      <c r="C451" t="s">
        <v>520</v>
      </c>
      <c r="D451" t="s">
        <v>534</v>
      </c>
      <c r="E451">
        <v>55</v>
      </c>
      <c r="F451">
        <v>49</v>
      </c>
      <c r="G451">
        <v>39</v>
      </c>
      <c r="H451">
        <v>54</v>
      </c>
      <c r="I451">
        <v>56</v>
      </c>
      <c r="J451">
        <v>72</v>
      </c>
    </row>
    <row r="452" spans="1:10" x14ac:dyDescent="0.25">
      <c r="A452" t="s">
        <v>427</v>
      </c>
      <c r="B452" t="s">
        <v>1014</v>
      </c>
      <c r="C452" t="s">
        <v>520</v>
      </c>
      <c r="D452" t="s">
        <v>535</v>
      </c>
      <c r="E452">
        <v>63</v>
      </c>
      <c r="F452">
        <v>69</v>
      </c>
      <c r="G452">
        <v>61</v>
      </c>
      <c r="H452">
        <v>62</v>
      </c>
      <c r="I452">
        <v>77</v>
      </c>
      <c r="J452">
        <v>88</v>
      </c>
    </row>
    <row r="453" spans="1:10" x14ac:dyDescent="0.25">
      <c r="A453" t="s">
        <v>428</v>
      </c>
      <c r="B453" t="s">
        <v>1015</v>
      </c>
      <c r="C453" t="s">
        <v>519</v>
      </c>
      <c r="D453" t="s">
        <v>535</v>
      </c>
      <c r="E453">
        <v>77</v>
      </c>
      <c r="F453">
        <v>67</v>
      </c>
      <c r="G453">
        <v>56</v>
      </c>
      <c r="H453">
        <v>62</v>
      </c>
      <c r="I453">
        <v>65</v>
      </c>
      <c r="J453">
        <v>60</v>
      </c>
    </row>
    <row r="454" spans="1:10" x14ac:dyDescent="0.25">
      <c r="A454" t="s">
        <v>429</v>
      </c>
      <c r="B454" t="s">
        <v>1016</v>
      </c>
      <c r="C454" t="s">
        <v>519</v>
      </c>
      <c r="D454" t="s">
        <v>534</v>
      </c>
      <c r="E454">
        <v>72</v>
      </c>
      <c r="F454">
        <v>84</v>
      </c>
      <c r="G454">
        <v>87</v>
      </c>
      <c r="H454">
        <v>75</v>
      </c>
      <c r="I454">
        <v>90</v>
      </c>
      <c r="J454">
        <v>91</v>
      </c>
    </row>
    <row r="455" spans="1:10" x14ac:dyDescent="0.25">
      <c r="A455" t="s">
        <v>430</v>
      </c>
      <c r="B455" t="s">
        <v>1017</v>
      </c>
      <c r="C455" t="s">
        <v>519</v>
      </c>
      <c r="D455" t="s">
        <v>535</v>
      </c>
      <c r="E455">
        <v>72</v>
      </c>
      <c r="F455">
        <v>70</v>
      </c>
      <c r="G455">
        <v>61</v>
      </c>
      <c r="H455">
        <v>78</v>
      </c>
      <c r="I455">
        <v>81</v>
      </c>
      <c r="J455">
        <v>93</v>
      </c>
    </row>
    <row r="456" spans="1:10" x14ac:dyDescent="0.25">
      <c r="A456" t="s">
        <v>431</v>
      </c>
      <c r="B456" t="s">
        <v>1018</v>
      </c>
      <c r="C456" t="s">
        <v>520</v>
      </c>
      <c r="D456" t="s">
        <v>534</v>
      </c>
      <c r="E456">
        <v>86</v>
      </c>
      <c r="F456">
        <v>88</v>
      </c>
      <c r="G456">
        <v>98</v>
      </c>
      <c r="H456">
        <v>100</v>
      </c>
      <c r="I456">
        <v>97</v>
      </c>
      <c r="J456">
        <v>100</v>
      </c>
    </row>
    <row r="457" spans="1:10" x14ac:dyDescent="0.25">
      <c r="A457" t="s">
        <v>432</v>
      </c>
      <c r="B457" t="s">
        <v>1019</v>
      </c>
      <c r="C457" t="s">
        <v>560</v>
      </c>
      <c r="D457" t="s">
        <v>534</v>
      </c>
      <c r="E457">
        <v>100</v>
      </c>
      <c r="F457">
        <v>90</v>
      </c>
      <c r="G457">
        <v>67</v>
      </c>
      <c r="H457">
        <v>90</v>
      </c>
      <c r="I457">
        <v>85</v>
      </c>
      <c r="J457">
        <v>85</v>
      </c>
    </row>
    <row r="458" spans="1:10" x14ac:dyDescent="0.25">
      <c r="A458" t="s">
        <v>433</v>
      </c>
      <c r="B458" t="s">
        <v>1020</v>
      </c>
      <c r="C458" t="s">
        <v>518</v>
      </c>
      <c r="D458" t="s">
        <v>535</v>
      </c>
      <c r="E458">
        <v>38</v>
      </c>
      <c r="F458">
        <v>35</v>
      </c>
      <c r="G458">
        <v>50</v>
      </c>
      <c r="H458">
        <v>35</v>
      </c>
      <c r="I458">
        <v>41</v>
      </c>
      <c r="J458">
        <v>80</v>
      </c>
    </row>
    <row r="459" spans="1:10" x14ac:dyDescent="0.25">
      <c r="A459" t="s">
        <v>434</v>
      </c>
      <c r="B459" t="s">
        <v>1021</v>
      </c>
      <c r="C459" t="s">
        <v>518</v>
      </c>
      <c r="D459" t="s">
        <v>534</v>
      </c>
      <c r="E459">
        <v>87</v>
      </c>
      <c r="F459">
        <v>81</v>
      </c>
      <c r="G459">
        <v>86</v>
      </c>
      <c r="H459">
        <v>87</v>
      </c>
      <c r="I459">
        <v>78</v>
      </c>
      <c r="J459">
        <v>93</v>
      </c>
    </row>
    <row r="460" spans="1:10" x14ac:dyDescent="0.25">
      <c r="A460" t="s">
        <v>561</v>
      </c>
      <c r="B460" t="s">
        <v>1022</v>
      </c>
      <c r="C460" t="s">
        <v>520</v>
      </c>
      <c r="D460" t="s">
        <v>535</v>
      </c>
      <c r="E460">
        <v>41</v>
      </c>
      <c r="F460">
        <v>47</v>
      </c>
      <c r="G460">
        <v>38</v>
      </c>
      <c r="H460">
        <v>58</v>
      </c>
      <c r="I460">
        <v>52</v>
      </c>
      <c r="J460">
        <v>76</v>
      </c>
    </row>
    <row r="461" spans="1:10" x14ac:dyDescent="0.25">
      <c r="A461" t="s">
        <v>435</v>
      </c>
      <c r="B461" t="s">
        <v>1023</v>
      </c>
      <c r="C461" t="s">
        <v>538</v>
      </c>
      <c r="D461" t="s">
        <v>534</v>
      </c>
      <c r="E461">
        <v>96</v>
      </c>
      <c r="F461">
        <v>97</v>
      </c>
      <c r="G461">
        <v>91</v>
      </c>
      <c r="H461">
        <v>88</v>
      </c>
      <c r="I461">
        <v>98</v>
      </c>
      <c r="J461">
        <v>93</v>
      </c>
    </row>
    <row r="462" spans="1:10" x14ac:dyDescent="0.25">
      <c r="A462" t="s">
        <v>436</v>
      </c>
      <c r="B462" t="s">
        <v>1024</v>
      </c>
      <c r="C462" t="s">
        <v>519</v>
      </c>
      <c r="D462" t="s">
        <v>534</v>
      </c>
      <c r="E462">
        <v>65</v>
      </c>
      <c r="F462">
        <v>61</v>
      </c>
      <c r="G462">
        <v>69</v>
      </c>
      <c r="H462">
        <v>63</v>
      </c>
      <c r="I462">
        <v>53</v>
      </c>
      <c r="J462">
        <v>92</v>
      </c>
    </row>
    <row r="463" spans="1:10" x14ac:dyDescent="0.25">
      <c r="A463" t="s">
        <v>562</v>
      </c>
      <c r="B463" t="s">
        <v>1025</v>
      </c>
      <c r="C463" t="s">
        <v>519</v>
      </c>
      <c r="D463" t="s">
        <v>535</v>
      </c>
      <c r="E463">
        <v>91</v>
      </c>
      <c r="F463">
        <v>90</v>
      </c>
      <c r="G463">
        <v>90</v>
      </c>
      <c r="H463">
        <v>78</v>
      </c>
      <c r="I463">
        <v>86</v>
      </c>
      <c r="J463">
        <v>95</v>
      </c>
    </row>
    <row r="464" spans="1:10" x14ac:dyDescent="0.25">
      <c r="A464" s="38"/>
      <c r="B464" t="s">
        <v>1026</v>
      </c>
      <c r="C464" t="s">
        <v>520</v>
      </c>
      <c r="D464" t="s">
        <v>535</v>
      </c>
      <c r="E464">
        <v>87</v>
      </c>
      <c r="F464">
        <v>92</v>
      </c>
      <c r="G464">
        <v>100</v>
      </c>
      <c r="H464">
        <v>88</v>
      </c>
      <c r="I464">
        <v>93</v>
      </c>
      <c r="J464">
        <v>93</v>
      </c>
    </row>
    <row r="465" spans="1:10" x14ac:dyDescent="0.25">
      <c r="A465" t="s">
        <v>437</v>
      </c>
      <c r="B465" t="s">
        <v>1027</v>
      </c>
      <c r="C465" t="s">
        <v>520</v>
      </c>
      <c r="D465" t="s">
        <v>535</v>
      </c>
      <c r="E465">
        <v>70</v>
      </c>
      <c r="F465">
        <v>65</v>
      </c>
      <c r="G465">
        <v>56</v>
      </c>
      <c r="H465">
        <v>63</v>
      </c>
      <c r="I465">
        <v>78</v>
      </c>
      <c r="J465">
        <v>66</v>
      </c>
    </row>
    <row r="466" spans="1:10" x14ac:dyDescent="0.25">
      <c r="A466" t="s">
        <v>438</v>
      </c>
      <c r="B466" t="s">
        <v>1028</v>
      </c>
      <c r="C466" t="s">
        <v>520</v>
      </c>
      <c r="D466" t="s">
        <v>534</v>
      </c>
      <c r="E466">
        <v>35</v>
      </c>
      <c r="F466">
        <v>35</v>
      </c>
      <c r="G466">
        <v>44</v>
      </c>
      <c r="H466">
        <v>35</v>
      </c>
      <c r="I466">
        <v>35</v>
      </c>
      <c r="J466">
        <v>60</v>
      </c>
    </row>
    <row r="467" spans="1:10" x14ac:dyDescent="0.25">
      <c r="A467" s="38"/>
      <c r="B467" t="s">
        <v>1029</v>
      </c>
      <c r="C467" s="38"/>
      <c r="D467" t="s">
        <v>535</v>
      </c>
      <c r="E467">
        <v>59</v>
      </c>
      <c r="F467">
        <v>61</v>
      </c>
      <c r="G467">
        <v>57</v>
      </c>
      <c r="H467">
        <v>70</v>
      </c>
      <c r="I467">
        <v>74</v>
      </c>
      <c r="J467">
        <v>60</v>
      </c>
    </row>
    <row r="468" spans="1:10" x14ac:dyDescent="0.25">
      <c r="A468" t="s">
        <v>439</v>
      </c>
      <c r="B468" t="s">
        <v>1030</v>
      </c>
      <c r="C468" t="s">
        <v>518</v>
      </c>
      <c r="D468" t="s">
        <v>535</v>
      </c>
      <c r="E468">
        <v>47</v>
      </c>
      <c r="F468">
        <v>57</v>
      </c>
      <c r="G468">
        <v>57</v>
      </c>
      <c r="H468">
        <v>48</v>
      </c>
      <c r="I468">
        <v>43</v>
      </c>
      <c r="J468">
        <v>68</v>
      </c>
    </row>
    <row r="469" spans="1:10" x14ac:dyDescent="0.25">
      <c r="A469" t="s">
        <v>440</v>
      </c>
      <c r="B469" t="s">
        <v>1031</v>
      </c>
      <c r="C469" t="s">
        <v>520</v>
      </c>
      <c r="D469" t="s">
        <v>535</v>
      </c>
      <c r="E469">
        <v>82</v>
      </c>
      <c r="F469">
        <v>72</v>
      </c>
      <c r="G469">
        <v>79</v>
      </c>
      <c r="H469">
        <v>74</v>
      </c>
      <c r="I469">
        <v>87</v>
      </c>
      <c r="J469">
        <v>88</v>
      </c>
    </row>
    <row r="470" spans="1:10" x14ac:dyDescent="0.25">
      <c r="A470" t="s">
        <v>441</v>
      </c>
      <c r="B470" t="s">
        <v>1032</v>
      </c>
      <c r="C470" t="s">
        <v>519</v>
      </c>
      <c r="D470" t="s">
        <v>534</v>
      </c>
      <c r="E470">
        <v>79</v>
      </c>
      <c r="F470">
        <v>71</v>
      </c>
      <c r="G470">
        <v>63</v>
      </c>
      <c r="H470">
        <v>75</v>
      </c>
      <c r="I470">
        <v>69</v>
      </c>
      <c r="J470">
        <v>83</v>
      </c>
    </row>
    <row r="471" spans="1:10" x14ac:dyDescent="0.25">
      <c r="A471" t="s">
        <v>442</v>
      </c>
      <c r="B471" t="s">
        <v>1033</v>
      </c>
      <c r="C471" t="s">
        <v>518</v>
      </c>
      <c r="D471" t="s">
        <v>535</v>
      </c>
      <c r="E471">
        <v>36</v>
      </c>
      <c r="F471">
        <v>35</v>
      </c>
      <c r="G471">
        <v>41</v>
      </c>
      <c r="H471">
        <v>35</v>
      </c>
      <c r="I471">
        <v>37</v>
      </c>
      <c r="J471">
        <v>60</v>
      </c>
    </row>
    <row r="472" spans="1:10" x14ac:dyDescent="0.25">
      <c r="A472" t="s">
        <v>563</v>
      </c>
      <c r="B472" t="s">
        <v>1034</v>
      </c>
      <c r="C472" s="38"/>
      <c r="D472" t="s">
        <v>535</v>
      </c>
      <c r="E472">
        <v>84</v>
      </c>
      <c r="F472">
        <v>89</v>
      </c>
      <c r="G472">
        <v>81</v>
      </c>
      <c r="H472">
        <v>75</v>
      </c>
      <c r="I472">
        <v>92</v>
      </c>
      <c r="J472">
        <v>89</v>
      </c>
    </row>
    <row r="473" spans="1:10" x14ac:dyDescent="0.25">
      <c r="A473" s="38"/>
      <c r="B473" t="s">
        <v>1035</v>
      </c>
      <c r="C473" t="s">
        <v>519</v>
      </c>
      <c r="D473" s="38"/>
      <c r="E473">
        <v>65</v>
      </c>
      <c r="F473">
        <v>64</v>
      </c>
      <c r="G473">
        <v>60</v>
      </c>
      <c r="H473">
        <v>77</v>
      </c>
      <c r="I473">
        <v>69</v>
      </c>
      <c r="J473">
        <v>98</v>
      </c>
    </row>
    <row r="474" spans="1:10" x14ac:dyDescent="0.25">
      <c r="A474" t="s">
        <v>443</v>
      </c>
      <c r="B474" t="s">
        <v>1036</v>
      </c>
      <c r="C474" t="s">
        <v>518</v>
      </c>
      <c r="D474" t="s">
        <v>534</v>
      </c>
      <c r="E474">
        <v>82</v>
      </c>
      <c r="F474">
        <v>85</v>
      </c>
      <c r="G474">
        <v>91</v>
      </c>
      <c r="H474">
        <v>82</v>
      </c>
      <c r="I474">
        <v>99</v>
      </c>
      <c r="J474">
        <v>81</v>
      </c>
    </row>
    <row r="475" spans="1:10" x14ac:dyDescent="0.25">
      <c r="A475" t="s">
        <v>444</v>
      </c>
      <c r="B475" t="s">
        <v>1037</v>
      </c>
      <c r="C475" t="s">
        <v>519</v>
      </c>
      <c r="D475" t="s">
        <v>534</v>
      </c>
      <c r="E475">
        <v>74</v>
      </c>
      <c r="F475">
        <v>70</v>
      </c>
      <c r="G475">
        <v>54</v>
      </c>
      <c r="H475">
        <v>63</v>
      </c>
      <c r="I475">
        <v>74</v>
      </c>
      <c r="J475">
        <v>81</v>
      </c>
    </row>
    <row r="476" spans="1:10" x14ac:dyDescent="0.25">
      <c r="A476" t="s">
        <v>445</v>
      </c>
      <c r="B476" t="s">
        <v>1038</v>
      </c>
      <c r="C476" s="38"/>
      <c r="D476" t="s">
        <v>534</v>
      </c>
      <c r="E476">
        <v>35</v>
      </c>
      <c r="F476">
        <v>35</v>
      </c>
      <c r="G476">
        <v>49</v>
      </c>
      <c r="H476">
        <v>36</v>
      </c>
      <c r="I476">
        <v>52</v>
      </c>
      <c r="J476">
        <v>71</v>
      </c>
    </row>
    <row r="477" spans="1:10" x14ac:dyDescent="0.25">
      <c r="A477" t="s">
        <v>446</v>
      </c>
      <c r="B477" t="s">
        <v>1039</v>
      </c>
      <c r="C477" t="s">
        <v>518</v>
      </c>
      <c r="D477" t="s">
        <v>535</v>
      </c>
      <c r="E477">
        <v>75</v>
      </c>
      <c r="F477">
        <v>71</v>
      </c>
      <c r="G477">
        <v>72</v>
      </c>
      <c r="H477">
        <v>73</v>
      </c>
      <c r="I477">
        <v>82</v>
      </c>
      <c r="J477">
        <v>93</v>
      </c>
    </row>
    <row r="478" spans="1:10" x14ac:dyDescent="0.25">
      <c r="A478" t="s">
        <v>447</v>
      </c>
      <c r="B478" t="s">
        <v>1040</v>
      </c>
      <c r="C478" t="s">
        <v>519</v>
      </c>
      <c r="D478" t="s">
        <v>534</v>
      </c>
      <c r="E478">
        <v>69</v>
      </c>
      <c r="F478">
        <v>63</v>
      </c>
      <c r="G478">
        <v>72</v>
      </c>
      <c r="H478">
        <v>58</v>
      </c>
      <c r="I478">
        <v>75</v>
      </c>
      <c r="J478">
        <v>80</v>
      </c>
    </row>
    <row r="479" spans="1:10" x14ac:dyDescent="0.25">
      <c r="A479" t="s">
        <v>448</v>
      </c>
      <c r="B479" t="s">
        <v>1041</v>
      </c>
      <c r="C479" t="s">
        <v>519</v>
      </c>
      <c r="D479" t="s">
        <v>534</v>
      </c>
      <c r="E479">
        <v>63</v>
      </c>
      <c r="F479">
        <v>72</v>
      </c>
      <c r="G479">
        <v>54</v>
      </c>
      <c r="H479">
        <v>70</v>
      </c>
      <c r="I479">
        <v>71</v>
      </c>
      <c r="J479">
        <v>93</v>
      </c>
    </row>
    <row r="480" spans="1:10" x14ac:dyDescent="0.25">
      <c r="A480" t="s">
        <v>449</v>
      </c>
      <c r="B480" t="s">
        <v>1042</v>
      </c>
      <c r="C480" t="s">
        <v>520</v>
      </c>
      <c r="D480" t="s">
        <v>535</v>
      </c>
      <c r="E480">
        <v>100</v>
      </c>
      <c r="F480">
        <v>100</v>
      </c>
      <c r="G480">
        <v>95</v>
      </c>
      <c r="H480">
        <v>92</v>
      </c>
      <c r="I480">
        <v>89</v>
      </c>
      <c r="J480">
        <v>88</v>
      </c>
    </row>
    <row r="481" spans="1:10" x14ac:dyDescent="0.25">
      <c r="A481" t="s">
        <v>450</v>
      </c>
      <c r="B481" t="s">
        <v>1043</v>
      </c>
      <c r="C481" t="s">
        <v>518</v>
      </c>
      <c r="D481" t="s">
        <v>534</v>
      </c>
      <c r="E481">
        <v>78</v>
      </c>
      <c r="F481">
        <v>70</v>
      </c>
      <c r="G481">
        <v>76</v>
      </c>
      <c r="H481">
        <v>71</v>
      </c>
      <c r="I481">
        <v>57</v>
      </c>
      <c r="J481">
        <v>87</v>
      </c>
    </row>
    <row r="482" spans="1:10" x14ac:dyDescent="0.25">
      <c r="A482" t="s">
        <v>451</v>
      </c>
      <c r="B482" t="s">
        <v>1044</v>
      </c>
      <c r="C482" t="s">
        <v>519</v>
      </c>
      <c r="D482" t="s">
        <v>535</v>
      </c>
      <c r="E482">
        <v>82</v>
      </c>
      <c r="F482">
        <v>76</v>
      </c>
      <c r="G482">
        <v>92</v>
      </c>
      <c r="H482">
        <v>73</v>
      </c>
      <c r="I482">
        <v>85</v>
      </c>
      <c r="J482">
        <v>80</v>
      </c>
    </row>
    <row r="483" spans="1:10" x14ac:dyDescent="0.25">
      <c r="A483" t="s">
        <v>452</v>
      </c>
      <c r="B483" t="s">
        <v>1045</v>
      </c>
      <c r="C483" t="s">
        <v>520</v>
      </c>
      <c r="D483" t="s">
        <v>535</v>
      </c>
      <c r="E483">
        <v>59</v>
      </c>
      <c r="F483">
        <v>62</v>
      </c>
      <c r="G483">
        <v>70</v>
      </c>
      <c r="H483">
        <v>77</v>
      </c>
      <c r="I483">
        <v>73</v>
      </c>
      <c r="J483">
        <v>81</v>
      </c>
    </row>
    <row r="484" spans="1:10" x14ac:dyDescent="0.25">
      <c r="A484" t="s">
        <v>453</v>
      </c>
      <c r="B484" t="s">
        <v>1046</v>
      </c>
      <c r="C484" t="s">
        <v>519</v>
      </c>
      <c r="D484" t="s">
        <v>535</v>
      </c>
      <c r="E484">
        <v>64</v>
      </c>
      <c r="F484">
        <v>54</v>
      </c>
      <c r="G484">
        <v>64</v>
      </c>
      <c r="H484">
        <v>58</v>
      </c>
      <c r="I484">
        <v>51</v>
      </c>
      <c r="J484">
        <v>76</v>
      </c>
    </row>
    <row r="485" spans="1:10" x14ac:dyDescent="0.25">
      <c r="A485" t="s">
        <v>454</v>
      </c>
      <c r="B485" t="s">
        <v>1047</v>
      </c>
      <c r="C485" t="s">
        <v>520</v>
      </c>
      <c r="D485" s="38"/>
      <c r="E485">
        <v>97</v>
      </c>
      <c r="F485">
        <v>76</v>
      </c>
      <c r="G485">
        <v>90</v>
      </c>
      <c r="H485">
        <v>90</v>
      </c>
      <c r="I485">
        <v>95</v>
      </c>
      <c r="J485">
        <v>99</v>
      </c>
    </row>
    <row r="486" spans="1:10" x14ac:dyDescent="0.25">
      <c r="A486" t="s">
        <v>455</v>
      </c>
      <c r="B486" t="s">
        <v>1048</v>
      </c>
      <c r="C486" t="s">
        <v>518</v>
      </c>
      <c r="D486" t="s">
        <v>535</v>
      </c>
      <c r="E486">
        <v>49</v>
      </c>
      <c r="F486">
        <v>42</v>
      </c>
      <c r="G486">
        <v>39</v>
      </c>
      <c r="H486">
        <v>44</v>
      </c>
      <c r="I486">
        <v>35</v>
      </c>
      <c r="J486">
        <v>60</v>
      </c>
    </row>
    <row r="487" spans="1:10" x14ac:dyDescent="0.25">
      <c r="A487" t="s">
        <v>456</v>
      </c>
      <c r="B487" t="s">
        <v>1049</v>
      </c>
      <c r="C487" t="s">
        <v>520</v>
      </c>
      <c r="D487" t="s">
        <v>534</v>
      </c>
      <c r="E487">
        <v>67</v>
      </c>
      <c r="F487">
        <v>65</v>
      </c>
      <c r="G487">
        <v>54</v>
      </c>
      <c r="H487">
        <v>72</v>
      </c>
      <c r="I487">
        <v>74</v>
      </c>
      <c r="J487">
        <v>99</v>
      </c>
    </row>
    <row r="488" spans="1:10" x14ac:dyDescent="0.25">
      <c r="A488" t="s">
        <v>457</v>
      </c>
      <c r="B488" t="s">
        <v>1050</v>
      </c>
      <c r="C488" t="s">
        <v>519</v>
      </c>
      <c r="D488" t="s">
        <v>535</v>
      </c>
      <c r="E488">
        <v>88</v>
      </c>
      <c r="F488">
        <v>86</v>
      </c>
      <c r="G488">
        <v>80</v>
      </c>
      <c r="H488">
        <v>92</v>
      </c>
      <c r="I488">
        <v>94</v>
      </c>
      <c r="J488">
        <v>96</v>
      </c>
    </row>
    <row r="489" spans="1:10" x14ac:dyDescent="0.25">
      <c r="A489" t="s">
        <v>458</v>
      </c>
      <c r="B489" t="s">
        <v>1051</v>
      </c>
      <c r="C489" t="s">
        <v>518</v>
      </c>
      <c r="D489" t="s">
        <v>535</v>
      </c>
      <c r="E489">
        <v>42</v>
      </c>
      <c r="F489">
        <v>37</v>
      </c>
      <c r="G489">
        <v>49</v>
      </c>
      <c r="H489">
        <v>35</v>
      </c>
      <c r="I489">
        <v>52</v>
      </c>
      <c r="J489">
        <v>70</v>
      </c>
    </row>
    <row r="490" spans="1:10" x14ac:dyDescent="0.25">
      <c r="A490" t="s">
        <v>459</v>
      </c>
      <c r="B490" t="s">
        <v>1052</v>
      </c>
      <c r="C490" t="s">
        <v>519</v>
      </c>
      <c r="D490" t="s">
        <v>535</v>
      </c>
      <c r="E490">
        <v>75</v>
      </c>
      <c r="F490">
        <v>64</v>
      </c>
      <c r="G490">
        <v>57</v>
      </c>
      <c r="H490">
        <v>65</v>
      </c>
      <c r="I490">
        <v>77</v>
      </c>
      <c r="J490">
        <v>83</v>
      </c>
    </row>
    <row r="491" spans="1:10" x14ac:dyDescent="0.25">
      <c r="A491" t="s">
        <v>460</v>
      </c>
      <c r="B491" t="s">
        <v>1053</v>
      </c>
      <c r="C491" t="s">
        <v>520</v>
      </c>
      <c r="D491" t="s">
        <v>535</v>
      </c>
      <c r="E491">
        <v>69</v>
      </c>
      <c r="F491">
        <v>80</v>
      </c>
      <c r="G491">
        <v>93</v>
      </c>
      <c r="H491">
        <v>85</v>
      </c>
      <c r="I491">
        <v>87</v>
      </c>
      <c r="J491">
        <v>78</v>
      </c>
    </row>
    <row r="492" spans="1:10" x14ac:dyDescent="0.25">
      <c r="A492" t="s">
        <v>461</v>
      </c>
      <c r="B492" t="s">
        <v>1054</v>
      </c>
      <c r="C492" t="s">
        <v>519</v>
      </c>
      <c r="D492" t="s">
        <v>534</v>
      </c>
      <c r="E492">
        <v>74</v>
      </c>
      <c r="F492">
        <v>74</v>
      </c>
      <c r="G492">
        <v>66</v>
      </c>
      <c r="H492">
        <v>68</v>
      </c>
      <c r="I492">
        <v>81</v>
      </c>
      <c r="J492">
        <v>82</v>
      </c>
    </row>
    <row r="493" spans="1:10" x14ac:dyDescent="0.25">
      <c r="A493" t="s">
        <v>462</v>
      </c>
      <c r="B493" t="s">
        <v>1055</v>
      </c>
      <c r="C493" t="s">
        <v>519</v>
      </c>
      <c r="D493" t="s">
        <v>534</v>
      </c>
      <c r="E493">
        <v>93</v>
      </c>
      <c r="F493">
        <v>96</v>
      </c>
      <c r="G493">
        <v>84</v>
      </c>
      <c r="H493">
        <v>87</v>
      </c>
      <c r="I493">
        <v>88</v>
      </c>
      <c r="J493">
        <v>94</v>
      </c>
    </row>
    <row r="494" spans="1:10" x14ac:dyDescent="0.25">
      <c r="A494" t="s">
        <v>463</v>
      </c>
      <c r="B494" t="s">
        <v>1056</v>
      </c>
      <c r="C494" t="s">
        <v>519</v>
      </c>
      <c r="D494" t="s">
        <v>535</v>
      </c>
      <c r="E494">
        <v>42</v>
      </c>
      <c r="F494">
        <v>50</v>
      </c>
      <c r="G494">
        <v>39</v>
      </c>
      <c r="H494">
        <v>56</v>
      </c>
      <c r="I494">
        <v>53</v>
      </c>
      <c r="J494">
        <v>77</v>
      </c>
    </row>
    <row r="495" spans="1:10" x14ac:dyDescent="0.25">
      <c r="A495" t="s">
        <v>464</v>
      </c>
      <c r="B495" t="s">
        <v>1057</v>
      </c>
      <c r="C495" t="s">
        <v>560</v>
      </c>
      <c r="D495" t="s">
        <v>535</v>
      </c>
      <c r="E495">
        <v>76</v>
      </c>
      <c r="F495">
        <v>69</v>
      </c>
      <c r="G495">
        <v>65</v>
      </c>
      <c r="H495">
        <v>69</v>
      </c>
      <c r="I495">
        <v>72</v>
      </c>
      <c r="J495">
        <v>76</v>
      </c>
    </row>
    <row r="496" spans="1:10" x14ac:dyDescent="0.25">
      <c r="A496" t="s">
        <v>465</v>
      </c>
      <c r="B496" t="s">
        <v>1058</v>
      </c>
      <c r="C496" t="s">
        <v>519</v>
      </c>
      <c r="D496" t="s">
        <v>534</v>
      </c>
      <c r="E496">
        <v>85</v>
      </c>
      <c r="F496">
        <v>94</v>
      </c>
      <c r="G496">
        <v>76</v>
      </c>
      <c r="H496">
        <v>80</v>
      </c>
      <c r="I496">
        <v>92</v>
      </c>
      <c r="J496">
        <v>95</v>
      </c>
    </row>
    <row r="497" spans="1:10" x14ac:dyDescent="0.25">
      <c r="A497" t="s">
        <v>466</v>
      </c>
      <c r="B497" t="s">
        <v>1059</v>
      </c>
      <c r="C497" t="s">
        <v>519</v>
      </c>
      <c r="D497" t="s">
        <v>534</v>
      </c>
      <c r="E497">
        <v>77</v>
      </c>
      <c r="F497">
        <v>77</v>
      </c>
      <c r="G497">
        <v>66</v>
      </c>
      <c r="H497">
        <v>59</v>
      </c>
      <c r="I497">
        <v>79</v>
      </c>
      <c r="J497">
        <v>96</v>
      </c>
    </row>
    <row r="498" spans="1:10" x14ac:dyDescent="0.25">
      <c r="A498" t="s">
        <v>467</v>
      </c>
      <c r="B498" t="s">
        <v>1060</v>
      </c>
      <c r="C498" t="s">
        <v>520</v>
      </c>
      <c r="D498" t="s">
        <v>535</v>
      </c>
      <c r="E498">
        <v>51</v>
      </c>
      <c r="F498">
        <v>68</v>
      </c>
      <c r="G498">
        <v>56</v>
      </c>
      <c r="H498">
        <v>57</v>
      </c>
      <c r="I498">
        <v>56</v>
      </c>
      <c r="J498">
        <v>76</v>
      </c>
    </row>
    <row r="499" spans="1:10" x14ac:dyDescent="0.25">
      <c r="A499" t="s">
        <v>468</v>
      </c>
      <c r="B499" t="s">
        <v>1061</v>
      </c>
      <c r="C499" t="s">
        <v>519</v>
      </c>
      <c r="D499" t="s">
        <v>534</v>
      </c>
      <c r="E499">
        <v>49</v>
      </c>
      <c r="F499">
        <v>35</v>
      </c>
      <c r="G499">
        <v>43</v>
      </c>
      <c r="H499">
        <v>38</v>
      </c>
      <c r="I499">
        <v>39</v>
      </c>
      <c r="J499">
        <v>60</v>
      </c>
    </row>
    <row r="500" spans="1:10" x14ac:dyDescent="0.25">
      <c r="A500" t="s">
        <v>469</v>
      </c>
      <c r="B500" t="s">
        <v>1062</v>
      </c>
      <c r="C500" t="s">
        <v>520</v>
      </c>
      <c r="D500" t="s">
        <v>534</v>
      </c>
      <c r="E500">
        <v>62</v>
      </c>
      <c r="F500">
        <v>64</v>
      </c>
      <c r="G500">
        <v>79</v>
      </c>
      <c r="H500">
        <v>78</v>
      </c>
      <c r="I500">
        <v>73</v>
      </c>
      <c r="J500">
        <v>99</v>
      </c>
    </row>
    <row r="501" spans="1:10" x14ac:dyDescent="0.25">
      <c r="A501" s="38"/>
      <c r="B501" t="s">
        <v>1063</v>
      </c>
      <c r="C501" t="s">
        <v>519</v>
      </c>
      <c r="D501" t="s">
        <v>535</v>
      </c>
      <c r="E501">
        <v>84</v>
      </c>
      <c r="F501">
        <v>92</v>
      </c>
      <c r="G501">
        <v>70</v>
      </c>
      <c r="H501">
        <v>82</v>
      </c>
      <c r="I501">
        <v>85</v>
      </c>
      <c r="J501">
        <v>100</v>
      </c>
    </row>
    <row r="502" spans="1:10" x14ac:dyDescent="0.25">
      <c r="A502" t="s">
        <v>470</v>
      </c>
      <c r="B502" t="s">
        <v>1064</v>
      </c>
      <c r="C502" t="s">
        <v>520</v>
      </c>
      <c r="D502" t="s">
        <v>534</v>
      </c>
      <c r="E502">
        <v>66</v>
      </c>
      <c r="F502">
        <v>65</v>
      </c>
      <c r="G502">
        <v>60</v>
      </c>
      <c r="H502">
        <v>57</v>
      </c>
      <c r="I502">
        <v>60</v>
      </c>
      <c r="J502">
        <v>73</v>
      </c>
    </row>
    <row r="503" spans="1:10" x14ac:dyDescent="0.25">
      <c r="A503" t="s">
        <v>471</v>
      </c>
      <c r="B503" t="s">
        <v>1065</v>
      </c>
      <c r="C503" t="s">
        <v>520</v>
      </c>
      <c r="D503" t="s">
        <v>535</v>
      </c>
      <c r="E503">
        <v>97</v>
      </c>
      <c r="F503">
        <v>84</v>
      </c>
      <c r="G503">
        <v>82</v>
      </c>
      <c r="H503">
        <v>89</v>
      </c>
      <c r="I503">
        <v>98</v>
      </c>
      <c r="J503">
        <v>100</v>
      </c>
    </row>
    <row r="504" spans="1:10" x14ac:dyDescent="0.25">
      <c r="A504" t="s">
        <v>472</v>
      </c>
      <c r="B504" t="s">
        <v>1066</v>
      </c>
      <c r="C504" t="s">
        <v>518</v>
      </c>
      <c r="D504" t="s">
        <v>535</v>
      </c>
      <c r="E504">
        <v>94</v>
      </c>
      <c r="F504">
        <v>93</v>
      </c>
      <c r="G504">
        <v>73</v>
      </c>
      <c r="H504">
        <v>80</v>
      </c>
      <c r="I504">
        <v>87</v>
      </c>
      <c r="J504">
        <v>87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B8095-0FA7-4E34-A9FC-A1D5FEFBABFC}">
  <sheetPr codeName="Sheet7"/>
  <dimension ref="A1:P505"/>
  <sheetViews>
    <sheetView workbookViewId="0"/>
  </sheetViews>
  <sheetFormatPr defaultRowHeight="15" x14ac:dyDescent="0.25"/>
  <cols>
    <col min="1" max="1" width="12.42578125" bestFit="1" customWidth="1"/>
    <col min="2" max="2" width="21.140625" bestFit="1" customWidth="1"/>
    <col min="5" max="5" width="12.5703125" bestFit="1" customWidth="1"/>
    <col min="8" max="8" width="5.85546875" bestFit="1" customWidth="1"/>
    <col min="9" max="9" width="14.140625" bestFit="1" customWidth="1"/>
    <col min="10" max="10" width="14.85546875" bestFit="1" customWidth="1"/>
    <col min="12" max="12" width="11.140625" bestFit="1" customWidth="1"/>
  </cols>
  <sheetData>
    <row r="1" spans="1:16" x14ac:dyDescent="0.25">
      <c r="A1" s="1" t="s">
        <v>0</v>
      </c>
      <c r="B1" s="68" t="s">
        <v>1</v>
      </c>
      <c r="C1" s="1" t="s">
        <v>2</v>
      </c>
      <c r="D1" s="1" t="s">
        <v>3</v>
      </c>
      <c r="E1" s="1" t="s">
        <v>4</v>
      </c>
      <c r="F1" s="1" t="s">
        <v>5</v>
      </c>
      <c r="G1" s="1" t="s">
        <v>6</v>
      </c>
      <c r="H1" s="1" t="s">
        <v>7</v>
      </c>
      <c r="I1" s="1" t="s">
        <v>8</v>
      </c>
      <c r="J1" s="1" t="s">
        <v>9</v>
      </c>
      <c r="K1" s="2" t="s">
        <v>10</v>
      </c>
      <c r="L1" s="2" t="s">
        <v>11</v>
      </c>
      <c r="M1" s="2" t="s">
        <v>12</v>
      </c>
      <c r="N1" s="2" t="s">
        <v>13</v>
      </c>
      <c r="O1" s="2" t="s">
        <v>14</v>
      </c>
      <c r="P1" s="50" t="s">
        <v>1132</v>
      </c>
    </row>
    <row r="2" spans="1:16" x14ac:dyDescent="0.25">
      <c r="A2" t="s">
        <v>15</v>
      </c>
      <c r="B2" t="s">
        <v>564</v>
      </c>
      <c r="C2" t="str">
        <f>IF(COUNTBLANK(raw_data!C2)=0,raw_data!C2,"none")</f>
        <v>A</v>
      </c>
      <c r="D2" t="str">
        <f>IF(COUNTBLANK(raw_data!D2)=0,raw_data!D2,"No gender")</f>
        <v>Male</v>
      </c>
      <c r="E2">
        <v>78</v>
      </c>
      <c r="F2">
        <v>92</v>
      </c>
      <c r="G2">
        <v>81</v>
      </c>
      <c r="H2">
        <v>98</v>
      </c>
      <c r="I2">
        <v>79</v>
      </c>
      <c r="J2">
        <v>96</v>
      </c>
      <c r="K2">
        <f>SUM(E2:I2)</f>
        <v>428</v>
      </c>
      <c r="L2">
        <f>(K2/500)*100</f>
        <v>85.6</v>
      </c>
      <c r="M2" t="str">
        <f>IF(L2&gt;=90,"A++",IF(L2&gt;=80,"A",IF(L2&gt;=70,"B",IF(L2&gt;=60,"C","D"))))</f>
        <v>A</v>
      </c>
      <c r="N2">
        <f>RANK(K2,$K$2:$K$504,0)</f>
        <v>98</v>
      </c>
      <c r="O2" t="str">
        <f>IF(L2&gt;=60,"pass","fail")</f>
        <v>pass</v>
      </c>
      <c r="P2">
        <f>AVERAGE(K2/COUNT(E2:I2))</f>
        <v>85.6</v>
      </c>
    </row>
    <row r="3" spans="1:16" x14ac:dyDescent="0.25">
      <c r="A3" t="s">
        <v>16</v>
      </c>
      <c r="B3" t="s">
        <v>565</v>
      </c>
      <c r="C3" t="str">
        <f>IF(COUNTBLANK(raw_data!C3)=0,raw_data!C3,"none")</f>
        <v>C</v>
      </c>
      <c r="D3" t="str">
        <f>IF(COUNTBLANK(raw_data!D3)=0,raw_data!D3,"No gender")</f>
        <v>No gender</v>
      </c>
      <c r="E3">
        <v>64</v>
      </c>
      <c r="F3">
        <v>77</v>
      </c>
      <c r="G3">
        <v>65</v>
      </c>
      <c r="H3">
        <v>71</v>
      </c>
      <c r="I3">
        <v>62</v>
      </c>
      <c r="J3">
        <v>71</v>
      </c>
      <c r="K3">
        <f t="shared" ref="K3:K20" si="0">SUM(E3:I3)</f>
        <v>339</v>
      </c>
      <c r="L3">
        <f t="shared" ref="L3:L66" si="1">(K3/500)*100</f>
        <v>67.800000000000011</v>
      </c>
      <c r="M3" t="str">
        <f t="shared" ref="M3:M66" si="2">IF(L3&gt;=90,"A++",IF(L3&gt;=80,"A",IF(L3&gt;=70,"B",IF(L3&gt;=60,"C","D"))))</f>
        <v>C</v>
      </c>
      <c r="N3">
        <f t="shared" ref="N3:N66" si="3">RANK(K3,$K$2:$K$504,0)</f>
        <v>314</v>
      </c>
      <c r="O3" t="str">
        <f t="shared" ref="O3:O66" si="4">IF(L3&gt;=60,"pass","fail")</f>
        <v>pass</v>
      </c>
      <c r="P3" s="49">
        <f t="shared" ref="P3:P66" si="5">AVERAGE(K3/COUNT(E3:I3))</f>
        <v>67.8</v>
      </c>
    </row>
    <row r="4" spans="1:16" x14ac:dyDescent="0.25">
      <c r="A4" t="s">
        <v>17</v>
      </c>
      <c r="B4" t="s">
        <v>566</v>
      </c>
      <c r="C4" t="str">
        <f>IF(COUNTBLANK(raw_data!C4)=0,raw_data!C4,"none")</f>
        <v>A</v>
      </c>
      <c r="D4" t="str">
        <f>IF(COUNTBLANK(raw_data!D4)=0,raw_data!D4,"No gender")</f>
        <v>Male</v>
      </c>
      <c r="E4">
        <v>86</v>
      </c>
      <c r="F4">
        <v>72</v>
      </c>
      <c r="G4">
        <v>94</v>
      </c>
      <c r="H4">
        <v>85</v>
      </c>
      <c r="I4">
        <v>75</v>
      </c>
      <c r="J4">
        <v>95</v>
      </c>
      <c r="K4">
        <f t="shared" si="0"/>
        <v>412</v>
      </c>
      <c r="L4">
        <f t="shared" si="1"/>
        <v>82.399999999999991</v>
      </c>
      <c r="M4" t="str">
        <f t="shared" si="2"/>
        <v>A</v>
      </c>
      <c r="N4">
        <f t="shared" si="3"/>
        <v>143</v>
      </c>
      <c r="O4" t="str">
        <f t="shared" si="4"/>
        <v>pass</v>
      </c>
      <c r="P4" s="49">
        <f t="shared" si="5"/>
        <v>82.4</v>
      </c>
    </row>
    <row r="5" spans="1:16" x14ac:dyDescent="0.25">
      <c r="A5" t="s">
        <v>18</v>
      </c>
      <c r="B5" t="s">
        <v>567</v>
      </c>
      <c r="C5" t="str">
        <f>IF(COUNTBLANK(raw_data!C5)=0,raw_data!C5,"none")</f>
        <v>A</v>
      </c>
      <c r="D5" t="str">
        <f>IF(COUNTBLANK(raw_data!D5)=0,raw_data!D5,"No gender")</f>
        <v>Female</v>
      </c>
      <c r="E5">
        <v>38</v>
      </c>
      <c r="F5">
        <v>35</v>
      </c>
      <c r="G5">
        <v>35</v>
      </c>
      <c r="H5">
        <v>35</v>
      </c>
      <c r="I5">
        <v>35</v>
      </c>
      <c r="J5">
        <v>70</v>
      </c>
      <c r="K5">
        <f t="shared" si="0"/>
        <v>178</v>
      </c>
      <c r="L5">
        <f t="shared" si="1"/>
        <v>35.6</v>
      </c>
      <c r="M5" t="str">
        <f t="shared" si="2"/>
        <v>D</v>
      </c>
      <c r="N5">
        <f t="shared" si="3"/>
        <v>501</v>
      </c>
      <c r="O5" t="str">
        <f t="shared" si="4"/>
        <v>fail</v>
      </c>
      <c r="P5" s="49">
        <f t="shared" si="5"/>
        <v>35.6</v>
      </c>
    </row>
    <row r="6" spans="1:16" x14ac:dyDescent="0.25">
      <c r="A6" t="s">
        <v>19</v>
      </c>
      <c r="B6" t="s">
        <v>568</v>
      </c>
      <c r="C6" t="str">
        <f>IF(COUNTBLANK(raw_data!C6)=0,raw_data!C6,"none")</f>
        <v>B</v>
      </c>
      <c r="D6" t="str">
        <f>IF(COUNTBLANK(raw_data!D6)=0,raw_data!D6,"No gender")</f>
        <v>Male</v>
      </c>
      <c r="E6">
        <v>97</v>
      </c>
      <c r="F6">
        <v>85</v>
      </c>
      <c r="G6">
        <v>83</v>
      </c>
      <c r="H6">
        <v>83</v>
      </c>
      <c r="I6">
        <v>100</v>
      </c>
      <c r="J6">
        <v>100</v>
      </c>
      <c r="K6">
        <f t="shared" si="0"/>
        <v>448</v>
      </c>
      <c r="L6">
        <f t="shared" si="1"/>
        <v>89.600000000000009</v>
      </c>
      <c r="M6" t="str">
        <f t="shared" si="2"/>
        <v>A</v>
      </c>
      <c r="N6">
        <f t="shared" si="3"/>
        <v>46</v>
      </c>
      <c r="O6" t="str">
        <f t="shared" si="4"/>
        <v>pass</v>
      </c>
      <c r="P6" s="49">
        <f t="shared" si="5"/>
        <v>89.6</v>
      </c>
    </row>
    <row r="7" spans="1:16" x14ac:dyDescent="0.25">
      <c r="A7" t="s">
        <v>20</v>
      </c>
      <c r="B7" t="s">
        <v>569</v>
      </c>
      <c r="C7" t="str">
        <f>IF(COUNTBLANK(raw_data!C7)=0,raw_data!C7,"none")</f>
        <v>A</v>
      </c>
      <c r="D7" t="str">
        <f>IF(COUNTBLANK(raw_data!D7)=0,raw_data!D7,"No gender")</f>
        <v>Male</v>
      </c>
      <c r="E7">
        <v>68</v>
      </c>
      <c r="F7">
        <v>64</v>
      </c>
      <c r="G7">
        <v>67</v>
      </c>
      <c r="H7">
        <v>59</v>
      </c>
      <c r="I7">
        <v>59</v>
      </c>
      <c r="J7">
        <v>97</v>
      </c>
      <c r="K7">
        <f t="shared" si="0"/>
        <v>317</v>
      </c>
      <c r="L7">
        <f t="shared" si="1"/>
        <v>63.4</v>
      </c>
      <c r="M7" t="str">
        <f t="shared" si="2"/>
        <v>C</v>
      </c>
      <c r="N7">
        <f t="shared" si="3"/>
        <v>373</v>
      </c>
      <c r="O7" t="str">
        <f t="shared" si="4"/>
        <v>pass</v>
      </c>
      <c r="P7" s="49">
        <f t="shared" si="5"/>
        <v>63.4</v>
      </c>
    </row>
    <row r="8" spans="1:16" x14ac:dyDescent="0.25">
      <c r="A8" t="s">
        <v>21</v>
      </c>
      <c r="B8" t="s">
        <v>570</v>
      </c>
      <c r="C8" t="str">
        <f>IF(COUNTBLANK(raw_data!C8)=0,raw_data!C8,"none")</f>
        <v>none</v>
      </c>
      <c r="D8" t="str">
        <f>IF(COUNTBLANK(raw_data!D8)=0,raw_data!D8,"No gender")</f>
        <v>Male</v>
      </c>
      <c r="E8">
        <v>80</v>
      </c>
      <c r="F8">
        <v>78</v>
      </c>
      <c r="G8">
        <v>83</v>
      </c>
      <c r="H8">
        <v>85</v>
      </c>
      <c r="I8">
        <v>92</v>
      </c>
      <c r="J8">
        <v>92</v>
      </c>
      <c r="K8">
        <f t="shared" si="0"/>
        <v>418</v>
      </c>
      <c r="L8">
        <f t="shared" si="1"/>
        <v>83.6</v>
      </c>
      <c r="M8" t="str">
        <f t="shared" si="2"/>
        <v>A</v>
      </c>
      <c r="N8">
        <f t="shared" si="3"/>
        <v>131</v>
      </c>
      <c r="O8" t="str">
        <f t="shared" si="4"/>
        <v>pass</v>
      </c>
      <c r="P8" s="49">
        <f t="shared" si="5"/>
        <v>83.6</v>
      </c>
    </row>
    <row r="9" spans="1:16" x14ac:dyDescent="0.25">
      <c r="A9" t="s">
        <v>22</v>
      </c>
      <c r="B9" t="s">
        <v>571</v>
      </c>
      <c r="C9" t="str">
        <f>IF(COUNTBLANK(raw_data!C9)=0,raw_data!C9,"none")</f>
        <v>A</v>
      </c>
      <c r="D9" t="str">
        <f>IF(COUNTBLANK(raw_data!D9)=0,raw_data!D9,"No gender")</f>
        <v>Female</v>
      </c>
      <c r="E9">
        <v>84</v>
      </c>
      <c r="F9">
        <v>72</v>
      </c>
      <c r="G9">
        <v>84</v>
      </c>
      <c r="H9">
        <v>81</v>
      </c>
      <c r="I9">
        <v>76</v>
      </c>
      <c r="J9">
        <v>98</v>
      </c>
      <c r="K9">
        <f t="shared" si="0"/>
        <v>397</v>
      </c>
      <c r="L9">
        <f t="shared" si="1"/>
        <v>79.400000000000006</v>
      </c>
      <c r="M9" t="str">
        <f t="shared" si="2"/>
        <v>B</v>
      </c>
      <c r="N9">
        <f t="shared" si="3"/>
        <v>169</v>
      </c>
      <c r="O9" t="str">
        <f t="shared" si="4"/>
        <v>pass</v>
      </c>
      <c r="P9" s="49">
        <f t="shared" si="5"/>
        <v>79.400000000000006</v>
      </c>
    </row>
    <row r="10" spans="1:16" x14ac:dyDescent="0.25">
      <c r="A10" t="s">
        <v>23</v>
      </c>
      <c r="B10" t="s">
        <v>572</v>
      </c>
      <c r="C10" t="str">
        <f>IF(COUNTBLANK(raw_data!C10)=0,raw_data!C10,"none")</f>
        <v>B</v>
      </c>
      <c r="D10" t="str">
        <f>IF(COUNTBLANK(raw_data!D10)=0,raw_data!D10,"No gender")</f>
        <v>Female</v>
      </c>
      <c r="E10">
        <v>95</v>
      </c>
      <c r="F10">
        <v>80</v>
      </c>
      <c r="G10">
        <v>74</v>
      </c>
      <c r="H10">
        <v>90</v>
      </c>
      <c r="I10">
        <v>84</v>
      </c>
      <c r="J10">
        <v>93</v>
      </c>
      <c r="K10">
        <f t="shared" si="0"/>
        <v>423</v>
      </c>
      <c r="L10">
        <f t="shared" si="1"/>
        <v>84.6</v>
      </c>
      <c r="M10" t="str">
        <f t="shared" si="2"/>
        <v>A</v>
      </c>
      <c r="N10">
        <f t="shared" si="3"/>
        <v>111</v>
      </c>
      <c r="O10" t="str">
        <f t="shared" si="4"/>
        <v>pass</v>
      </c>
      <c r="P10" s="49">
        <f t="shared" si="5"/>
        <v>84.6</v>
      </c>
    </row>
    <row r="11" spans="1:16" x14ac:dyDescent="0.25">
      <c r="A11" t="s">
        <v>24</v>
      </c>
      <c r="B11" t="s">
        <v>573</v>
      </c>
      <c r="C11" t="str">
        <f>IF(COUNTBLANK(raw_data!C11)=0,raw_data!C11,"none")</f>
        <v>B</v>
      </c>
      <c r="D11" t="str">
        <f>IF(COUNTBLANK(raw_data!D11)=0,raw_data!D11,"No gender")</f>
        <v>Male</v>
      </c>
      <c r="E11">
        <v>83</v>
      </c>
      <c r="F11">
        <v>78</v>
      </c>
      <c r="G11">
        <v>84</v>
      </c>
      <c r="H11">
        <v>88</v>
      </c>
      <c r="I11">
        <v>87</v>
      </c>
      <c r="J11">
        <v>87</v>
      </c>
      <c r="K11">
        <f t="shared" si="0"/>
        <v>420</v>
      </c>
      <c r="L11">
        <f t="shared" si="1"/>
        <v>84</v>
      </c>
      <c r="M11" t="str">
        <f t="shared" si="2"/>
        <v>A</v>
      </c>
      <c r="N11">
        <f t="shared" si="3"/>
        <v>124</v>
      </c>
      <c r="O11" t="str">
        <f t="shared" si="4"/>
        <v>pass</v>
      </c>
      <c r="P11" s="49">
        <f t="shared" si="5"/>
        <v>84</v>
      </c>
    </row>
    <row r="12" spans="1:16" x14ac:dyDescent="0.25">
      <c r="A12" t="s">
        <v>25</v>
      </c>
      <c r="B12" t="s">
        <v>574</v>
      </c>
      <c r="C12" t="str">
        <f>IF(COUNTBLANK(raw_data!C12)=0,raw_data!C12,"none")</f>
        <v>B</v>
      </c>
      <c r="D12" t="str">
        <f>IF(COUNTBLANK(raw_data!D12)=0,raw_data!D12,"No gender")</f>
        <v>Female</v>
      </c>
      <c r="E12">
        <v>62</v>
      </c>
      <c r="F12">
        <v>69</v>
      </c>
      <c r="G12">
        <v>59</v>
      </c>
      <c r="H12">
        <v>69</v>
      </c>
      <c r="I12">
        <v>74</v>
      </c>
      <c r="J12">
        <v>68</v>
      </c>
      <c r="K12">
        <f t="shared" si="0"/>
        <v>333</v>
      </c>
      <c r="L12">
        <f t="shared" si="1"/>
        <v>66.600000000000009</v>
      </c>
      <c r="M12" t="str">
        <f t="shared" si="2"/>
        <v>C</v>
      </c>
      <c r="N12">
        <f t="shared" si="3"/>
        <v>341</v>
      </c>
      <c r="O12" t="str">
        <f t="shared" si="4"/>
        <v>pass</v>
      </c>
      <c r="P12" s="49">
        <f t="shared" si="5"/>
        <v>66.599999999999994</v>
      </c>
    </row>
    <row r="13" spans="1:16" x14ac:dyDescent="0.25">
      <c r="A13" t="s">
        <v>26</v>
      </c>
      <c r="B13" t="s">
        <v>575</v>
      </c>
      <c r="C13" t="str">
        <f>IF(COUNTBLANK(raw_data!C13)=0,raw_data!C13,"none")</f>
        <v>A</v>
      </c>
      <c r="D13" t="str">
        <f>IF(COUNTBLANK(raw_data!D13)=0,raw_data!D13,"No gender")</f>
        <v>No gender</v>
      </c>
      <c r="E13">
        <v>100</v>
      </c>
      <c r="F13">
        <v>83</v>
      </c>
      <c r="G13">
        <v>72</v>
      </c>
      <c r="H13">
        <v>77</v>
      </c>
      <c r="I13">
        <v>82</v>
      </c>
      <c r="J13">
        <v>91</v>
      </c>
      <c r="K13">
        <f t="shared" si="0"/>
        <v>414</v>
      </c>
      <c r="L13">
        <f t="shared" si="1"/>
        <v>82.8</v>
      </c>
      <c r="M13" t="str">
        <f t="shared" si="2"/>
        <v>A</v>
      </c>
      <c r="N13">
        <f t="shared" si="3"/>
        <v>137</v>
      </c>
      <c r="O13" t="str">
        <f t="shared" si="4"/>
        <v>pass</v>
      </c>
      <c r="P13" s="49">
        <f t="shared" si="5"/>
        <v>82.8</v>
      </c>
    </row>
    <row r="14" spans="1:16" x14ac:dyDescent="0.25">
      <c r="A14" t="s">
        <v>27</v>
      </c>
      <c r="B14" t="s">
        <v>576</v>
      </c>
      <c r="C14" t="str">
        <f>IF(COUNTBLANK(raw_data!C14)=0,raw_data!C14,"none")</f>
        <v>A</v>
      </c>
      <c r="D14" t="str">
        <f>IF(COUNTBLANK(raw_data!D14)=0,raw_data!D14,"No gender")</f>
        <v>Female</v>
      </c>
      <c r="E14">
        <v>46</v>
      </c>
      <c r="F14">
        <v>35</v>
      </c>
      <c r="G14">
        <v>35</v>
      </c>
      <c r="H14">
        <v>44</v>
      </c>
      <c r="I14">
        <v>42</v>
      </c>
      <c r="J14">
        <v>63</v>
      </c>
      <c r="K14">
        <f t="shared" si="0"/>
        <v>202</v>
      </c>
      <c r="L14">
        <f t="shared" si="1"/>
        <v>40.400000000000006</v>
      </c>
      <c r="M14" t="str">
        <f t="shared" si="2"/>
        <v>D</v>
      </c>
      <c r="N14">
        <f t="shared" si="3"/>
        <v>478</v>
      </c>
      <c r="O14" t="str">
        <f t="shared" si="4"/>
        <v>fail</v>
      </c>
      <c r="P14" s="49">
        <f t="shared" si="5"/>
        <v>40.4</v>
      </c>
    </row>
    <row r="15" spans="1:16" x14ac:dyDescent="0.25">
      <c r="A15" t="s">
        <v>28</v>
      </c>
      <c r="B15" t="s">
        <v>577</v>
      </c>
      <c r="C15" t="str">
        <f>IF(COUNTBLANK(raw_data!C15)=0,raw_data!C15,"none")</f>
        <v>A</v>
      </c>
      <c r="D15" t="str">
        <f>IF(COUNTBLANK(raw_data!D15)=0,raw_data!D15,"No gender")</f>
        <v>Female</v>
      </c>
      <c r="E15">
        <v>90</v>
      </c>
      <c r="F15">
        <v>82</v>
      </c>
      <c r="G15">
        <v>89</v>
      </c>
      <c r="H15">
        <v>77</v>
      </c>
      <c r="I15">
        <v>69</v>
      </c>
      <c r="J15">
        <v>94</v>
      </c>
      <c r="K15">
        <f t="shared" si="0"/>
        <v>407</v>
      </c>
      <c r="L15">
        <f t="shared" si="1"/>
        <v>81.399999999999991</v>
      </c>
      <c r="M15" t="str">
        <f t="shared" si="2"/>
        <v>A</v>
      </c>
      <c r="N15">
        <f t="shared" si="3"/>
        <v>152</v>
      </c>
      <c r="O15" t="str">
        <f t="shared" si="4"/>
        <v>pass</v>
      </c>
      <c r="P15" s="49">
        <f t="shared" si="5"/>
        <v>81.400000000000006</v>
      </c>
    </row>
    <row r="16" spans="1:16" x14ac:dyDescent="0.25">
      <c r="A16" t="s">
        <v>29</v>
      </c>
      <c r="B16" t="s">
        <v>578</v>
      </c>
      <c r="C16" t="str">
        <f>IF(COUNTBLANK(raw_data!C16)=0,raw_data!C16,"none")</f>
        <v>none</v>
      </c>
      <c r="D16" t="str">
        <f>IF(COUNTBLANK(raw_data!D16)=0,raw_data!D16,"No gender")</f>
        <v>Male</v>
      </c>
      <c r="E16">
        <v>44</v>
      </c>
      <c r="F16">
        <v>46</v>
      </c>
      <c r="G16">
        <v>43</v>
      </c>
      <c r="H16">
        <v>57</v>
      </c>
      <c r="I16">
        <v>53</v>
      </c>
      <c r="J16">
        <v>60</v>
      </c>
      <c r="K16">
        <f t="shared" si="0"/>
        <v>243</v>
      </c>
      <c r="L16">
        <f t="shared" si="1"/>
        <v>48.6</v>
      </c>
      <c r="M16" t="str">
        <f t="shared" si="2"/>
        <v>D</v>
      </c>
      <c r="N16">
        <f t="shared" si="3"/>
        <v>446</v>
      </c>
      <c r="O16" t="str">
        <f t="shared" si="4"/>
        <v>fail</v>
      </c>
      <c r="P16" s="49">
        <f t="shared" si="5"/>
        <v>48.6</v>
      </c>
    </row>
    <row r="17" spans="1:16" x14ac:dyDescent="0.25">
      <c r="A17" t="s">
        <v>30</v>
      </c>
      <c r="B17" t="s">
        <v>579</v>
      </c>
      <c r="C17" t="str">
        <f>IF(COUNTBLANK(raw_data!C17)=0,raw_data!C17,"none")</f>
        <v>C</v>
      </c>
      <c r="D17" t="str">
        <f>IF(COUNTBLANK(raw_data!D17)=0,raw_data!D17,"No gender")</f>
        <v>Female</v>
      </c>
      <c r="E17">
        <v>62</v>
      </c>
      <c r="F17">
        <v>76</v>
      </c>
      <c r="G17">
        <v>66</v>
      </c>
      <c r="H17">
        <v>79</v>
      </c>
      <c r="I17">
        <v>67</v>
      </c>
      <c r="J17">
        <v>67</v>
      </c>
      <c r="K17">
        <f t="shared" si="0"/>
        <v>350</v>
      </c>
      <c r="L17">
        <f t="shared" si="1"/>
        <v>70</v>
      </c>
      <c r="M17" t="str">
        <f t="shared" si="2"/>
        <v>B</v>
      </c>
      <c r="N17">
        <f t="shared" si="3"/>
        <v>264</v>
      </c>
      <c r="O17" t="str">
        <f t="shared" si="4"/>
        <v>pass</v>
      </c>
      <c r="P17" s="49">
        <f t="shared" si="5"/>
        <v>70</v>
      </c>
    </row>
    <row r="18" spans="1:16" x14ac:dyDescent="0.25">
      <c r="A18" t="s">
        <v>31</v>
      </c>
      <c r="B18" t="s">
        <v>580</v>
      </c>
      <c r="C18" t="str">
        <f>IF(COUNTBLANK(raw_data!C18)=0,raw_data!C18,"none")</f>
        <v>B</v>
      </c>
      <c r="D18" t="str">
        <f>IF(COUNTBLANK(raw_data!D18)=0,raw_data!D18,"No gender")</f>
        <v>Female</v>
      </c>
      <c r="E18">
        <v>75</v>
      </c>
      <c r="F18">
        <v>73</v>
      </c>
      <c r="G18">
        <v>61</v>
      </c>
      <c r="H18">
        <v>75</v>
      </c>
      <c r="I18">
        <v>76</v>
      </c>
      <c r="J18">
        <v>80</v>
      </c>
      <c r="K18">
        <f t="shared" si="0"/>
        <v>360</v>
      </c>
      <c r="L18">
        <f t="shared" si="1"/>
        <v>72</v>
      </c>
      <c r="M18" t="str">
        <f t="shared" si="2"/>
        <v>B</v>
      </c>
      <c r="N18">
        <f t="shared" si="3"/>
        <v>233</v>
      </c>
      <c r="O18" t="str">
        <f t="shared" si="4"/>
        <v>pass</v>
      </c>
      <c r="P18" s="49">
        <f t="shared" si="5"/>
        <v>72</v>
      </c>
    </row>
    <row r="19" spans="1:16" x14ac:dyDescent="0.25">
      <c r="A19" t="s">
        <v>32</v>
      </c>
      <c r="B19" t="s">
        <v>581</v>
      </c>
      <c r="C19" t="str">
        <f>IF(COUNTBLANK(raw_data!C19)=0,raw_data!C19,"none")</f>
        <v>A</v>
      </c>
      <c r="D19" t="str">
        <f>IF(COUNTBLANK(raw_data!D19)=0,raw_data!D19,"No gender")</f>
        <v>Male</v>
      </c>
      <c r="E19">
        <v>72</v>
      </c>
      <c r="F19">
        <v>75</v>
      </c>
      <c r="G19">
        <v>76</v>
      </c>
      <c r="H19">
        <v>76</v>
      </c>
      <c r="I19">
        <v>58</v>
      </c>
      <c r="J19">
        <v>73</v>
      </c>
      <c r="K19">
        <f t="shared" si="0"/>
        <v>357</v>
      </c>
      <c r="L19">
        <f t="shared" si="1"/>
        <v>71.399999999999991</v>
      </c>
      <c r="M19" t="str">
        <f t="shared" si="2"/>
        <v>B</v>
      </c>
      <c r="N19">
        <f t="shared" si="3"/>
        <v>244</v>
      </c>
      <c r="O19" t="str">
        <f t="shared" si="4"/>
        <v>pass</v>
      </c>
      <c r="P19" s="49">
        <f t="shared" si="5"/>
        <v>71.400000000000006</v>
      </c>
    </row>
    <row r="20" spans="1:16" x14ac:dyDescent="0.25">
      <c r="A20" t="s">
        <v>33</v>
      </c>
      <c r="B20" t="s">
        <v>582</v>
      </c>
      <c r="C20" t="str">
        <f>IF(COUNTBLANK(raw_data!C20)=0,raw_data!C20,"none")</f>
        <v>A</v>
      </c>
      <c r="D20" t="str">
        <f>IF(COUNTBLANK(raw_data!D20)=0,raw_data!D20,"No gender")</f>
        <v>Male</v>
      </c>
      <c r="E20">
        <v>76</v>
      </c>
      <c r="F20">
        <v>84</v>
      </c>
      <c r="G20">
        <v>82</v>
      </c>
      <c r="H20">
        <v>90</v>
      </c>
      <c r="I20">
        <v>90</v>
      </c>
      <c r="J20">
        <v>92</v>
      </c>
      <c r="K20">
        <f t="shared" si="0"/>
        <v>422</v>
      </c>
      <c r="L20">
        <f t="shared" si="1"/>
        <v>84.399999999999991</v>
      </c>
      <c r="M20" t="str">
        <f t="shared" si="2"/>
        <v>A</v>
      </c>
      <c r="N20">
        <f t="shared" si="3"/>
        <v>115</v>
      </c>
      <c r="O20" t="str">
        <f t="shared" si="4"/>
        <v>pass</v>
      </c>
      <c r="P20" s="49">
        <f t="shared" si="5"/>
        <v>84.4</v>
      </c>
    </row>
    <row r="21" spans="1:16" x14ac:dyDescent="0.25">
      <c r="A21" t="s">
        <v>34</v>
      </c>
      <c r="B21" t="s">
        <v>583</v>
      </c>
      <c r="C21" t="str">
        <f>IF(COUNTBLANK(raw_data!C21)=0,raw_data!C21,"none")</f>
        <v>A</v>
      </c>
      <c r="D21" t="str">
        <f>IF(COUNTBLANK(raw_data!D21)=0,raw_data!D21,"No gender")</f>
        <v>Male</v>
      </c>
      <c r="E21">
        <v>52</v>
      </c>
      <c r="F21">
        <v>64</v>
      </c>
      <c r="G21">
        <v>69</v>
      </c>
      <c r="H21">
        <v>63</v>
      </c>
      <c r="I21">
        <v>60</v>
      </c>
      <c r="J21">
        <v>93</v>
      </c>
      <c r="K21">
        <f t="shared" ref="K21:K84" si="6">SUM(E21:I21)</f>
        <v>308</v>
      </c>
      <c r="L21">
        <f t="shared" si="1"/>
        <v>61.6</v>
      </c>
      <c r="M21" t="str">
        <f t="shared" si="2"/>
        <v>C</v>
      </c>
      <c r="N21">
        <f t="shared" si="3"/>
        <v>380</v>
      </c>
      <c r="O21" t="str">
        <f t="shared" si="4"/>
        <v>pass</v>
      </c>
      <c r="P21" s="49">
        <f t="shared" si="5"/>
        <v>61.6</v>
      </c>
    </row>
    <row r="22" spans="1:16" x14ac:dyDescent="0.25">
      <c r="A22" t="s">
        <v>35</v>
      </c>
      <c r="B22" t="s">
        <v>584</v>
      </c>
      <c r="C22" t="str">
        <f>IF(COUNTBLANK(raw_data!C22)=0,raw_data!C22,"none")</f>
        <v>B</v>
      </c>
      <c r="D22" t="str">
        <f>IF(COUNTBLANK(raw_data!D22)=0,raw_data!D22,"No gender")</f>
        <v>Female</v>
      </c>
      <c r="E22">
        <v>89</v>
      </c>
      <c r="F22">
        <v>88</v>
      </c>
      <c r="G22">
        <v>98</v>
      </c>
      <c r="H22">
        <v>87</v>
      </c>
      <c r="I22">
        <v>100</v>
      </c>
      <c r="J22">
        <v>100</v>
      </c>
      <c r="K22">
        <f t="shared" si="6"/>
        <v>462</v>
      </c>
      <c r="L22">
        <f t="shared" si="1"/>
        <v>92.4</v>
      </c>
      <c r="M22" t="str">
        <f t="shared" si="2"/>
        <v>A++</v>
      </c>
      <c r="N22">
        <f t="shared" si="3"/>
        <v>23</v>
      </c>
      <c r="O22" t="str">
        <f t="shared" si="4"/>
        <v>pass</v>
      </c>
      <c r="P22" s="49">
        <f t="shared" si="5"/>
        <v>92.4</v>
      </c>
    </row>
    <row r="23" spans="1:16" x14ac:dyDescent="0.25">
      <c r="A23" t="s">
        <v>36</v>
      </c>
      <c r="B23" t="s">
        <v>585</v>
      </c>
      <c r="C23" t="str">
        <f>IF(COUNTBLANK(raw_data!C23)=0,raw_data!C23,"none")</f>
        <v>B</v>
      </c>
      <c r="D23" t="str">
        <f>IF(COUNTBLANK(raw_data!D23)=0,raw_data!D23,"No gender")</f>
        <v>Female</v>
      </c>
      <c r="E23">
        <v>86</v>
      </c>
      <c r="F23">
        <v>91</v>
      </c>
      <c r="G23">
        <v>90</v>
      </c>
      <c r="H23">
        <v>72</v>
      </c>
      <c r="I23">
        <v>76</v>
      </c>
      <c r="J23">
        <v>79</v>
      </c>
      <c r="K23">
        <f t="shared" si="6"/>
        <v>415</v>
      </c>
      <c r="L23">
        <f t="shared" si="1"/>
        <v>83</v>
      </c>
      <c r="M23" t="str">
        <f t="shared" si="2"/>
        <v>A</v>
      </c>
      <c r="N23">
        <f t="shared" si="3"/>
        <v>134</v>
      </c>
      <c r="O23" t="str">
        <f t="shared" si="4"/>
        <v>pass</v>
      </c>
      <c r="P23" s="49">
        <f t="shared" si="5"/>
        <v>83</v>
      </c>
    </row>
    <row r="24" spans="1:16" x14ac:dyDescent="0.25">
      <c r="A24" t="s">
        <v>37</v>
      </c>
      <c r="B24" t="s">
        <v>586</v>
      </c>
      <c r="C24" t="str">
        <f>IF(COUNTBLANK(raw_data!C24)=0,raw_data!C24,"none")</f>
        <v>A</v>
      </c>
      <c r="D24" t="str">
        <f>IF(COUNTBLANK(raw_data!D24)=0,raw_data!D24,"No gender")</f>
        <v>Female</v>
      </c>
      <c r="E24">
        <v>37</v>
      </c>
      <c r="F24">
        <v>35</v>
      </c>
      <c r="G24">
        <v>38</v>
      </c>
      <c r="H24">
        <v>35</v>
      </c>
      <c r="I24">
        <v>35</v>
      </c>
      <c r="J24">
        <v>60</v>
      </c>
      <c r="K24">
        <f t="shared" si="6"/>
        <v>180</v>
      </c>
      <c r="L24">
        <f t="shared" si="1"/>
        <v>36</v>
      </c>
      <c r="M24" t="str">
        <f t="shared" si="2"/>
        <v>D</v>
      </c>
      <c r="N24">
        <f t="shared" si="3"/>
        <v>498</v>
      </c>
      <c r="O24" t="str">
        <f t="shared" si="4"/>
        <v>fail</v>
      </c>
      <c r="P24" s="49">
        <f t="shared" si="5"/>
        <v>36</v>
      </c>
    </row>
    <row r="25" spans="1:16" x14ac:dyDescent="0.25">
      <c r="A25" t="s">
        <v>38</v>
      </c>
      <c r="B25" t="s">
        <v>587</v>
      </c>
      <c r="C25" t="str">
        <f>IF(COUNTBLANK(raw_data!C25)=0,raw_data!C25,"none")</f>
        <v>B</v>
      </c>
      <c r="D25" t="str">
        <f>IF(COUNTBLANK(raw_data!D25)=0,raw_data!D25,"No gender")</f>
        <v>Male</v>
      </c>
      <c r="E25">
        <v>85</v>
      </c>
      <c r="F25">
        <v>76</v>
      </c>
      <c r="G25">
        <v>72</v>
      </c>
      <c r="H25">
        <v>79</v>
      </c>
      <c r="I25">
        <v>87</v>
      </c>
      <c r="J25">
        <v>82</v>
      </c>
      <c r="K25">
        <f t="shared" si="6"/>
        <v>399</v>
      </c>
      <c r="L25">
        <f t="shared" si="1"/>
        <v>79.800000000000011</v>
      </c>
      <c r="M25" t="str">
        <f t="shared" si="2"/>
        <v>B</v>
      </c>
      <c r="N25">
        <f t="shared" si="3"/>
        <v>164</v>
      </c>
      <c r="O25" t="str">
        <f t="shared" si="4"/>
        <v>pass</v>
      </c>
      <c r="P25" s="49">
        <f t="shared" si="5"/>
        <v>79.8</v>
      </c>
    </row>
    <row r="26" spans="1:16" x14ac:dyDescent="0.25">
      <c r="A26" t="s">
        <v>39</v>
      </c>
      <c r="B26" t="s">
        <v>588</v>
      </c>
      <c r="C26" t="str">
        <f>IF(COUNTBLANK(raw_data!C26)=0,raw_data!C26,"none")</f>
        <v>A</v>
      </c>
      <c r="D26" t="str">
        <f>IF(COUNTBLANK(raw_data!D26)=0,raw_data!D26,"No gender")</f>
        <v>Female</v>
      </c>
      <c r="E26">
        <v>70</v>
      </c>
      <c r="F26">
        <v>81</v>
      </c>
      <c r="G26">
        <v>78</v>
      </c>
      <c r="H26">
        <v>86</v>
      </c>
      <c r="I26">
        <v>75</v>
      </c>
      <c r="J26">
        <v>94</v>
      </c>
      <c r="K26">
        <f t="shared" si="6"/>
        <v>390</v>
      </c>
      <c r="L26">
        <f t="shared" si="1"/>
        <v>78</v>
      </c>
      <c r="M26" t="str">
        <f t="shared" si="2"/>
        <v>B</v>
      </c>
      <c r="N26">
        <f t="shared" si="3"/>
        <v>181</v>
      </c>
      <c r="O26" t="str">
        <f t="shared" si="4"/>
        <v>pass</v>
      </c>
      <c r="P26" s="49">
        <f t="shared" si="5"/>
        <v>78</v>
      </c>
    </row>
    <row r="27" spans="1:16" x14ac:dyDescent="0.25">
      <c r="A27" t="s">
        <v>40</v>
      </c>
      <c r="B27" t="s">
        <v>589</v>
      </c>
      <c r="C27" t="str">
        <f>IF(COUNTBLANK(raw_data!C27)=0,raw_data!C27,"none")</f>
        <v>b</v>
      </c>
      <c r="D27" t="str">
        <f>IF(COUNTBLANK(raw_data!D27)=0,raw_data!D27,"No gender")</f>
        <v>Male</v>
      </c>
      <c r="E27">
        <v>58</v>
      </c>
      <c r="F27">
        <v>71</v>
      </c>
      <c r="G27">
        <v>72</v>
      </c>
      <c r="H27">
        <v>74</v>
      </c>
      <c r="I27">
        <v>80</v>
      </c>
      <c r="J27">
        <v>86</v>
      </c>
      <c r="K27">
        <f t="shared" si="6"/>
        <v>355</v>
      </c>
      <c r="L27">
        <f t="shared" si="1"/>
        <v>71</v>
      </c>
      <c r="M27" t="str">
        <f t="shared" si="2"/>
        <v>B</v>
      </c>
      <c r="N27">
        <f t="shared" si="3"/>
        <v>251</v>
      </c>
      <c r="O27" t="str">
        <f t="shared" si="4"/>
        <v>pass</v>
      </c>
      <c r="P27" s="49">
        <f t="shared" si="5"/>
        <v>71</v>
      </c>
    </row>
    <row r="28" spans="1:16" x14ac:dyDescent="0.25">
      <c r="A28" t="s">
        <v>41</v>
      </c>
      <c r="B28" t="s">
        <v>590</v>
      </c>
      <c r="C28" t="str">
        <f>IF(COUNTBLANK(raw_data!C28)=0,raw_data!C28,"none")</f>
        <v>B</v>
      </c>
      <c r="D28" t="str">
        <f>IF(COUNTBLANK(raw_data!D28)=0,raw_data!D28,"No gender")</f>
        <v>Female</v>
      </c>
      <c r="E28">
        <v>61</v>
      </c>
      <c r="F28">
        <v>58</v>
      </c>
      <c r="G28">
        <v>56</v>
      </c>
      <c r="H28">
        <v>65</v>
      </c>
      <c r="I28">
        <v>55</v>
      </c>
      <c r="J28">
        <v>91</v>
      </c>
      <c r="K28">
        <f t="shared" si="6"/>
        <v>295</v>
      </c>
      <c r="L28">
        <f t="shared" si="1"/>
        <v>59</v>
      </c>
      <c r="M28" t="str">
        <f t="shared" si="2"/>
        <v>D</v>
      </c>
      <c r="N28">
        <f t="shared" si="3"/>
        <v>388</v>
      </c>
      <c r="O28" t="str">
        <f t="shared" si="4"/>
        <v>fail</v>
      </c>
      <c r="P28" s="49">
        <f t="shared" si="5"/>
        <v>59</v>
      </c>
    </row>
    <row r="29" spans="1:16" x14ac:dyDescent="0.25">
      <c r="A29" t="s">
        <v>42</v>
      </c>
      <c r="B29" t="s">
        <v>591</v>
      </c>
      <c r="C29" t="str">
        <f>IF(COUNTBLANK(raw_data!C29)=0,raw_data!C29,"none")</f>
        <v>B</v>
      </c>
      <c r="D29" t="str">
        <f>IF(COUNTBLANK(raw_data!D29)=0,raw_data!D29,"No gender")</f>
        <v>Male</v>
      </c>
      <c r="E29">
        <v>82</v>
      </c>
      <c r="F29">
        <v>92</v>
      </c>
      <c r="G29">
        <v>84</v>
      </c>
      <c r="H29">
        <v>93</v>
      </c>
      <c r="I29">
        <v>81</v>
      </c>
      <c r="J29">
        <v>96</v>
      </c>
      <c r="K29">
        <f t="shared" si="6"/>
        <v>432</v>
      </c>
      <c r="L29">
        <f t="shared" si="1"/>
        <v>86.4</v>
      </c>
      <c r="M29" t="str">
        <f t="shared" si="2"/>
        <v>A</v>
      </c>
      <c r="N29">
        <f t="shared" si="3"/>
        <v>83</v>
      </c>
      <c r="O29" t="str">
        <f t="shared" si="4"/>
        <v>pass</v>
      </c>
      <c r="P29" s="49">
        <f t="shared" si="5"/>
        <v>86.4</v>
      </c>
    </row>
    <row r="30" spans="1:16" x14ac:dyDescent="0.25">
      <c r="A30" t="s">
        <v>43</v>
      </c>
      <c r="B30" t="s">
        <v>592</v>
      </c>
      <c r="C30" t="str">
        <f>IF(COUNTBLANK(raw_data!C30)=0,raw_data!C30,"none")</f>
        <v>B</v>
      </c>
      <c r="D30" t="str">
        <f>IF(COUNTBLANK(raw_data!D30)=0,raw_data!D30,"No gender")</f>
        <v>Female</v>
      </c>
      <c r="E30">
        <v>100</v>
      </c>
      <c r="F30">
        <v>96</v>
      </c>
      <c r="G30">
        <v>78</v>
      </c>
      <c r="H30">
        <v>81</v>
      </c>
      <c r="I30">
        <v>99</v>
      </c>
      <c r="J30">
        <v>77</v>
      </c>
      <c r="K30">
        <f t="shared" si="6"/>
        <v>454</v>
      </c>
      <c r="L30">
        <f t="shared" si="1"/>
        <v>90.8</v>
      </c>
      <c r="M30" t="str">
        <f t="shared" si="2"/>
        <v>A++</v>
      </c>
      <c r="N30">
        <f t="shared" si="3"/>
        <v>33</v>
      </c>
      <c r="O30" t="str">
        <f t="shared" si="4"/>
        <v>pass</v>
      </c>
      <c r="P30" s="49">
        <f t="shared" si="5"/>
        <v>90.8</v>
      </c>
    </row>
    <row r="31" spans="1:16" x14ac:dyDescent="0.25">
      <c r="A31" t="s">
        <v>44</v>
      </c>
      <c r="B31" t="s">
        <v>593</v>
      </c>
      <c r="C31" t="str">
        <f>IF(COUNTBLANK(raw_data!C31)=0,raw_data!C31,"none")</f>
        <v>B</v>
      </c>
      <c r="D31" t="str">
        <f>IF(COUNTBLANK(raw_data!D31)=0,raw_data!D31,"No gender")</f>
        <v>Female</v>
      </c>
      <c r="E31">
        <v>89</v>
      </c>
      <c r="F31">
        <v>81</v>
      </c>
      <c r="G31">
        <v>93</v>
      </c>
      <c r="H31">
        <v>73</v>
      </c>
      <c r="I31">
        <v>77</v>
      </c>
      <c r="J31">
        <v>100</v>
      </c>
      <c r="K31">
        <f t="shared" si="6"/>
        <v>413</v>
      </c>
      <c r="L31">
        <f t="shared" si="1"/>
        <v>82.6</v>
      </c>
      <c r="M31" t="str">
        <f t="shared" si="2"/>
        <v>A</v>
      </c>
      <c r="N31">
        <f t="shared" si="3"/>
        <v>140</v>
      </c>
      <c r="O31" t="str">
        <f t="shared" si="4"/>
        <v>pass</v>
      </c>
      <c r="P31" s="49">
        <f t="shared" si="5"/>
        <v>82.6</v>
      </c>
    </row>
    <row r="32" spans="1:16" x14ac:dyDescent="0.25">
      <c r="A32" t="s">
        <v>45</v>
      </c>
      <c r="B32" t="s">
        <v>594</v>
      </c>
      <c r="C32" t="str">
        <f>IF(COUNTBLANK(raw_data!C32)=0,raw_data!C32,"none")</f>
        <v>B</v>
      </c>
      <c r="D32" t="str">
        <f>IF(COUNTBLANK(raw_data!D32)=0,raw_data!D32,"No gender")</f>
        <v>Female</v>
      </c>
      <c r="E32">
        <v>91</v>
      </c>
      <c r="F32">
        <v>93</v>
      </c>
      <c r="G32">
        <v>83</v>
      </c>
      <c r="H32">
        <v>85</v>
      </c>
      <c r="I32">
        <v>81</v>
      </c>
      <c r="J32">
        <v>82</v>
      </c>
      <c r="K32">
        <f t="shared" si="6"/>
        <v>433</v>
      </c>
      <c r="L32">
        <f t="shared" si="1"/>
        <v>86.6</v>
      </c>
      <c r="M32" t="str">
        <f t="shared" si="2"/>
        <v>A</v>
      </c>
      <c r="N32">
        <f t="shared" si="3"/>
        <v>77</v>
      </c>
      <c r="O32" t="str">
        <f t="shared" si="4"/>
        <v>pass</v>
      </c>
      <c r="P32" s="49">
        <f t="shared" si="5"/>
        <v>86.6</v>
      </c>
    </row>
    <row r="33" spans="1:16" x14ac:dyDescent="0.25">
      <c r="A33" t="s">
        <v>46</v>
      </c>
      <c r="B33" t="s">
        <v>595</v>
      </c>
      <c r="C33" t="str">
        <f>IF(COUNTBLANK(raw_data!C33)=0,raw_data!C33,"none")</f>
        <v>A</v>
      </c>
      <c r="D33" t="str">
        <f>IF(COUNTBLANK(raw_data!D33)=0,raw_data!D33,"No gender")</f>
        <v>Male</v>
      </c>
      <c r="E33">
        <v>60</v>
      </c>
      <c r="F33">
        <v>63</v>
      </c>
      <c r="G33">
        <v>57</v>
      </c>
      <c r="H33">
        <v>63</v>
      </c>
      <c r="I33">
        <v>50</v>
      </c>
      <c r="J33">
        <v>70</v>
      </c>
      <c r="K33">
        <f t="shared" si="6"/>
        <v>293</v>
      </c>
      <c r="L33">
        <f t="shared" si="1"/>
        <v>58.599999999999994</v>
      </c>
      <c r="M33" t="str">
        <f t="shared" si="2"/>
        <v>D</v>
      </c>
      <c r="N33">
        <f t="shared" si="3"/>
        <v>391</v>
      </c>
      <c r="O33" t="str">
        <f t="shared" si="4"/>
        <v>fail</v>
      </c>
      <c r="P33" s="49">
        <f t="shared" si="5"/>
        <v>58.6</v>
      </c>
    </row>
    <row r="34" spans="1:16" x14ac:dyDescent="0.25">
      <c r="A34" t="s">
        <v>47</v>
      </c>
      <c r="B34" t="s">
        <v>596</v>
      </c>
      <c r="C34" t="str">
        <f>IF(COUNTBLANK(raw_data!C34)=0,raw_data!C34,"none")</f>
        <v>B</v>
      </c>
      <c r="D34" t="str">
        <f>IF(COUNTBLANK(raw_data!D34)=0,raw_data!D34,"No gender")</f>
        <v>Female</v>
      </c>
      <c r="E34">
        <v>69</v>
      </c>
      <c r="F34">
        <v>58</v>
      </c>
      <c r="G34">
        <v>75</v>
      </c>
      <c r="H34">
        <v>68</v>
      </c>
      <c r="I34">
        <v>62</v>
      </c>
      <c r="J34">
        <v>81</v>
      </c>
      <c r="K34">
        <f t="shared" si="6"/>
        <v>332</v>
      </c>
      <c r="L34">
        <f t="shared" si="1"/>
        <v>66.400000000000006</v>
      </c>
      <c r="M34" t="str">
        <f t="shared" si="2"/>
        <v>C</v>
      </c>
      <c r="N34">
        <f t="shared" si="3"/>
        <v>343</v>
      </c>
      <c r="O34" t="str">
        <f t="shared" si="4"/>
        <v>pass</v>
      </c>
      <c r="P34" s="49">
        <f t="shared" si="5"/>
        <v>66.400000000000006</v>
      </c>
    </row>
    <row r="35" spans="1:16" x14ac:dyDescent="0.25">
      <c r="A35" t="s">
        <v>48</v>
      </c>
      <c r="B35" t="s">
        <v>597</v>
      </c>
      <c r="C35" t="str">
        <f>IF(COUNTBLANK(raw_data!C35)=0,raw_data!C35,"none")</f>
        <v>none</v>
      </c>
      <c r="D35" t="str">
        <f>IF(COUNTBLANK(raw_data!D35)=0,raw_data!D35,"No gender")</f>
        <v>Male</v>
      </c>
      <c r="E35">
        <v>89</v>
      </c>
      <c r="F35">
        <v>93</v>
      </c>
      <c r="G35">
        <v>82</v>
      </c>
      <c r="H35">
        <v>78</v>
      </c>
      <c r="I35">
        <v>90</v>
      </c>
      <c r="J35">
        <v>79</v>
      </c>
      <c r="K35">
        <f t="shared" si="6"/>
        <v>432</v>
      </c>
      <c r="L35">
        <f t="shared" si="1"/>
        <v>86.4</v>
      </c>
      <c r="M35" t="str">
        <f t="shared" si="2"/>
        <v>A</v>
      </c>
      <c r="N35">
        <f t="shared" si="3"/>
        <v>83</v>
      </c>
      <c r="O35" t="str">
        <f t="shared" si="4"/>
        <v>pass</v>
      </c>
      <c r="P35" s="49">
        <f t="shared" si="5"/>
        <v>86.4</v>
      </c>
    </row>
    <row r="36" spans="1:16" x14ac:dyDescent="0.25">
      <c r="A36" t="s">
        <v>49</v>
      </c>
      <c r="B36" t="s">
        <v>598</v>
      </c>
      <c r="C36" t="str">
        <f>IF(COUNTBLANK(raw_data!C36)=0,raw_data!C36,"none")</f>
        <v>B</v>
      </c>
      <c r="D36" t="str">
        <f>IF(COUNTBLANK(raw_data!D36)=0,raw_data!D36,"No gender")</f>
        <v>Male</v>
      </c>
      <c r="E36">
        <v>86</v>
      </c>
      <c r="F36">
        <v>95</v>
      </c>
      <c r="G36">
        <v>97</v>
      </c>
      <c r="H36">
        <v>96</v>
      </c>
      <c r="I36">
        <v>100</v>
      </c>
      <c r="J36">
        <v>100</v>
      </c>
      <c r="K36">
        <f t="shared" si="6"/>
        <v>474</v>
      </c>
      <c r="L36">
        <f t="shared" si="1"/>
        <v>94.8</v>
      </c>
      <c r="M36" t="str">
        <f t="shared" si="2"/>
        <v>A++</v>
      </c>
      <c r="N36">
        <f t="shared" si="3"/>
        <v>8</v>
      </c>
      <c r="O36" t="str">
        <f t="shared" si="4"/>
        <v>pass</v>
      </c>
      <c r="P36" s="49">
        <f t="shared" si="5"/>
        <v>94.8</v>
      </c>
    </row>
    <row r="37" spans="1:16" x14ac:dyDescent="0.25">
      <c r="A37" t="s">
        <v>50</v>
      </c>
      <c r="B37" t="s">
        <v>599</v>
      </c>
      <c r="C37" t="str">
        <f>IF(COUNTBLANK(raw_data!C37)=0,raw_data!C37,"none")</f>
        <v>A</v>
      </c>
      <c r="D37" t="str">
        <f>IF(COUNTBLANK(raw_data!D37)=0,raw_data!D37,"No gender")</f>
        <v>Female</v>
      </c>
      <c r="E37">
        <v>100</v>
      </c>
      <c r="F37">
        <v>96</v>
      </c>
      <c r="G37">
        <v>100</v>
      </c>
      <c r="H37">
        <v>100</v>
      </c>
      <c r="I37">
        <v>97</v>
      </c>
      <c r="J37">
        <v>100</v>
      </c>
      <c r="K37">
        <f t="shared" si="6"/>
        <v>493</v>
      </c>
      <c r="L37">
        <f t="shared" si="1"/>
        <v>98.6</v>
      </c>
      <c r="M37" t="str">
        <f t="shared" si="2"/>
        <v>A++</v>
      </c>
      <c r="N37">
        <f t="shared" si="3"/>
        <v>1</v>
      </c>
      <c r="O37" t="str">
        <f t="shared" si="4"/>
        <v>pass</v>
      </c>
      <c r="P37" s="49">
        <f t="shared" si="5"/>
        <v>98.6</v>
      </c>
    </row>
    <row r="38" spans="1:16" x14ac:dyDescent="0.25">
      <c r="A38" t="s">
        <v>51</v>
      </c>
      <c r="B38" t="s">
        <v>600</v>
      </c>
      <c r="C38" t="str">
        <f>IF(COUNTBLANK(raw_data!C38)=0,raw_data!C38,"none")</f>
        <v>B</v>
      </c>
      <c r="D38" t="str">
        <f>IF(COUNTBLANK(raw_data!D38)=0,raw_data!D38,"No gender")</f>
        <v>Female</v>
      </c>
      <c r="E38">
        <v>60</v>
      </c>
      <c r="F38">
        <v>77</v>
      </c>
      <c r="G38">
        <v>68</v>
      </c>
      <c r="H38">
        <v>73</v>
      </c>
      <c r="I38">
        <v>76</v>
      </c>
      <c r="J38">
        <v>99</v>
      </c>
      <c r="K38">
        <f t="shared" si="6"/>
        <v>354</v>
      </c>
      <c r="L38">
        <f t="shared" si="1"/>
        <v>70.8</v>
      </c>
      <c r="M38" t="str">
        <f t="shared" si="2"/>
        <v>B</v>
      </c>
      <c r="N38">
        <f t="shared" si="3"/>
        <v>252</v>
      </c>
      <c r="O38" t="str">
        <f t="shared" si="4"/>
        <v>pass</v>
      </c>
      <c r="P38" s="49">
        <f t="shared" si="5"/>
        <v>70.8</v>
      </c>
    </row>
    <row r="39" spans="1:16" x14ac:dyDescent="0.25">
      <c r="A39" t="s">
        <v>52</v>
      </c>
      <c r="B39" t="s">
        <v>601</v>
      </c>
      <c r="C39" t="str">
        <f>IF(COUNTBLANK(raw_data!C39)=0,raw_data!C39,"none")</f>
        <v>C</v>
      </c>
      <c r="D39" t="str">
        <f>IF(COUNTBLANK(raw_data!D39)=0,raw_data!D39,"No gender")</f>
        <v>Male</v>
      </c>
      <c r="E39">
        <v>82</v>
      </c>
      <c r="F39">
        <v>90</v>
      </c>
      <c r="G39">
        <v>84</v>
      </c>
      <c r="H39">
        <v>79</v>
      </c>
      <c r="I39">
        <v>99</v>
      </c>
      <c r="J39">
        <v>98</v>
      </c>
      <c r="K39">
        <f t="shared" si="6"/>
        <v>434</v>
      </c>
      <c r="L39">
        <f t="shared" si="1"/>
        <v>86.8</v>
      </c>
      <c r="M39" t="str">
        <f t="shared" si="2"/>
        <v>A</v>
      </c>
      <c r="N39">
        <f t="shared" si="3"/>
        <v>73</v>
      </c>
      <c r="O39" t="str">
        <f t="shared" si="4"/>
        <v>pass</v>
      </c>
      <c r="P39" s="49">
        <f t="shared" si="5"/>
        <v>86.8</v>
      </c>
    </row>
    <row r="40" spans="1:16" x14ac:dyDescent="0.25">
      <c r="A40" t="s">
        <v>53</v>
      </c>
      <c r="B40" t="s">
        <v>602</v>
      </c>
      <c r="C40" t="str">
        <f>IF(COUNTBLANK(raw_data!C40)=0,raw_data!C40,"none")</f>
        <v>C</v>
      </c>
      <c r="D40" t="str">
        <f>IF(COUNTBLANK(raw_data!D40)=0,raw_data!D40,"No gender")</f>
        <v>Female</v>
      </c>
      <c r="E40">
        <v>46</v>
      </c>
      <c r="F40">
        <v>61</v>
      </c>
      <c r="G40">
        <v>49</v>
      </c>
      <c r="H40">
        <v>49</v>
      </c>
      <c r="I40">
        <v>64</v>
      </c>
      <c r="J40">
        <v>68</v>
      </c>
      <c r="K40">
        <f t="shared" si="6"/>
        <v>269</v>
      </c>
      <c r="L40">
        <f t="shared" si="1"/>
        <v>53.800000000000004</v>
      </c>
      <c r="M40" t="str">
        <f t="shared" si="2"/>
        <v>D</v>
      </c>
      <c r="N40">
        <f t="shared" si="3"/>
        <v>409</v>
      </c>
      <c r="O40" t="str">
        <f t="shared" si="4"/>
        <v>fail</v>
      </c>
      <c r="P40" s="49">
        <f t="shared" si="5"/>
        <v>53.8</v>
      </c>
    </row>
    <row r="41" spans="1:16" x14ac:dyDescent="0.25">
      <c r="A41" t="s">
        <v>54</v>
      </c>
      <c r="B41" t="s">
        <v>603</v>
      </c>
      <c r="C41" t="str">
        <f>IF(COUNTBLANK(raw_data!C41)=0,raw_data!C41,"none")</f>
        <v>A</v>
      </c>
      <c r="D41" t="str">
        <f>IF(COUNTBLANK(raw_data!D41)=0,raw_data!D41,"No gender")</f>
        <v>Male</v>
      </c>
      <c r="E41">
        <v>86</v>
      </c>
      <c r="F41">
        <v>73</v>
      </c>
      <c r="G41">
        <v>65</v>
      </c>
      <c r="H41">
        <v>75</v>
      </c>
      <c r="I41">
        <v>85</v>
      </c>
      <c r="J41">
        <v>76</v>
      </c>
      <c r="K41">
        <f t="shared" si="6"/>
        <v>384</v>
      </c>
      <c r="L41">
        <f t="shared" si="1"/>
        <v>76.8</v>
      </c>
      <c r="M41" t="str">
        <f t="shared" si="2"/>
        <v>B</v>
      </c>
      <c r="N41">
        <f t="shared" si="3"/>
        <v>191</v>
      </c>
      <c r="O41" t="str">
        <f t="shared" si="4"/>
        <v>pass</v>
      </c>
      <c r="P41" s="49">
        <f t="shared" si="5"/>
        <v>76.8</v>
      </c>
    </row>
    <row r="42" spans="1:16" x14ac:dyDescent="0.25">
      <c r="A42" t="s">
        <v>55</v>
      </c>
      <c r="B42" t="s">
        <v>604</v>
      </c>
      <c r="C42" t="str">
        <f>IF(COUNTBLANK(raw_data!C42)=0,raw_data!C42,"none")</f>
        <v>A</v>
      </c>
      <c r="D42" t="str">
        <f>IF(COUNTBLANK(raw_data!D42)=0,raw_data!D42,"No gender")</f>
        <v>Female</v>
      </c>
      <c r="E42">
        <v>40</v>
      </c>
      <c r="F42">
        <v>35</v>
      </c>
      <c r="G42">
        <v>35</v>
      </c>
      <c r="H42">
        <v>39</v>
      </c>
      <c r="I42">
        <v>35</v>
      </c>
      <c r="J42">
        <v>62</v>
      </c>
      <c r="K42">
        <f t="shared" si="6"/>
        <v>184</v>
      </c>
      <c r="L42">
        <f t="shared" si="1"/>
        <v>36.799999999999997</v>
      </c>
      <c r="M42" t="str">
        <f t="shared" si="2"/>
        <v>D</v>
      </c>
      <c r="N42">
        <f t="shared" si="3"/>
        <v>494</v>
      </c>
      <c r="O42" t="str">
        <f t="shared" si="4"/>
        <v>fail</v>
      </c>
      <c r="P42" s="49">
        <f t="shared" si="5"/>
        <v>36.799999999999997</v>
      </c>
    </row>
    <row r="43" spans="1:16" x14ac:dyDescent="0.25">
      <c r="A43" t="s">
        <v>56</v>
      </c>
      <c r="B43" t="s">
        <v>605</v>
      </c>
      <c r="C43" t="str">
        <f>IF(COUNTBLANK(raw_data!C43)=0,raw_data!C43,"none")</f>
        <v>A</v>
      </c>
      <c r="D43" t="str">
        <f>IF(COUNTBLANK(raw_data!D43)=0,raw_data!D43,"No gender")</f>
        <v>Male</v>
      </c>
      <c r="E43">
        <v>57</v>
      </c>
      <c r="F43">
        <v>78</v>
      </c>
      <c r="G43">
        <v>67</v>
      </c>
      <c r="H43">
        <v>66</v>
      </c>
      <c r="I43">
        <v>77</v>
      </c>
      <c r="J43">
        <v>71</v>
      </c>
      <c r="K43">
        <f t="shared" si="6"/>
        <v>345</v>
      </c>
      <c r="L43">
        <f t="shared" si="1"/>
        <v>69</v>
      </c>
      <c r="M43" t="str">
        <f t="shared" si="2"/>
        <v>C</v>
      </c>
      <c r="N43">
        <f t="shared" si="3"/>
        <v>286</v>
      </c>
      <c r="O43" t="str">
        <f t="shared" si="4"/>
        <v>pass</v>
      </c>
      <c r="P43" s="49">
        <f t="shared" si="5"/>
        <v>69</v>
      </c>
    </row>
    <row r="44" spans="1:16" x14ac:dyDescent="0.25">
      <c r="A44" t="s">
        <v>57</v>
      </c>
      <c r="B44" t="s">
        <v>606</v>
      </c>
      <c r="C44" t="str">
        <f>IF(COUNTBLANK(raw_data!C44)=0,raw_data!C44,"none")</f>
        <v>B</v>
      </c>
      <c r="D44" t="str">
        <f>IF(COUNTBLANK(raw_data!D44)=0,raw_data!D44,"No gender")</f>
        <v>Female</v>
      </c>
      <c r="E44">
        <v>69</v>
      </c>
      <c r="F44">
        <v>63</v>
      </c>
      <c r="G44">
        <v>78</v>
      </c>
      <c r="H44">
        <v>68</v>
      </c>
      <c r="I44">
        <v>72</v>
      </c>
      <c r="J44">
        <v>76</v>
      </c>
      <c r="K44">
        <f t="shared" si="6"/>
        <v>350</v>
      </c>
      <c r="L44">
        <f t="shared" si="1"/>
        <v>70</v>
      </c>
      <c r="M44" t="str">
        <f t="shared" si="2"/>
        <v>B</v>
      </c>
      <c r="N44">
        <f t="shared" si="3"/>
        <v>264</v>
      </c>
      <c r="O44" t="str">
        <f t="shared" si="4"/>
        <v>pass</v>
      </c>
      <c r="P44" s="49">
        <f t="shared" si="5"/>
        <v>70</v>
      </c>
    </row>
    <row r="45" spans="1:16" x14ac:dyDescent="0.25">
      <c r="A45" t="s">
        <v>58</v>
      </c>
      <c r="B45" t="s">
        <v>607</v>
      </c>
      <c r="C45" t="str">
        <f>IF(COUNTBLANK(raw_data!C45)=0,raw_data!C45,"none")</f>
        <v>A</v>
      </c>
      <c r="D45" t="str">
        <f>IF(COUNTBLANK(raw_data!D45)=0,raw_data!D45,"No gender")</f>
        <v>Female</v>
      </c>
      <c r="E45">
        <v>97</v>
      </c>
      <c r="F45">
        <v>85</v>
      </c>
      <c r="G45">
        <v>79</v>
      </c>
      <c r="H45">
        <v>87</v>
      </c>
      <c r="I45">
        <v>80</v>
      </c>
      <c r="J45">
        <v>85</v>
      </c>
      <c r="K45">
        <f t="shared" si="6"/>
        <v>428</v>
      </c>
      <c r="L45">
        <f t="shared" si="1"/>
        <v>85.6</v>
      </c>
      <c r="M45" t="str">
        <f t="shared" si="2"/>
        <v>A</v>
      </c>
      <c r="N45">
        <f t="shared" si="3"/>
        <v>98</v>
      </c>
      <c r="O45" t="str">
        <f t="shared" si="4"/>
        <v>pass</v>
      </c>
      <c r="P45" s="49">
        <f t="shared" si="5"/>
        <v>85.6</v>
      </c>
    </row>
    <row r="46" spans="1:16" x14ac:dyDescent="0.25">
      <c r="A46" t="s">
        <v>59</v>
      </c>
      <c r="B46" t="s">
        <v>608</v>
      </c>
      <c r="C46" t="str">
        <f>IF(COUNTBLANK(raw_data!C46)=0,raw_data!C46,"none")</f>
        <v>A</v>
      </c>
      <c r="D46" t="str">
        <f>IF(COUNTBLANK(raw_data!D46)=0,raw_data!D46,"No gender")</f>
        <v>Male</v>
      </c>
      <c r="E46">
        <v>81</v>
      </c>
      <c r="F46">
        <v>79</v>
      </c>
      <c r="G46">
        <v>71</v>
      </c>
      <c r="H46">
        <v>78</v>
      </c>
      <c r="I46">
        <v>81</v>
      </c>
      <c r="J46">
        <v>91</v>
      </c>
      <c r="K46">
        <f t="shared" si="6"/>
        <v>390</v>
      </c>
      <c r="L46">
        <f t="shared" si="1"/>
        <v>78</v>
      </c>
      <c r="M46" t="str">
        <f t="shared" si="2"/>
        <v>B</v>
      </c>
      <c r="N46">
        <f t="shared" si="3"/>
        <v>181</v>
      </c>
      <c r="O46" t="str">
        <f t="shared" si="4"/>
        <v>pass</v>
      </c>
      <c r="P46" s="49">
        <f t="shared" si="5"/>
        <v>78</v>
      </c>
    </row>
    <row r="47" spans="1:16" x14ac:dyDescent="0.25">
      <c r="A47" t="s">
        <v>60</v>
      </c>
      <c r="B47" t="s">
        <v>609</v>
      </c>
      <c r="C47" t="str">
        <f>IF(COUNTBLANK(raw_data!C47)=0,raw_data!C47,"none")</f>
        <v>none</v>
      </c>
      <c r="D47" t="str">
        <f>IF(COUNTBLANK(raw_data!D47)=0,raw_data!D47,"No gender")</f>
        <v>Female</v>
      </c>
      <c r="E47">
        <v>100</v>
      </c>
      <c r="F47">
        <v>79</v>
      </c>
      <c r="G47">
        <v>79</v>
      </c>
      <c r="H47">
        <v>79</v>
      </c>
      <c r="I47">
        <v>100</v>
      </c>
      <c r="J47">
        <v>98</v>
      </c>
      <c r="K47">
        <f t="shared" si="6"/>
        <v>437</v>
      </c>
      <c r="L47">
        <f t="shared" si="1"/>
        <v>87.4</v>
      </c>
      <c r="M47" t="str">
        <f t="shared" si="2"/>
        <v>A</v>
      </c>
      <c r="N47">
        <f t="shared" si="3"/>
        <v>68</v>
      </c>
      <c r="O47" t="str">
        <f t="shared" si="4"/>
        <v>pass</v>
      </c>
      <c r="P47" s="49">
        <f t="shared" si="5"/>
        <v>87.4</v>
      </c>
    </row>
    <row r="48" spans="1:16" x14ac:dyDescent="0.25">
      <c r="A48" t="s">
        <v>61</v>
      </c>
      <c r="B48" t="s">
        <v>610</v>
      </c>
      <c r="C48" t="str">
        <f>IF(COUNTBLANK(raw_data!C48)=0,raw_data!C48,"none")</f>
        <v>A</v>
      </c>
      <c r="D48" t="str">
        <f>IF(COUNTBLANK(raw_data!D48)=0,raw_data!D48,"No gender")</f>
        <v>Male</v>
      </c>
      <c r="E48">
        <v>63</v>
      </c>
      <c r="F48">
        <v>66</v>
      </c>
      <c r="G48">
        <v>38</v>
      </c>
      <c r="H48">
        <v>44</v>
      </c>
      <c r="I48">
        <v>69</v>
      </c>
      <c r="J48">
        <v>83</v>
      </c>
      <c r="K48">
        <f t="shared" si="6"/>
        <v>280</v>
      </c>
      <c r="L48">
        <f t="shared" si="1"/>
        <v>56.000000000000007</v>
      </c>
      <c r="M48" t="str">
        <f t="shared" si="2"/>
        <v>D</v>
      </c>
      <c r="N48">
        <f t="shared" si="3"/>
        <v>400</v>
      </c>
      <c r="O48" t="str">
        <f t="shared" si="4"/>
        <v>fail</v>
      </c>
      <c r="P48" s="49">
        <f t="shared" si="5"/>
        <v>56</v>
      </c>
    </row>
    <row r="49" spans="1:16" x14ac:dyDescent="0.25">
      <c r="A49" t="s">
        <v>62</v>
      </c>
      <c r="B49" t="s">
        <v>611</v>
      </c>
      <c r="C49" t="str">
        <f>IF(COUNTBLANK(raw_data!C49)=0,raw_data!C49,"none")</f>
        <v>A</v>
      </c>
      <c r="D49" t="str">
        <f>IF(COUNTBLANK(raw_data!D49)=0,raw_data!D49,"No gender")</f>
        <v>Female</v>
      </c>
      <c r="E49">
        <v>44</v>
      </c>
      <c r="F49">
        <v>62</v>
      </c>
      <c r="G49">
        <v>53</v>
      </c>
      <c r="H49">
        <v>40</v>
      </c>
      <c r="I49">
        <v>48</v>
      </c>
      <c r="J49">
        <v>60</v>
      </c>
      <c r="K49">
        <f t="shared" si="6"/>
        <v>247</v>
      </c>
      <c r="L49">
        <f t="shared" si="1"/>
        <v>49.4</v>
      </c>
      <c r="M49" t="str">
        <f t="shared" si="2"/>
        <v>D</v>
      </c>
      <c r="N49">
        <f t="shared" si="3"/>
        <v>440</v>
      </c>
      <c r="O49" t="str">
        <f t="shared" si="4"/>
        <v>fail</v>
      </c>
      <c r="P49" s="49">
        <f t="shared" si="5"/>
        <v>49.4</v>
      </c>
    </row>
    <row r="50" spans="1:16" x14ac:dyDescent="0.25">
      <c r="A50" t="s">
        <v>63</v>
      </c>
      <c r="B50" t="s">
        <v>612</v>
      </c>
      <c r="C50" t="str">
        <f>IF(COUNTBLANK(raw_data!C50)=0,raw_data!C50,"none")</f>
        <v>A</v>
      </c>
      <c r="D50" t="str">
        <f>IF(COUNTBLANK(raw_data!D50)=0,raw_data!D50,"No gender")</f>
        <v>Male</v>
      </c>
      <c r="E50">
        <v>48</v>
      </c>
      <c r="F50">
        <v>41</v>
      </c>
      <c r="G50">
        <v>47</v>
      </c>
      <c r="H50">
        <v>37</v>
      </c>
      <c r="I50">
        <v>46</v>
      </c>
      <c r="J50">
        <v>73</v>
      </c>
      <c r="K50">
        <f t="shared" si="6"/>
        <v>219</v>
      </c>
      <c r="L50">
        <f t="shared" si="1"/>
        <v>43.8</v>
      </c>
      <c r="M50" t="str">
        <f t="shared" si="2"/>
        <v>D</v>
      </c>
      <c r="N50">
        <f t="shared" si="3"/>
        <v>465</v>
      </c>
      <c r="O50" t="str">
        <f t="shared" si="4"/>
        <v>fail</v>
      </c>
      <c r="P50" s="49">
        <f t="shared" si="5"/>
        <v>43.8</v>
      </c>
    </row>
    <row r="51" spans="1:16" x14ac:dyDescent="0.25">
      <c r="A51" t="s">
        <v>64</v>
      </c>
      <c r="B51" t="s">
        <v>613</v>
      </c>
      <c r="C51" t="str">
        <f>IF(COUNTBLANK(raw_data!C51)=0,raw_data!C51,"none")</f>
        <v>C</v>
      </c>
      <c r="D51" t="str">
        <f>IF(COUNTBLANK(raw_data!D51)=0,raw_data!D51,"No gender")</f>
        <v>Male</v>
      </c>
      <c r="E51">
        <v>90</v>
      </c>
      <c r="F51">
        <v>84</v>
      </c>
      <c r="G51">
        <v>82</v>
      </c>
      <c r="H51">
        <v>77</v>
      </c>
      <c r="I51">
        <v>80</v>
      </c>
      <c r="J51">
        <v>91</v>
      </c>
      <c r="K51">
        <f t="shared" si="6"/>
        <v>413</v>
      </c>
      <c r="L51">
        <f t="shared" si="1"/>
        <v>82.6</v>
      </c>
      <c r="M51" t="str">
        <f t="shared" si="2"/>
        <v>A</v>
      </c>
      <c r="N51">
        <f t="shared" si="3"/>
        <v>140</v>
      </c>
      <c r="O51" t="str">
        <f t="shared" si="4"/>
        <v>pass</v>
      </c>
      <c r="P51" s="49">
        <f t="shared" si="5"/>
        <v>82.6</v>
      </c>
    </row>
    <row r="52" spans="1:16" x14ac:dyDescent="0.25">
      <c r="A52" t="s">
        <v>65</v>
      </c>
      <c r="B52" t="s">
        <v>614</v>
      </c>
      <c r="C52" t="str">
        <f>IF(COUNTBLANK(raw_data!C52)=0,raw_data!C52,"none")</f>
        <v>A</v>
      </c>
      <c r="D52" t="str">
        <f>IF(COUNTBLANK(raw_data!D52)=0,raw_data!D52,"No gender")</f>
        <v>Female</v>
      </c>
      <c r="E52">
        <v>99</v>
      </c>
      <c r="F52">
        <v>99</v>
      </c>
      <c r="G52">
        <v>94</v>
      </c>
      <c r="H52">
        <v>84</v>
      </c>
      <c r="I52">
        <v>97</v>
      </c>
      <c r="J52">
        <v>100</v>
      </c>
      <c r="K52">
        <f t="shared" si="6"/>
        <v>473</v>
      </c>
      <c r="L52">
        <f t="shared" si="1"/>
        <v>94.6</v>
      </c>
      <c r="M52" t="str">
        <f t="shared" si="2"/>
        <v>A++</v>
      </c>
      <c r="N52">
        <f t="shared" si="3"/>
        <v>9</v>
      </c>
      <c r="O52" t="str">
        <f t="shared" si="4"/>
        <v>pass</v>
      </c>
      <c r="P52" s="49">
        <f t="shared" si="5"/>
        <v>94.6</v>
      </c>
    </row>
    <row r="53" spans="1:16" x14ac:dyDescent="0.25">
      <c r="A53" t="s">
        <v>66</v>
      </c>
      <c r="B53" t="s">
        <v>615</v>
      </c>
      <c r="C53" t="str">
        <f>IF(COUNTBLANK(raw_data!C53)=0,raw_data!C53,"none")</f>
        <v>C</v>
      </c>
      <c r="D53" t="str">
        <f>IF(COUNTBLANK(raw_data!D53)=0,raw_data!D53,"No gender")</f>
        <v>Male</v>
      </c>
      <c r="E53">
        <v>78</v>
      </c>
      <c r="F53">
        <v>92</v>
      </c>
      <c r="G53">
        <v>89</v>
      </c>
      <c r="H53">
        <v>82</v>
      </c>
      <c r="I53">
        <v>87</v>
      </c>
      <c r="J53">
        <v>99</v>
      </c>
      <c r="K53">
        <f t="shared" si="6"/>
        <v>428</v>
      </c>
      <c r="L53">
        <f t="shared" si="1"/>
        <v>85.6</v>
      </c>
      <c r="M53" t="str">
        <f t="shared" si="2"/>
        <v>A</v>
      </c>
      <c r="N53">
        <f t="shared" si="3"/>
        <v>98</v>
      </c>
      <c r="O53" t="str">
        <f t="shared" si="4"/>
        <v>pass</v>
      </c>
      <c r="P53" s="49">
        <f t="shared" si="5"/>
        <v>85.6</v>
      </c>
    </row>
    <row r="54" spans="1:16" x14ac:dyDescent="0.25">
      <c r="A54" t="s">
        <v>67</v>
      </c>
      <c r="B54" t="s">
        <v>616</v>
      </c>
      <c r="C54" t="str">
        <f>IF(COUNTBLANK(raw_data!C54)=0,raw_data!C54,"none")</f>
        <v>C</v>
      </c>
      <c r="D54" t="str">
        <f>IF(COUNTBLANK(raw_data!D54)=0,raw_data!D54,"No gender")</f>
        <v>Male</v>
      </c>
      <c r="E54">
        <v>66</v>
      </c>
      <c r="F54">
        <v>72</v>
      </c>
      <c r="G54">
        <v>75</v>
      </c>
      <c r="H54">
        <v>63</v>
      </c>
      <c r="I54">
        <v>58</v>
      </c>
      <c r="J54">
        <v>81</v>
      </c>
      <c r="K54">
        <f t="shared" si="6"/>
        <v>334</v>
      </c>
      <c r="L54">
        <f t="shared" si="1"/>
        <v>66.8</v>
      </c>
      <c r="M54" t="str">
        <f t="shared" si="2"/>
        <v>C</v>
      </c>
      <c r="N54">
        <f t="shared" si="3"/>
        <v>337</v>
      </c>
      <c r="O54" t="str">
        <f t="shared" si="4"/>
        <v>pass</v>
      </c>
      <c r="P54" s="49">
        <f t="shared" si="5"/>
        <v>66.8</v>
      </c>
    </row>
    <row r="55" spans="1:16" x14ac:dyDescent="0.25">
      <c r="A55" t="s">
        <v>68</v>
      </c>
      <c r="B55" t="s">
        <v>617</v>
      </c>
      <c r="C55" t="str">
        <f>IF(COUNTBLANK(raw_data!C55)=0,raw_data!C55,"none")</f>
        <v>B</v>
      </c>
      <c r="D55" t="str">
        <f>IF(COUNTBLANK(raw_data!D55)=0,raw_data!D55,"No gender")</f>
        <v>Female</v>
      </c>
      <c r="E55">
        <v>87</v>
      </c>
      <c r="F55">
        <v>92</v>
      </c>
      <c r="G55">
        <v>85</v>
      </c>
      <c r="H55">
        <v>80</v>
      </c>
      <c r="I55">
        <v>99</v>
      </c>
      <c r="J55">
        <v>96</v>
      </c>
      <c r="K55">
        <f t="shared" si="6"/>
        <v>443</v>
      </c>
      <c r="L55">
        <f t="shared" si="1"/>
        <v>88.6</v>
      </c>
      <c r="M55" t="str">
        <f t="shared" si="2"/>
        <v>A</v>
      </c>
      <c r="N55">
        <f t="shared" si="3"/>
        <v>58</v>
      </c>
      <c r="O55" t="str">
        <f t="shared" si="4"/>
        <v>pass</v>
      </c>
      <c r="P55" s="49">
        <f t="shared" si="5"/>
        <v>88.6</v>
      </c>
    </row>
    <row r="56" spans="1:16" x14ac:dyDescent="0.25">
      <c r="A56" t="s">
        <v>69</v>
      </c>
      <c r="B56" t="s">
        <v>618</v>
      </c>
      <c r="C56" t="str">
        <f>IF(COUNTBLANK(raw_data!C56)=0,raw_data!C56,"none")</f>
        <v>C</v>
      </c>
      <c r="D56" t="str">
        <f>IF(COUNTBLANK(raw_data!D56)=0,raw_data!D56,"No gender")</f>
        <v>Male</v>
      </c>
      <c r="E56">
        <v>93</v>
      </c>
      <c r="F56">
        <v>93</v>
      </c>
      <c r="G56">
        <v>96</v>
      </c>
      <c r="H56">
        <v>95</v>
      </c>
      <c r="I56">
        <v>90</v>
      </c>
      <c r="J56">
        <v>95</v>
      </c>
      <c r="K56">
        <f t="shared" si="6"/>
        <v>467</v>
      </c>
      <c r="L56">
        <f t="shared" si="1"/>
        <v>93.4</v>
      </c>
      <c r="M56" t="str">
        <f t="shared" si="2"/>
        <v>A++</v>
      </c>
      <c r="N56">
        <f t="shared" si="3"/>
        <v>17</v>
      </c>
      <c r="O56" t="str">
        <f t="shared" si="4"/>
        <v>pass</v>
      </c>
      <c r="P56" s="49">
        <f t="shared" si="5"/>
        <v>93.4</v>
      </c>
    </row>
    <row r="57" spans="1:16" x14ac:dyDescent="0.25">
      <c r="A57" t="s">
        <v>70</v>
      </c>
      <c r="B57" t="s">
        <v>619</v>
      </c>
      <c r="C57" t="str">
        <f>IF(COUNTBLANK(raw_data!C57)=0,raw_data!C57,"none")</f>
        <v>C</v>
      </c>
      <c r="D57" t="str">
        <f>IF(COUNTBLANK(raw_data!D57)=0,raw_data!D57,"No gender")</f>
        <v>Male</v>
      </c>
      <c r="E57">
        <v>82</v>
      </c>
      <c r="F57">
        <v>73</v>
      </c>
      <c r="G57">
        <v>84</v>
      </c>
      <c r="H57">
        <v>67</v>
      </c>
      <c r="I57">
        <v>82</v>
      </c>
      <c r="J57">
        <v>90</v>
      </c>
      <c r="K57">
        <f t="shared" si="6"/>
        <v>388</v>
      </c>
      <c r="L57">
        <f t="shared" si="1"/>
        <v>77.600000000000009</v>
      </c>
      <c r="M57" t="str">
        <f t="shared" si="2"/>
        <v>B</v>
      </c>
      <c r="N57">
        <f t="shared" si="3"/>
        <v>184</v>
      </c>
      <c r="O57" t="str">
        <f t="shared" si="4"/>
        <v>pass</v>
      </c>
      <c r="P57" s="49">
        <f t="shared" si="5"/>
        <v>77.599999999999994</v>
      </c>
    </row>
    <row r="58" spans="1:16" x14ac:dyDescent="0.25">
      <c r="A58" t="s">
        <v>71</v>
      </c>
      <c r="B58" t="s">
        <v>620</v>
      </c>
      <c r="C58" t="str">
        <f>IF(COUNTBLANK(raw_data!C58)=0,raw_data!C58,"none")</f>
        <v>A</v>
      </c>
      <c r="D58" t="str">
        <f>IF(COUNTBLANK(raw_data!D58)=0,raw_data!D58,"No gender")</f>
        <v>Female</v>
      </c>
      <c r="E58">
        <v>63</v>
      </c>
      <c r="F58">
        <v>61</v>
      </c>
      <c r="G58">
        <v>45</v>
      </c>
      <c r="H58">
        <v>55</v>
      </c>
      <c r="I58">
        <v>51</v>
      </c>
      <c r="J58">
        <v>72</v>
      </c>
      <c r="K58">
        <f t="shared" si="6"/>
        <v>275</v>
      </c>
      <c r="L58">
        <f t="shared" si="1"/>
        <v>55.000000000000007</v>
      </c>
      <c r="M58" t="str">
        <f t="shared" si="2"/>
        <v>D</v>
      </c>
      <c r="N58">
        <f t="shared" si="3"/>
        <v>404</v>
      </c>
      <c r="O58" t="str">
        <f t="shared" si="4"/>
        <v>fail</v>
      </c>
      <c r="P58" s="49">
        <f t="shared" si="5"/>
        <v>55</v>
      </c>
    </row>
    <row r="59" spans="1:16" x14ac:dyDescent="0.25">
      <c r="A59" t="s">
        <v>72</v>
      </c>
      <c r="B59" t="s">
        <v>621</v>
      </c>
      <c r="C59" t="str">
        <f>IF(COUNTBLANK(raw_data!C59)=0,raw_data!C59,"none")</f>
        <v>B</v>
      </c>
      <c r="D59" t="str">
        <f>IF(COUNTBLANK(raw_data!D59)=0,raw_data!D59,"No gender")</f>
        <v>Female</v>
      </c>
      <c r="E59">
        <v>69</v>
      </c>
      <c r="F59">
        <v>72</v>
      </c>
      <c r="G59">
        <v>64</v>
      </c>
      <c r="H59">
        <v>72</v>
      </c>
      <c r="I59">
        <v>74</v>
      </c>
      <c r="J59">
        <v>72</v>
      </c>
      <c r="K59">
        <f t="shared" si="6"/>
        <v>351</v>
      </c>
      <c r="L59">
        <f t="shared" si="1"/>
        <v>70.199999999999989</v>
      </c>
      <c r="M59" t="str">
        <f t="shared" si="2"/>
        <v>B</v>
      </c>
      <c r="N59">
        <f t="shared" si="3"/>
        <v>260</v>
      </c>
      <c r="O59" t="str">
        <f t="shared" si="4"/>
        <v>pass</v>
      </c>
      <c r="P59" s="49">
        <f t="shared" si="5"/>
        <v>70.2</v>
      </c>
    </row>
    <row r="60" spans="1:16" x14ac:dyDescent="0.25">
      <c r="A60" t="s">
        <v>73</v>
      </c>
      <c r="B60" t="s">
        <v>622</v>
      </c>
      <c r="C60" t="str">
        <f>IF(COUNTBLANK(raw_data!C60)=0,raw_data!C60,"none")</f>
        <v>B</v>
      </c>
      <c r="D60" t="str">
        <f>IF(COUNTBLANK(raw_data!D60)=0,raw_data!D60,"No gender")</f>
        <v>Female</v>
      </c>
      <c r="E60">
        <v>83</v>
      </c>
      <c r="F60">
        <v>100</v>
      </c>
      <c r="G60">
        <v>78</v>
      </c>
      <c r="H60">
        <v>96</v>
      </c>
      <c r="I60">
        <v>90</v>
      </c>
      <c r="J60">
        <v>83</v>
      </c>
      <c r="K60">
        <f t="shared" si="6"/>
        <v>447</v>
      </c>
      <c r="L60">
        <f t="shared" si="1"/>
        <v>89.4</v>
      </c>
      <c r="M60" t="str">
        <f t="shared" si="2"/>
        <v>A</v>
      </c>
      <c r="N60">
        <f t="shared" si="3"/>
        <v>50</v>
      </c>
      <c r="O60" t="str">
        <f t="shared" si="4"/>
        <v>pass</v>
      </c>
      <c r="P60" s="49">
        <f t="shared" si="5"/>
        <v>89.4</v>
      </c>
    </row>
    <row r="61" spans="1:16" x14ac:dyDescent="0.25">
      <c r="A61" t="s">
        <v>74</v>
      </c>
      <c r="B61" t="s">
        <v>623</v>
      </c>
      <c r="C61" t="str">
        <f>IF(COUNTBLANK(raw_data!C61)=0,raw_data!C61,"none")</f>
        <v>B</v>
      </c>
      <c r="D61" t="str">
        <f>IF(COUNTBLANK(raw_data!D61)=0,raw_data!D61,"No gender")</f>
        <v>Male</v>
      </c>
      <c r="E61">
        <v>63</v>
      </c>
      <c r="F61">
        <v>74</v>
      </c>
      <c r="G61">
        <v>73</v>
      </c>
      <c r="H61">
        <v>61</v>
      </c>
      <c r="I61">
        <v>69</v>
      </c>
      <c r="J61">
        <v>68</v>
      </c>
      <c r="K61">
        <f t="shared" si="6"/>
        <v>340</v>
      </c>
      <c r="L61">
        <f t="shared" si="1"/>
        <v>68</v>
      </c>
      <c r="M61" t="str">
        <f t="shared" si="2"/>
        <v>C</v>
      </c>
      <c r="N61">
        <f t="shared" si="3"/>
        <v>309</v>
      </c>
      <c r="O61" t="str">
        <f t="shared" si="4"/>
        <v>pass</v>
      </c>
      <c r="P61" s="49">
        <f t="shared" si="5"/>
        <v>68</v>
      </c>
    </row>
    <row r="62" spans="1:16" x14ac:dyDescent="0.25">
      <c r="A62" t="s">
        <v>75</v>
      </c>
      <c r="B62" t="s">
        <v>624</v>
      </c>
      <c r="C62" t="str">
        <f>IF(COUNTBLANK(raw_data!C62)=0,raw_data!C62,"none")</f>
        <v>B</v>
      </c>
      <c r="D62" t="str">
        <f>IF(COUNTBLANK(raw_data!D62)=0,raw_data!D62,"No gender")</f>
        <v>No gender</v>
      </c>
      <c r="E62">
        <v>68</v>
      </c>
      <c r="F62">
        <v>81</v>
      </c>
      <c r="G62">
        <v>67</v>
      </c>
      <c r="H62">
        <v>71</v>
      </c>
      <c r="I62">
        <v>80</v>
      </c>
      <c r="J62">
        <v>100</v>
      </c>
      <c r="K62">
        <f t="shared" si="6"/>
        <v>367</v>
      </c>
      <c r="L62">
        <f t="shared" si="1"/>
        <v>73.400000000000006</v>
      </c>
      <c r="M62" t="str">
        <f t="shared" si="2"/>
        <v>B</v>
      </c>
      <c r="N62">
        <f t="shared" si="3"/>
        <v>214</v>
      </c>
      <c r="O62" t="str">
        <f t="shared" si="4"/>
        <v>pass</v>
      </c>
      <c r="P62" s="49">
        <f t="shared" si="5"/>
        <v>73.400000000000006</v>
      </c>
    </row>
    <row r="63" spans="1:16" x14ac:dyDescent="0.25">
      <c r="A63" t="s">
        <v>76</v>
      </c>
      <c r="B63" t="s">
        <v>625</v>
      </c>
      <c r="C63" t="str">
        <f>IF(COUNTBLANK(raw_data!C63)=0,raw_data!C63,"none")</f>
        <v>A</v>
      </c>
      <c r="D63" t="str">
        <f>IF(COUNTBLANK(raw_data!D63)=0,raw_data!D63,"No gender")</f>
        <v>Male</v>
      </c>
      <c r="E63">
        <v>66</v>
      </c>
      <c r="F63">
        <v>76</v>
      </c>
      <c r="G63">
        <v>56</v>
      </c>
      <c r="H63">
        <v>69</v>
      </c>
      <c r="I63">
        <v>69</v>
      </c>
      <c r="J63">
        <v>96</v>
      </c>
      <c r="K63">
        <f t="shared" si="6"/>
        <v>336</v>
      </c>
      <c r="L63">
        <f t="shared" si="1"/>
        <v>67.2</v>
      </c>
      <c r="M63" t="str">
        <f t="shared" si="2"/>
        <v>C</v>
      </c>
      <c r="N63">
        <f t="shared" si="3"/>
        <v>324</v>
      </c>
      <c r="O63" t="str">
        <f t="shared" si="4"/>
        <v>pass</v>
      </c>
      <c r="P63" s="49">
        <f t="shared" si="5"/>
        <v>67.2</v>
      </c>
    </row>
    <row r="64" spans="1:16" x14ac:dyDescent="0.25">
      <c r="A64" t="s">
        <v>77</v>
      </c>
      <c r="B64" t="s">
        <v>626</v>
      </c>
      <c r="C64" t="str">
        <f>IF(COUNTBLANK(raw_data!C64)=0,raw_data!C64,"none")</f>
        <v>B</v>
      </c>
      <c r="D64" t="str">
        <f>IF(COUNTBLANK(raw_data!D64)=0,raw_data!D64,"No gender")</f>
        <v>Male</v>
      </c>
      <c r="E64">
        <v>63</v>
      </c>
      <c r="F64">
        <v>69</v>
      </c>
      <c r="G64">
        <v>66</v>
      </c>
      <c r="H64">
        <v>60</v>
      </c>
      <c r="I64">
        <v>67</v>
      </c>
      <c r="J64">
        <v>98</v>
      </c>
      <c r="K64">
        <f t="shared" si="6"/>
        <v>325</v>
      </c>
      <c r="L64">
        <f t="shared" si="1"/>
        <v>65</v>
      </c>
      <c r="M64" t="str">
        <f t="shared" si="2"/>
        <v>C</v>
      </c>
      <c r="N64">
        <f t="shared" si="3"/>
        <v>363</v>
      </c>
      <c r="O64" t="str">
        <f t="shared" si="4"/>
        <v>pass</v>
      </c>
      <c r="P64" s="49">
        <f t="shared" si="5"/>
        <v>65</v>
      </c>
    </row>
    <row r="65" spans="1:16" x14ac:dyDescent="0.25">
      <c r="A65" t="s">
        <v>78</v>
      </c>
      <c r="B65" t="s">
        <v>627</v>
      </c>
      <c r="C65" t="str">
        <f>IF(COUNTBLANK(raw_data!C65)=0,raw_data!C65,"none")</f>
        <v>C</v>
      </c>
      <c r="D65" t="str">
        <f>IF(COUNTBLANK(raw_data!D65)=0,raw_data!D65,"No gender")</f>
        <v>Male</v>
      </c>
      <c r="E65">
        <v>59</v>
      </c>
      <c r="F65">
        <v>60</v>
      </c>
      <c r="G65">
        <v>73</v>
      </c>
      <c r="H65">
        <v>58</v>
      </c>
      <c r="I65">
        <v>46</v>
      </c>
      <c r="J65">
        <v>92</v>
      </c>
      <c r="K65">
        <f t="shared" si="6"/>
        <v>296</v>
      </c>
      <c r="L65">
        <f t="shared" si="1"/>
        <v>59.199999999999996</v>
      </c>
      <c r="M65" t="str">
        <f t="shared" si="2"/>
        <v>D</v>
      </c>
      <c r="N65">
        <f t="shared" si="3"/>
        <v>387</v>
      </c>
      <c r="O65" t="str">
        <f t="shared" si="4"/>
        <v>fail</v>
      </c>
      <c r="P65" s="49">
        <f t="shared" si="5"/>
        <v>59.2</v>
      </c>
    </row>
    <row r="66" spans="1:16" x14ac:dyDescent="0.25">
      <c r="A66" t="s">
        <v>79</v>
      </c>
      <c r="B66" t="s">
        <v>628</v>
      </c>
      <c r="C66" t="str">
        <f>IF(COUNTBLANK(raw_data!C66)=0,raw_data!C66,"none")</f>
        <v>C</v>
      </c>
      <c r="D66" t="str">
        <f>IF(COUNTBLANK(raw_data!D66)=0,raw_data!D66,"No gender")</f>
        <v>Female</v>
      </c>
      <c r="E66">
        <v>81</v>
      </c>
      <c r="F66">
        <v>70</v>
      </c>
      <c r="G66">
        <v>70</v>
      </c>
      <c r="H66">
        <v>74</v>
      </c>
      <c r="I66">
        <v>73</v>
      </c>
      <c r="J66">
        <v>87</v>
      </c>
      <c r="K66">
        <f t="shared" si="6"/>
        <v>368</v>
      </c>
      <c r="L66">
        <f t="shared" si="1"/>
        <v>73.599999999999994</v>
      </c>
      <c r="M66" t="str">
        <f t="shared" si="2"/>
        <v>B</v>
      </c>
      <c r="N66">
        <f t="shared" si="3"/>
        <v>208</v>
      </c>
      <c r="O66" t="str">
        <f t="shared" si="4"/>
        <v>pass</v>
      </c>
      <c r="P66" s="49">
        <f t="shared" si="5"/>
        <v>73.599999999999994</v>
      </c>
    </row>
    <row r="67" spans="1:16" x14ac:dyDescent="0.25">
      <c r="A67" t="s">
        <v>80</v>
      </c>
      <c r="B67" t="s">
        <v>629</v>
      </c>
      <c r="C67" t="str">
        <f>IF(COUNTBLANK(raw_data!C67)=0,raw_data!C67,"none")</f>
        <v>a</v>
      </c>
      <c r="D67" t="str">
        <f>IF(COUNTBLANK(raw_data!D67)=0,raw_data!D67,"No gender")</f>
        <v>No gender</v>
      </c>
      <c r="E67">
        <v>62</v>
      </c>
      <c r="F67">
        <v>56</v>
      </c>
      <c r="G67">
        <v>57</v>
      </c>
      <c r="H67">
        <v>53</v>
      </c>
      <c r="I67">
        <v>47</v>
      </c>
      <c r="J67">
        <v>80</v>
      </c>
      <c r="K67">
        <f t="shared" si="6"/>
        <v>275</v>
      </c>
      <c r="L67">
        <f t="shared" ref="L67:L130" si="7">(K67/500)*100</f>
        <v>55.000000000000007</v>
      </c>
      <c r="M67" t="str">
        <f t="shared" ref="M67:M130" si="8">IF(L67&gt;=90,"A++",IF(L67&gt;=80,"A",IF(L67&gt;=70,"B",IF(L67&gt;=60,"C","D"))))</f>
        <v>D</v>
      </c>
      <c r="N67">
        <f t="shared" ref="N67:N130" si="9">RANK(K67,$K$2:$K$504,0)</f>
        <v>404</v>
      </c>
      <c r="O67" t="str">
        <f t="shared" ref="O67:O130" si="10">IF(L67&gt;=60,"pass","fail")</f>
        <v>fail</v>
      </c>
      <c r="P67" s="49">
        <f t="shared" ref="P67:P130" si="11">AVERAGE(K67/COUNT(E67:I67))</f>
        <v>55</v>
      </c>
    </row>
    <row r="68" spans="1:16" x14ac:dyDescent="0.25">
      <c r="A68" t="s">
        <v>81</v>
      </c>
      <c r="B68" t="s">
        <v>630</v>
      </c>
      <c r="C68" t="str">
        <f>IF(COUNTBLANK(raw_data!C68)=0,raw_data!C68,"none")</f>
        <v xml:space="preserve">A </v>
      </c>
      <c r="D68" t="str">
        <f>IF(COUNTBLANK(raw_data!D68)=0,raw_data!D68,"No gender")</f>
        <v>Female</v>
      </c>
      <c r="E68">
        <v>71</v>
      </c>
      <c r="F68">
        <v>67</v>
      </c>
      <c r="G68">
        <v>73</v>
      </c>
      <c r="H68">
        <v>57</v>
      </c>
      <c r="I68">
        <v>68</v>
      </c>
      <c r="J68">
        <v>71</v>
      </c>
      <c r="K68">
        <f t="shared" si="6"/>
        <v>336</v>
      </c>
      <c r="L68">
        <f t="shared" si="7"/>
        <v>67.2</v>
      </c>
      <c r="M68" t="str">
        <f t="shared" si="8"/>
        <v>C</v>
      </c>
      <c r="N68">
        <f t="shared" si="9"/>
        <v>324</v>
      </c>
      <c r="O68" t="str">
        <f t="shared" si="10"/>
        <v>pass</v>
      </c>
      <c r="P68" s="49">
        <f t="shared" si="11"/>
        <v>67.2</v>
      </c>
    </row>
    <row r="69" spans="1:16" x14ac:dyDescent="0.25">
      <c r="A69" t="s">
        <v>82</v>
      </c>
      <c r="B69" t="s">
        <v>631</v>
      </c>
      <c r="C69" t="str">
        <f>IF(COUNTBLANK(raw_data!C69)=0,raw_data!C69,"none")</f>
        <v>B</v>
      </c>
      <c r="D69" t="str">
        <f>IF(COUNTBLANK(raw_data!D69)=0,raw_data!D69,"No gender")</f>
        <v>Male</v>
      </c>
      <c r="E69">
        <v>52</v>
      </c>
      <c r="F69">
        <v>58</v>
      </c>
      <c r="G69">
        <v>44</v>
      </c>
      <c r="H69">
        <v>45</v>
      </c>
      <c r="I69">
        <v>62</v>
      </c>
      <c r="J69">
        <v>62</v>
      </c>
      <c r="K69">
        <f t="shared" si="6"/>
        <v>261</v>
      </c>
      <c r="L69">
        <f t="shared" si="7"/>
        <v>52.2</v>
      </c>
      <c r="M69" t="str">
        <f t="shared" si="8"/>
        <v>D</v>
      </c>
      <c r="N69">
        <f t="shared" si="9"/>
        <v>419</v>
      </c>
      <c r="O69" t="str">
        <f t="shared" si="10"/>
        <v>fail</v>
      </c>
      <c r="P69" s="49">
        <f t="shared" si="11"/>
        <v>52.2</v>
      </c>
    </row>
    <row r="70" spans="1:16" x14ac:dyDescent="0.25">
      <c r="A70" t="s">
        <v>83</v>
      </c>
      <c r="B70" t="s">
        <v>632</v>
      </c>
      <c r="C70" t="str">
        <f>IF(COUNTBLANK(raw_data!C70)=0,raw_data!C70,"none")</f>
        <v>B</v>
      </c>
      <c r="D70" t="str">
        <f>IF(COUNTBLANK(raw_data!D70)=0,raw_data!D70,"No gender")</f>
        <v>Female</v>
      </c>
      <c r="E70">
        <v>46</v>
      </c>
      <c r="F70">
        <v>61</v>
      </c>
      <c r="G70">
        <v>47</v>
      </c>
      <c r="H70">
        <v>59</v>
      </c>
      <c r="I70">
        <v>55</v>
      </c>
      <c r="J70">
        <v>60</v>
      </c>
      <c r="K70">
        <f t="shared" si="6"/>
        <v>268</v>
      </c>
      <c r="L70">
        <f t="shared" si="7"/>
        <v>53.6</v>
      </c>
      <c r="M70" t="str">
        <f t="shared" si="8"/>
        <v>D</v>
      </c>
      <c r="N70">
        <f t="shared" si="9"/>
        <v>414</v>
      </c>
      <c r="O70" t="str">
        <f t="shared" si="10"/>
        <v>fail</v>
      </c>
      <c r="P70" s="49">
        <f t="shared" si="11"/>
        <v>53.6</v>
      </c>
    </row>
    <row r="71" spans="1:16" x14ac:dyDescent="0.25">
      <c r="A71" t="s">
        <v>84</v>
      </c>
      <c r="B71" t="s">
        <v>633</v>
      </c>
      <c r="C71" t="str">
        <f>IF(COUNTBLANK(raw_data!C71)=0,raw_data!C71,"none")</f>
        <v>B</v>
      </c>
      <c r="D71" t="str">
        <f>IF(COUNTBLANK(raw_data!D71)=0,raw_data!D71,"No gender")</f>
        <v>Male</v>
      </c>
      <c r="E71">
        <v>97</v>
      </c>
      <c r="F71">
        <v>86</v>
      </c>
      <c r="G71">
        <v>70</v>
      </c>
      <c r="H71">
        <v>92</v>
      </c>
      <c r="I71">
        <v>89</v>
      </c>
      <c r="J71">
        <v>99</v>
      </c>
      <c r="K71">
        <f t="shared" si="6"/>
        <v>434</v>
      </c>
      <c r="L71">
        <f t="shared" si="7"/>
        <v>86.8</v>
      </c>
      <c r="M71" t="str">
        <f t="shared" si="8"/>
        <v>A</v>
      </c>
      <c r="N71">
        <f t="shared" si="9"/>
        <v>73</v>
      </c>
      <c r="O71" t="str">
        <f t="shared" si="10"/>
        <v>pass</v>
      </c>
      <c r="P71" s="49">
        <f t="shared" si="11"/>
        <v>86.8</v>
      </c>
    </row>
    <row r="72" spans="1:16" x14ac:dyDescent="0.25">
      <c r="A72" t="s">
        <v>85</v>
      </c>
      <c r="B72" t="s">
        <v>634</v>
      </c>
      <c r="C72" t="str">
        <f>IF(COUNTBLANK(raw_data!C72)=0,raw_data!C72,"none")</f>
        <v>B</v>
      </c>
      <c r="D72" t="str">
        <f>IF(COUNTBLANK(raw_data!D72)=0,raw_data!D72,"No gender")</f>
        <v>Male</v>
      </c>
      <c r="E72">
        <v>47</v>
      </c>
      <c r="F72">
        <v>46</v>
      </c>
      <c r="G72">
        <v>54</v>
      </c>
      <c r="H72">
        <v>53</v>
      </c>
      <c r="I72">
        <v>53</v>
      </c>
      <c r="J72">
        <v>60</v>
      </c>
      <c r="K72">
        <f t="shared" si="6"/>
        <v>253</v>
      </c>
      <c r="L72">
        <f t="shared" si="7"/>
        <v>50.6</v>
      </c>
      <c r="M72" t="str">
        <f t="shared" si="8"/>
        <v>D</v>
      </c>
      <c r="N72">
        <f t="shared" si="9"/>
        <v>427</v>
      </c>
      <c r="O72" t="str">
        <f t="shared" si="10"/>
        <v>fail</v>
      </c>
      <c r="P72" s="49">
        <f t="shared" si="11"/>
        <v>50.6</v>
      </c>
    </row>
    <row r="73" spans="1:16" x14ac:dyDescent="0.25">
      <c r="A73" t="s">
        <v>86</v>
      </c>
      <c r="B73" t="s">
        <v>635</v>
      </c>
      <c r="C73" t="str">
        <f>IF(COUNTBLANK(raw_data!C73)=0,raw_data!C73,"none")</f>
        <v>B</v>
      </c>
      <c r="D73" t="str">
        <f>IF(COUNTBLANK(raw_data!D73)=0,raw_data!D73,"No gender")</f>
        <v>Male</v>
      </c>
      <c r="E73">
        <v>73</v>
      </c>
      <c r="F73">
        <v>73</v>
      </c>
      <c r="G73">
        <v>87</v>
      </c>
      <c r="H73">
        <v>77</v>
      </c>
      <c r="I73">
        <v>85</v>
      </c>
      <c r="J73">
        <v>100</v>
      </c>
      <c r="K73">
        <f t="shared" si="6"/>
        <v>395</v>
      </c>
      <c r="L73">
        <f t="shared" si="7"/>
        <v>79</v>
      </c>
      <c r="M73" t="str">
        <f t="shared" si="8"/>
        <v>B</v>
      </c>
      <c r="N73">
        <f t="shared" si="9"/>
        <v>173</v>
      </c>
      <c r="O73" t="str">
        <f t="shared" si="10"/>
        <v>pass</v>
      </c>
      <c r="P73" s="49">
        <f t="shared" si="11"/>
        <v>79</v>
      </c>
    </row>
    <row r="74" spans="1:16" x14ac:dyDescent="0.25">
      <c r="A74" t="s">
        <v>87</v>
      </c>
      <c r="B74" t="s">
        <v>636</v>
      </c>
      <c r="C74" t="str">
        <f>IF(COUNTBLANK(raw_data!C74)=0,raw_data!C74,"none")</f>
        <v>A</v>
      </c>
      <c r="D74" t="str">
        <f>IF(COUNTBLANK(raw_data!D74)=0,raw_data!D74,"No gender")</f>
        <v>Male</v>
      </c>
      <c r="E74">
        <v>71</v>
      </c>
      <c r="F74">
        <v>66</v>
      </c>
      <c r="G74">
        <v>86</v>
      </c>
      <c r="H74">
        <v>70</v>
      </c>
      <c r="I74">
        <v>75</v>
      </c>
      <c r="J74">
        <v>90</v>
      </c>
      <c r="K74">
        <f t="shared" si="6"/>
        <v>368</v>
      </c>
      <c r="L74">
        <f t="shared" si="7"/>
        <v>73.599999999999994</v>
      </c>
      <c r="M74" t="str">
        <f t="shared" si="8"/>
        <v>B</v>
      </c>
      <c r="N74">
        <f t="shared" si="9"/>
        <v>208</v>
      </c>
      <c r="O74" t="str">
        <f t="shared" si="10"/>
        <v>pass</v>
      </c>
      <c r="P74" s="49">
        <f t="shared" si="11"/>
        <v>73.599999999999994</v>
      </c>
    </row>
    <row r="75" spans="1:16" x14ac:dyDescent="0.25">
      <c r="A75" t="s">
        <v>88</v>
      </c>
      <c r="B75" t="s">
        <v>637</v>
      </c>
      <c r="C75" t="str">
        <f>IF(COUNTBLANK(raw_data!C75)=0,raw_data!C75,"none")</f>
        <v>A</v>
      </c>
      <c r="D75" t="str">
        <f>IF(COUNTBLANK(raw_data!D75)=0,raw_data!D75,"No gender")</f>
        <v>Female</v>
      </c>
      <c r="E75">
        <v>56</v>
      </c>
      <c r="F75">
        <v>47</v>
      </c>
      <c r="G75">
        <v>50</v>
      </c>
      <c r="H75">
        <v>39</v>
      </c>
      <c r="I75">
        <v>54</v>
      </c>
      <c r="J75">
        <v>60</v>
      </c>
      <c r="K75">
        <f t="shared" si="6"/>
        <v>246</v>
      </c>
      <c r="L75">
        <f t="shared" si="7"/>
        <v>49.2</v>
      </c>
      <c r="M75" t="str">
        <f t="shared" si="8"/>
        <v>D</v>
      </c>
      <c r="N75">
        <f t="shared" si="9"/>
        <v>442</v>
      </c>
      <c r="O75" t="str">
        <f t="shared" si="10"/>
        <v>fail</v>
      </c>
      <c r="P75" s="49">
        <f t="shared" si="11"/>
        <v>49.2</v>
      </c>
    </row>
    <row r="76" spans="1:16" x14ac:dyDescent="0.25">
      <c r="A76" t="s">
        <v>89</v>
      </c>
      <c r="B76" t="s">
        <v>638</v>
      </c>
      <c r="C76" t="str">
        <f>IF(COUNTBLANK(raw_data!C76)=0,raw_data!C76,"none")</f>
        <v>C</v>
      </c>
      <c r="D76" t="str">
        <f>IF(COUNTBLANK(raw_data!D76)=0,raw_data!D76,"No gender")</f>
        <v>Female</v>
      </c>
      <c r="E76">
        <v>88</v>
      </c>
      <c r="F76">
        <v>74</v>
      </c>
      <c r="G76">
        <v>81</v>
      </c>
      <c r="H76">
        <v>86</v>
      </c>
      <c r="I76">
        <v>100</v>
      </c>
      <c r="J76">
        <v>100</v>
      </c>
      <c r="K76">
        <f t="shared" si="6"/>
        <v>429</v>
      </c>
      <c r="L76">
        <f t="shared" si="7"/>
        <v>85.8</v>
      </c>
      <c r="M76" t="str">
        <f t="shared" si="8"/>
        <v>A</v>
      </c>
      <c r="N76">
        <f t="shared" si="9"/>
        <v>94</v>
      </c>
      <c r="O76" t="str">
        <f t="shared" si="10"/>
        <v>pass</v>
      </c>
      <c r="P76" s="49">
        <f t="shared" si="11"/>
        <v>85.8</v>
      </c>
    </row>
    <row r="77" spans="1:16" x14ac:dyDescent="0.25">
      <c r="A77" t="s">
        <v>90</v>
      </c>
      <c r="B77" t="s">
        <v>639</v>
      </c>
      <c r="C77" t="str">
        <f>IF(COUNTBLANK(raw_data!C77)=0,raw_data!C77,"none")</f>
        <v>C</v>
      </c>
      <c r="D77" t="str">
        <f>IF(COUNTBLANK(raw_data!D77)=0,raw_data!D77,"No gender")</f>
        <v>Male</v>
      </c>
      <c r="E77">
        <v>100</v>
      </c>
      <c r="F77">
        <v>100</v>
      </c>
      <c r="G77">
        <v>100</v>
      </c>
      <c r="H77">
        <v>98</v>
      </c>
      <c r="I77">
        <v>90</v>
      </c>
      <c r="J77">
        <v>96</v>
      </c>
      <c r="K77">
        <f t="shared" si="6"/>
        <v>488</v>
      </c>
      <c r="L77">
        <f t="shared" si="7"/>
        <v>97.6</v>
      </c>
      <c r="M77" t="str">
        <f t="shared" si="8"/>
        <v>A++</v>
      </c>
      <c r="N77">
        <f t="shared" si="9"/>
        <v>2</v>
      </c>
      <c r="O77" t="str">
        <f t="shared" si="10"/>
        <v>pass</v>
      </c>
      <c r="P77" s="49">
        <f t="shared" si="11"/>
        <v>97.6</v>
      </c>
    </row>
    <row r="78" spans="1:16" x14ac:dyDescent="0.25">
      <c r="A78" t="s">
        <v>91</v>
      </c>
      <c r="B78" t="s">
        <v>640</v>
      </c>
      <c r="C78" t="str">
        <f>IF(COUNTBLANK(raw_data!C78)=0,raw_data!C78,"none")</f>
        <v>B</v>
      </c>
      <c r="D78" t="str">
        <f>IF(COUNTBLANK(raw_data!D78)=0,raw_data!D78,"No gender")</f>
        <v>Female</v>
      </c>
      <c r="E78">
        <v>69</v>
      </c>
      <c r="F78">
        <v>65</v>
      </c>
      <c r="G78">
        <v>73</v>
      </c>
      <c r="H78">
        <v>69</v>
      </c>
      <c r="I78">
        <v>73</v>
      </c>
      <c r="J78">
        <v>97</v>
      </c>
      <c r="K78">
        <f t="shared" si="6"/>
        <v>349</v>
      </c>
      <c r="L78">
        <f t="shared" si="7"/>
        <v>69.8</v>
      </c>
      <c r="M78" t="str">
        <f t="shared" si="8"/>
        <v>C</v>
      </c>
      <c r="N78">
        <f t="shared" si="9"/>
        <v>270</v>
      </c>
      <c r="O78" t="str">
        <f t="shared" si="10"/>
        <v>pass</v>
      </c>
      <c r="P78" s="49">
        <f t="shared" si="11"/>
        <v>69.8</v>
      </c>
    </row>
    <row r="79" spans="1:16" x14ac:dyDescent="0.25">
      <c r="A79" t="s">
        <v>92</v>
      </c>
      <c r="B79" t="s">
        <v>641</v>
      </c>
      <c r="C79" t="str">
        <f>IF(COUNTBLANK(raw_data!C79)=0,raw_data!C79,"none")</f>
        <v>A</v>
      </c>
      <c r="D79" t="str">
        <f>IF(COUNTBLANK(raw_data!D79)=0,raw_data!D79,"No gender")</f>
        <v>Female</v>
      </c>
      <c r="E79">
        <v>67</v>
      </c>
      <c r="F79">
        <v>88</v>
      </c>
      <c r="G79">
        <v>71</v>
      </c>
      <c r="H79">
        <v>81</v>
      </c>
      <c r="I79">
        <v>87</v>
      </c>
      <c r="J79">
        <v>77</v>
      </c>
      <c r="K79">
        <f t="shared" si="6"/>
        <v>394</v>
      </c>
      <c r="L79">
        <f t="shared" si="7"/>
        <v>78.8</v>
      </c>
      <c r="M79" t="str">
        <f t="shared" si="8"/>
        <v>B</v>
      </c>
      <c r="N79">
        <f t="shared" si="9"/>
        <v>175</v>
      </c>
      <c r="O79" t="str">
        <f t="shared" si="10"/>
        <v>pass</v>
      </c>
      <c r="P79" s="49">
        <f t="shared" si="11"/>
        <v>78.8</v>
      </c>
    </row>
    <row r="80" spans="1:16" x14ac:dyDescent="0.25">
      <c r="A80" t="s">
        <v>93</v>
      </c>
      <c r="B80" t="s">
        <v>642</v>
      </c>
      <c r="C80" t="str">
        <f>IF(COUNTBLANK(raw_data!C80)=0,raw_data!C80,"none")</f>
        <v>B</v>
      </c>
      <c r="D80" t="str">
        <f>IF(COUNTBLANK(raw_data!D80)=0,raw_data!D80,"No gender")</f>
        <v>Female</v>
      </c>
      <c r="E80">
        <v>78</v>
      </c>
      <c r="F80">
        <v>78</v>
      </c>
      <c r="G80">
        <v>91</v>
      </c>
      <c r="H80">
        <v>70</v>
      </c>
      <c r="I80">
        <v>58</v>
      </c>
      <c r="J80">
        <v>92</v>
      </c>
      <c r="K80">
        <f t="shared" si="6"/>
        <v>375</v>
      </c>
      <c r="L80">
        <f t="shared" si="7"/>
        <v>75</v>
      </c>
      <c r="M80" t="str">
        <f t="shared" si="8"/>
        <v>B</v>
      </c>
      <c r="N80">
        <f t="shared" si="9"/>
        <v>199</v>
      </c>
      <c r="O80" t="str">
        <f t="shared" si="10"/>
        <v>pass</v>
      </c>
      <c r="P80" s="49">
        <f t="shared" si="11"/>
        <v>75</v>
      </c>
    </row>
    <row r="81" spans="1:16" x14ac:dyDescent="0.25">
      <c r="A81" t="s">
        <v>94</v>
      </c>
      <c r="B81" t="s">
        <v>643</v>
      </c>
      <c r="C81" t="str">
        <f>IF(COUNTBLANK(raw_data!C81)=0,raw_data!C81,"none")</f>
        <v>B</v>
      </c>
      <c r="D81" t="str">
        <f>IF(COUNTBLANK(raw_data!D81)=0,raw_data!D81,"No gender")</f>
        <v>Male</v>
      </c>
      <c r="E81">
        <v>79</v>
      </c>
      <c r="F81">
        <v>57</v>
      </c>
      <c r="G81">
        <v>74</v>
      </c>
      <c r="H81">
        <v>67</v>
      </c>
      <c r="I81">
        <v>83</v>
      </c>
      <c r="J81">
        <v>73</v>
      </c>
      <c r="K81">
        <f t="shared" si="6"/>
        <v>360</v>
      </c>
      <c r="L81">
        <f t="shared" si="7"/>
        <v>72</v>
      </c>
      <c r="M81" t="str">
        <f t="shared" si="8"/>
        <v>B</v>
      </c>
      <c r="N81">
        <f t="shared" si="9"/>
        <v>233</v>
      </c>
      <c r="O81" t="str">
        <f t="shared" si="10"/>
        <v>pass</v>
      </c>
      <c r="P81" s="49">
        <f t="shared" si="11"/>
        <v>72</v>
      </c>
    </row>
    <row r="82" spans="1:16" x14ac:dyDescent="0.25">
      <c r="A82" t="s">
        <v>95</v>
      </c>
      <c r="B82" t="s">
        <v>644</v>
      </c>
      <c r="C82" t="str">
        <f>IF(COUNTBLANK(raw_data!C82)=0,raw_data!C82,"none")</f>
        <v>B</v>
      </c>
      <c r="D82" t="str">
        <f>IF(COUNTBLANK(raw_data!D82)=0,raw_data!D82,"No gender")</f>
        <v>Female</v>
      </c>
      <c r="E82">
        <v>51</v>
      </c>
      <c r="F82">
        <v>53</v>
      </c>
      <c r="G82">
        <v>68</v>
      </c>
      <c r="H82">
        <v>66</v>
      </c>
      <c r="I82">
        <v>53</v>
      </c>
      <c r="J82">
        <v>85</v>
      </c>
      <c r="K82">
        <f t="shared" si="6"/>
        <v>291</v>
      </c>
      <c r="L82">
        <f t="shared" si="7"/>
        <v>58.199999999999996</v>
      </c>
      <c r="M82" t="str">
        <f t="shared" si="8"/>
        <v>D</v>
      </c>
      <c r="N82">
        <f t="shared" si="9"/>
        <v>392</v>
      </c>
      <c r="O82" t="str">
        <f t="shared" si="10"/>
        <v>fail</v>
      </c>
      <c r="P82" s="49">
        <f t="shared" si="11"/>
        <v>58.2</v>
      </c>
    </row>
    <row r="83" spans="1:16" x14ac:dyDescent="0.25">
      <c r="A83" t="s">
        <v>96</v>
      </c>
      <c r="B83" t="s">
        <v>645</v>
      </c>
      <c r="C83" t="str">
        <f>IF(COUNTBLANK(raw_data!C83)=0,raw_data!C83,"none")</f>
        <v>A</v>
      </c>
      <c r="D83" t="str">
        <f>IF(COUNTBLANK(raw_data!D83)=0,raw_data!D83,"No gender")</f>
        <v>Male</v>
      </c>
      <c r="E83">
        <v>40</v>
      </c>
      <c r="F83">
        <v>45</v>
      </c>
      <c r="G83">
        <v>43</v>
      </c>
      <c r="H83">
        <v>47</v>
      </c>
      <c r="I83">
        <v>52</v>
      </c>
      <c r="J83">
        <v>70</v>
      </c>
      <c r="K83">
        <f t="shared" si="6"/>
        <v>227</v>
      </c>
      <c r="L83">
        <f t="shared" si="7"/>
        <v>45.4</v>
      </c>
      <c r="M83" t="str">
        <f t="shared" si="8"/>
        <v>D</v>
      </c>
      <c r="N83">
        <f t="shared" si="9"/>
        <v>461</v>
      </c>
      <c r="O83" t="str">
        <f t="shared" si="10"/>
        <v>fail</v>
      </c>
      <c r="P83" s="49">
        <f t="shared" si="11"/>
        <v>45.4</v>
      </c>
    </row>
    <row r="84" spans="1:16" x14ac:dyDescent="0.25">
      <c r="A84" t="s">
        <v>97</v>
      </c>
      <c r="B84" t="s">
        <v>646</v>
      </c>
      <c r="C84" t="str">
        <f>IF(COUNTBLANK(raw_data!C84)=0,raw_data!C84,"none")</f>
        <v>C</v>
      </c>
      <c r="D84" t="str">
        <f>IF(COUNTBLANK(raw_data!D84)=0,raw_data!D84,"No gender")</f>
        <v>Female</v>
      </c>
      <c r="E84">
        <v>75</v>
      </c>
      <c r="F84">
        <v>79</v>
      </c>
      <c r="G84">
        <v>70</v>
      </c>
      <c r="H84">
        <v>88</v>
      </c>
      <c r="I84">
        <v>76</v>
      </c>
      <c r="J84">
        <v>89</v>
      </c>
      <c r="K84">
        <f t="shared" si="6"/>
        <v>388</v>
      </c>
      <c r="L84">
        <f t="shared" si="7"/>
        <v>77.600000000000009</v>
      </c>
      <c r="M84" t="str">
        <f t="shared" si="8"/>
        <v>B</v>
      </c>
      <c r="N84">
        <f t="shared" si="9"/>
        <v>184</v>
      </c>
      <c r="O84" t="str">
        <f t="shared" si="10"/>
        <v>pass</v>
      </c>
      <c r="P84" s="49">
        <f t="shared" si="11"/>
        <v>77.599999999999994</v>
      </c>
    </row>
    <row r="85" spans="1:16" x14ac:dyDescent="0.25">
      <c r="A85" t="s">
        <v>98</v>
      </c>
      <c r="B85" t="s">
        <v>647</v>
      </c>
      <c r="C85" t="str">
        <f>IF(COUNTBLANK(raw_data!C85)=0,raw_data!C85,"none")</f>
        <v>A</v>
      </c>
      <c r="D85" t="str">
        <f>IF(COUNTBLANK(raw_data!D85)=0,raw_data!D85,"No gender")</f>
        <v>No gender</v>
      </c>
      <c r="E85">
        <v>82</v>
      </c>
      <c r="F85">
        <v>86</v>
      </c>
      <c r="G85">
        <v>90</v>
      </c>
      <c r="H85">
        <v>81</v>
      </c>
      <c r="I85">
        <v>90</v>
      </c>
      <c r="J85">
        <v>98</v>
      </c>
      <c r="K85">
        <f t="shared" ref="K85:K148" si="12">SUM(E85:I85)</f>
        <v>429</v>
      </c>
      <c r="L85">
        <f t="shared" si="7"/>
        <v>85.8</v>
      </c>
      <c r="M85" t="str">
        <f t="shared" si="8"/>
        <v>A</v>
      </c>
      <c r="N85">
        <f t="shared" si="9"/>
        <v>94</v>
      </c>
      <c r="O85" t="str">
        <f t="shared" si="10"/>
        <v>pass</v>
      </c>
      <c r="P85" s="49">
        <f t="shared" si="11"/>
        <v>85.8</v>
      </c>
    </row>
    <row r="86" spans="1:16" x14ac:dyDescent="0.25">
      <c r="A86" t="s">
        <v>99</v>
      </c>
      <c r="B86" t="s">
        <v>648</v>
      </c>
      <c r="C86" t="str">
        <f>IF(COUNTBLANK(raw_data!C86)=0,raw_data!C86,"none")</f>
        <v>A</v>
      </c>
      <c r="D86" t="str">
        <f>IF(COUNTBLANK(raw_data!D86)=0,raw_data!D86,"No gender")</f>
        <v>Female</v>
      </c>
      <c r="E86">
        <v>91</v>
      </c>
      <c r="F86">
        <v>83</v>
      </c>
      <c r="G86">
        <v>92</v>
      </c>
      <c r="H86">
        <v>76</v>
      </c>
      <c r="I86">
        <v>71</v>
      </c>
      <c r="J86">
        <v>82</v>
      </c>
      <c r="K86">
        <f t="shared" si="12"/>
        <v>413</v>
      </c>
      <c r="L86">
        <f t="shared" si="7"/>
        <v>82.6</v>
      </c>
      <c r="M86" t="str">
        <f t="shared" si="8"/>
        <v>A</v>
      </c>
      <c r="N86">
        <f t="shared" si="9"/>
        <v>140</v>
      </c>
      <c r="O86" t="str">
        <f t="shared" si="10"/>
        <v>pass</v>
      </c>
      <c r="P86" s="49">
        <f t="shared" si="11"/>
        <v>82.6</v>
      </c>
    </row>
    <row r="87" spans="1:16" x14ac:dyDescent="0.25">
      <c r="A87" t="s">
        <v>100</v>
      </c>
      <c r="B87" t="s">
        <v>649</v>
      </c>
      <c r="C87" t="str">
        <f>IF(COUNTBLANK(raw_data!C87)=0,raw_data!C87,"none")</f>
        <v>B</v>
      </c>
      <c r="D87" t="str">
        <f>IF(COUNTBLANK(raw_data!D87)=0,raw_data!D87,"No gender")</f>
        <v>Female</v>
      </c>
      <c r="E87">
        <v>82</v>
      </c>
      <c r="F87">
        <v>65</v>
      </c>
      <c r="G87">
        <v>71</v>
      </c>
      <c r="H87">
        <v>66</v>
      </c>
      <c r="I87">
        <v>78</v>
      </c>
      <c r="J87">
        <v>97</v>
      </c>
      <c r="K87">
        <f t="shared" si="12"/>
        <v>362</v>
      </c>
      <c r="L87">
        <f t="shared" si="7"/>
        <v>72.399999999999991</v>
      </c>
      <c r="M87" t="str">
        <f t="shared" si="8"/>
        <v>B</v>
      </c>
      <c r="N87">
        <f t="shared" si="9"/>
        <v>222</v>
      </c>
      <c r="O87" t="str">
        <f t="shared" si="10"/>
        <v>pass</v>
      </c>
      <c r="P87" s="49">
        <f t="shared" si="11"/>
        <v>72.400000000000006</v>
      </c>
    </row>
    <row r="88" spans="1:16" x14ac:dyDescent="0.25">
      <c r="A88" t="s">
        <v>101</v>
      </c>
      <c r="B88" t="s">
        <v>650</v>
      </c>
      <c r="C88" t="str">
        <f>IF(COUNTBLANK(raw_data!C88)=0,raw_data!C88,"none")</f>
        <v>A</v>
      </c>
      <c r="D88" t="str">
        <f>IF(COUNTBLANK(raw_data!D88)=0,raw_data!D88,"No gender")</f>
        <v>Female</v>
      </c>
      <c r="E88">
        <v>89</v>
      </c>
      <c r="F88">
        <v>93</v>
      </c>
      <c r="G88">
        <v>69</v>
      </c>
      <c r="H88">
        <v>93</v>
      </c>
      <c r="I88">
        <v>92</v>
      </c>
      <c r="J88">
        <v>83</v>
      </c>
      <c r="K88">
        <f t="shared" si="12"/>
        <v>436</v>
      </c>
      <c r="L88">
        <f t="shared" si="7"/>
        <v>87.2</v>
      </c>
      <c r="M88" t="str">
        <f t="shared" si="8"/>
        <v>A</v>
      </c>
      <c r="N88">
        <f t="shared" si="9"/>
        <v>70</v>
      </c>
      <c r="O88" t="str">
        <f t="shared" si="10"/>
        <v>pass</v>
      </c>
      <c r="P88" s="49">
        <f t="shared" si="11"/>
        <v>87.2</v>
      </c>
    </row>
    <row r="89" spans="1:16" x14ac:dyDescent="0.25">
      <c r="A89" t="s">
        <v>102</v>
      </c>
      <c r="B89" t="s">
        <v>651</v>
      </c>
      <c r="C89" t="str">
        <f>IF(COUNTBLANK(raw_data!C89)=0,raw_data!C89,"none")</f>
        <v>none</v>
      </c>
      <c r="D89" t="str">
        <f>IF(COUNTBLANK(raw_data!D89)=0,raw_data!D89,"No gender")</f>
        <v>Female</v>
      </c>
      <c r="E89">
        <v>95</v>
      </c>
      <c r="F89">
        <v>82</v>
      </c>
      <c r="G89">
        <v>84</v>
      </c>
      <c r="H89">
        <v>88</v>
      </c>
      <c r="I89">
        <v>94</v>
      </c>
      <c r="J89">
        <v>94</v>
      </c>
      <c r="K89">
        <f t="shared" si="12"/>
        <v>443</v>
      </c>
      <c r="L89">
        <f t="shared" si="7"/>
        <v>88.6</v>
      </c>
      <c r="M89" t="str">
        <f t="shared" si="8"/>
        <v>A</v>
      </c>
      <c r="N89">
        <f t="shared" si="9"/>
        <v>58</v>
      </c>
      <c r="O89" t="str">
        <f t="shared" si="10"/>
        <v>pass</v>
      </c>
      <c r="P89" s="49">
        <f t="shared" si="11"/>
        <v>88.6</v>
      </c>
    </row>
    <row r="90" spans="1:16" x14ac:dyDescent="0.25">
      <c r="A90" t="s">
        <v>103</v>
      </c>
      <c r="B90" t="s">
        <v>652</v>
      </c>
      <c r="C90" t="str">
        <f>IF(COUNTBLANK(raw_data!C90)=0,raw_data!C90,"none")</f>
        <v>A</v>
      </c>
      <c r="D90" t="str">
        <f>IF(COUNTBLANK(raw_data!D90)=0,raw_data!D90,"No gender")</f>
        <v>Female</v>
      </c>
      <c r="E90">
        <v>73</v>
      </c>
      <c r="F90">
        <v>78</v>
      </c>
      <c r="G90">
        <v>91</v>
      </c>
      <c r="H90">
        <v>76</v>
      </c>
      <c r="I90">
        <v>85</v>
      </c>
      <c r="J90">
        <v>91</v>
      </c>
      <c r="K90">
        <f t="shared" si="12"/>
        <v>403</v>
      </c>
      <c r="L90">
        <f t="shared" si="7"/>
        <v>80.600000000000009</v>
      </c>
      <c r="M90" t="str">
        <f t="shared" si="8"/>
        <v>A</v>
      </c>
      <c r="N90">
        <f t="shared" si="9"/>
        <v>158</v>
      </c>
      <c r="O90" t="str">
        <f t="shared" si="10"/>
        <v>pass</v>
      </c>
      <c r="P90" s="49">
        <f t="shared" si="11"/>
        <v>80.599999999999994</v>
      </c>
    </row>
    <row r="91" spans="1:16" x14ac:dyDescent="0.25">
      <c r="A91" t="s">
        <v>104</v>
      </c>
      <c r="B91" t="s">
        <v>653</v>
      </c>
      <c r="C91" t="str">
        <f>IF(COUNTBLANK(raw_data!C91)=0,raw_data!C91,"none")</f>
        <v>none</v>
      </c>
      <c r="D91" t="str">
        <f>IF(COUNTBLANK(raw_data!D91)=0,raw_data!D91,"No gender")</f>
        <v>Male</v>
      </c>
      <c r="E91">
        <v>88</v>
      </c>
      <c r="F91">
        <v>86</v>
      </c>
      <c r="G91">
        <v>80</v>
      </c>
      <c r="H91">
        <v>69</v>
      </c>
      <c r="I91">
        <v>78</v>
      </c>
      <c r="J91">
        <v>82</v>
      </c>
      <c r="K91">
        <f t="shared" si="12"/>
        <v>401</v>
      </c>
      <c r="L91">
        <f t="shared" si="7"/>
        <v>80.2</v>
      </c>
      <c r="M91" t="str">
        <f t="shared" si="8"/>
        <v>A</v>
      </c>
      <c r="N91">
        <f t="shared" si="9"/>
        <v>163</v>
      </c>
      <c r="O91" t="str">
        <f t="shared" si="10"/>
        <v>pass</v>
      </c>
      <c r="P91" s="49">
        <f t="shared" si="11"/>
        <v>80.2</v>
      </c>
    </row>
    <row r="92" spans="1:16" x14ac:dyDescent="0.25">
      <c r="A92" t="s">
        <v>105</v>
      </c>
      <c r="B92" t="s">
        <v>654</v>
      </c>
      <c r="C92" t="str">
        <f>IF(COUNTBLANK(raw_data!C92)=0,raw_data!C92,"none")</f>
        <v>C</v>
      </c>
      <c r="D92" t="str">
        <f>IF(COUNTBLANK(raw_data!D92)=0,raw_data!D92,"No gender")</f>
        <v>Male</v>
      </c>
      <c r="E92">
        <v>70</v>
      </c>
      <c r="F92">
        <v>51</v>
      </c>
      <c r="G92">
        <v>64</v>
      </c>
      <c r="H92">
        <v>54</v>
      </c>
      <c r="I92">
        <v>60</v>
      </c>
      <c r="J92">
        <v>85</v>
      </c>
      <c r="K92">
        <f t="shared" si="12"/>
        <v>299</v>
      </c>
      <c r="L92">
        <f t="shared" si="7"/>
        <v>59.8</v>
      </c>
      <c r="M92" t="str">
        <f t="shared" si="8"/>
        <v>D</v>
      </c>
      <c r="N92">
        <f t="shared" si="9"/>
        <v>384</v>
      </c>
      <c r="O92" t="str">
        <f t="shared" si="10"/>
        <v>fail</v>
      </c>
      <c r="P92" s="49">
        <f t="shared" si="11"/>
        <v>59.8</v>
      </c>
    </row>
    <row r="93" spans="1:16" x14ac:dyDescent="0.25">
      <c r="A93" t="s">
        <v>106</v>
      </c>
      <c r="B93" t="s">
        <v>655</v>
      </c>
      <c r="C93" t="str">
        <f>IF(COUNTBLANK(raw_data!C93)=0,raw_data!C93,"none")</f>
        <v>C</v>
      </c>
      <c r="D93" t="str">
        <f>IF(COUNTBLANK(raw_data!D93)=0,raw_data!D93,"No gender")</f>
        <v>Female</v>
      </c>
      <c r="E93">
        <v>97</v>
      </c>
      <c r="F93">
        <v>86</v>
      </c>
      <c r="G93">
        <v>98</v>
      </c>
      <c r="H93">
        <v>97</v>
      </c>
      <c r="I93">
        <v>100</v>
      </c>
      <c r="J93">
        <v>100</v>
      </c>
      <c r="K93">
        <f t="shared" si="12"/>
        <v>478</v>
      </c>
      <c r="L93">
        <f t="shared" si="7"/>
        <v>95.6</v>
      </c>
      <c r="M93" t="str">
        <f t="shared" si="8"/>
        <v>A++</v>
      </c>
      <c r="N93">
        <f t="shared" si="9"/>
        <v>5</v>
      </c>
      <c r="O93" t="str">
        <f t="shared" si="10"/>
        <v>pass</v>
      </c>
      <c r="P93" s="49">
        <f t="shared" si="11"/>
        <v>95.6</v>
      </c>
    </row>
    <row r="94" spans="1:16" x14ac:dyDescent="0.25">
      <c r="A94" t="s">
        <v>107</v>
      </c>
      <c r="B94" t="s">
        <v>656</v>
      </c>
      <c r="C94" t="str">
        <f>IF(COUNTBLANK(raw_data!C94)=0,raw_data!C94,"none")</f>
        <v>B</v>
      </c>
      <c r="D94" t="str">
        <f>IF(COUNTBLANK(raw_data!D94)=0,raw_data!D94,"No gender")</f>
        <v>Female</v>
      </c>
      <c r="E94">
        <v>47</v>
      </c>
      <c r="F94">
        <v>42</v>
      </c>
      <c r="G94">
        <v>37</v>
      </c>
      <c r="H94">
        <v>50</v>
      </c>
      <c r="I94">
        <v>58</v>
      </c>
      <c r="J94">
        <v>65</v>
      </c>
      <c r="K94">
        <f t="shared" si="12"/>
        <v>234</v>
      </c>
      <c r="L94">
        <f t="shared" si="7"/>
        <v>46.800000000000004</v>
      </c>
      <c r="M94" t="str">
        <f t="shared" si="8"/>
        <v>D</v>
      </c>
      <c r="N94">
        <f t="shared" si="9"/>
        <v>457</v>
      </c>
      <c r="O94" t="str">
        <f t="shared" si="10"/>
        <v>fail</v>
      </c>
      <c r="P94" s="49">
        <f t="shared" si="11"/>
        <v>46.8</v>
      </c>
    </row>
    <row r="95" spans="1:16" x14ac:dyDescent="0.25">
      <c r="A95" t="s">
        <v>108</v>
      </c>
      <c r="B95" t="s">
        <v>657</v>
      </c>
      <c r="C95" t="str">
        <f>IF(COUNTBLANK(raw_data!C95)=0,raw_data!C95,"none")</f>
        <v>B</v>
      </c>
      <c r="D95" t="str">
        <f>IF(COUNTBLANK(raw_data!D95)=0,raw_data!D95,"No gender")</f>
        <v>Female</v>
      </c>
      <c r="E95">
        <v>38</v>
      </c>
      <c r="F95">
        <v>42</v>
      </c>
      <c r="G95">
        <v>53</v>
      </c>
      <c r="H95">
        <v>57</v>
      </c>
      <c r="I95">
        <v>46</v>
      </c>
      <c r="J95">
        <v>82</v>
      </c>
      <c r="K95">
        <f t="shared" si="12"/>
        <v>236</v>
      </c>
      <c r="L95">
        <f t="shared" si="7"/>
        <v>47.199999999999996</v>
      </c>
      <c r="M95" t="str">
        <f t="shared" si="8"/>
        <v>D</v>
      </c>
      <c r="N95">
        <f t="shared" si="9"/>
        <v>455</v>
      </c>
      <c r="O95" t="str">
        <f t="shared" si="10"/>
        <v>fail</v>
      </c>
      <c r="P95" s="49">
        <f t="shared" si="11"/>
        <v>47.2</v>
      </c>
    </row>
    <row r="96" spans="1:16" x14ac:dyDescent="0.25">
      <c r="A96" t="s">
        <v>109</v>
      </c>
      <c r="B96" t="s">
        <v>658</v>
      </c>
      <c r="C96" t="str">
        <f>IF(COUNTBLANK(raw_data!C96)=0,raw_data!C96,"none")</f>
        <v>A</v>
      </c>
      <c r="D96" t="str">
        <f>IF(COUNTBLANK(raw_data!D96)=0,raw_data!D96,"No gender")</f>
        <v>Female</v>
      </c>
      <c r="E96">
        <v>35</v>
      </c>
      <c r="F96">
        <v>35</v>
      </c>
      <c r="G96">
        <v>39</v>
      </c>
      <c r="H96">
        <v>38</v>
      </c>
      <c r="I96">
        <v>38</v>
      </c>
      <c r="J96">
        <v>60</v>
      </c>
      <c r="K96">
        <f t="shared" si="12"/>
        <v>185</v>
      </c>
      <c r="L96">
        <f t="shared" si="7"/>
        <v>37</v>
      </c>
      <c r="M96" t="str">
        <f t="shared" si="8"/>
        <v>D</v>
      </c>
      <c r="N96">
        <f t="shared" si="9"/>
        <v>493</v>
      </c>
      <c r="O96" t="str">
        <f t="shared" si="10"/>
        <v>fail</v>
      </c>
      <c r="P96" s="49">
        <f t="shared" si="11"/>
        <v>37</v>
      </c>
    </row>
    <row r="97" spans="1:16" x14ac:dyDescent="0.25">
      <c r="A97" t="s">
        <v>110</v>
      </c>
      <c r="B97" t="s">
        <v>659</v>
      </c>
      <c r="C97" t="str">
        <f>IF(COUNTBLANK(raw_data!C97)=0,raw_data!C97,"none")</f>
        <v>B</v>
      </c>
      <c r="D97" t="str">
        <f>IF(COUNTBLANK(raw_data!D97)=0,raw_data!D97,"No gender")</f>
        <v>Female</v>
      </c>
      <c r="E97">
        <v>96</v>
      </c>
      <c r="F97">
        <v>82</v>
      </c>
      <c r="G97">
        <v>100</v>
      </c>
      <c r="H97">
        <v>83</v>
      </c>
      <c r="I97">
        <v>96</v>
      </c>
      <c r="J97">
        <v>88</v>
      </c>
      <c r="K97">
        <f t="shared" si="12"/>
        <v>457</v>
      </c>
      <c r="L97">
        <f t="shared" si="7"/>
        <v>91.4</v>
      </c>
      <c r="M97" t="str">
        <f t="shared" si="8"/>
        <v>A++</v>
      </c>
      <c r="N97">
        <f t="shared" si="9"/>
        <v>31</v>
      </c>
      <c r="O97" t="str">
        <f t="shared" si="10"/>
        <v>pass</v>
      </c>
      <c r="P97" s="49">
        <f t="shared" si="11"/>
        <v>91.4</v>
      </c>
    </row>
    <row r="98" spans="1:16" x14ac:dyDescent="0.25">
      <c r="A98" t="s">
        <v>111</v>
      </c>
      <c r="B98" t="s">
        <v>660</v>
      </c>
      <c r="C98" t="str">
        <f>IF(COUNTBLANK(raw_data!C98)=0,raw_data!C98,"none")</f>
        <v>C</v>
      </c>
      <c r="D98" t="str">
        <f>IF(COUNTBLANK(raw_data!D98)=0,raw_data!D98,"No gender")</f>
        <v>Male</v>
      </c>
      <c r="E98">
        <v>87</v>
      </c>
      <c r="F98">
        <v>74</v>
      </c>
      <c r="G98">
        <v>88</v>
      </c>
      <c r="H98">
        <v>94</v>
      </c>
      <c r="I98">
        <v>84</v>
      </c>
      <c r="J98">
        <v>98</v>
      </c>
      <c r="K98">
        <f t="shared" si="12"/>
        <v>427</v>
      </c>
      <c r="L98">
        <f t="shared" si="7"/>
        <v>85.399999999999991</v>
      </c>
      <c r="M98" t="str">
        <f t="shared" si="8"/>
        <v>A</v>
      </c>
      <c r="N98">
        <f t="shared" si="9"/>
        <v>103</v>
      </c>
      <c r="O98" t="str">
        <f t="shared" si="10"/>
        <v>pass</v>
      </c>
      <c r="P98" s="49">
        <f t="shared" si="11"/>
        <v>85.4</v>
      </c>
    </row>
    <row r="99" spans="1:16" x14ac:dyDescent="0.25">
      <c r="A99" t="s">
        <v>112</v>
      </c>
      <c r="B99" t="s">
        <v>661</v>
      </c>
      <c r="C99" t="str">
        <f>IF(COUNTBLANK(raw_data!C99)=0,raw_data!C99,"none")</f>
        <v>B</v>
      </c>
      <c r="D99" t="str">
        <f>IF(COUNTBLANK(raw_data!D99)=0,raw_data!D99,"No gender")</f>
        <v>Female</v>
      </c>
      <c r="E99">
        <v>86</v>
      </c>
      <c r="F99">
        <v>77</v>
      </c>
      <c r="G99">
        <v>88</v>
      </c>
      <c r="H99">
        <v>85</v>
      </c>
      <c r="I99">
        <v>71</v>
      </c>
      <c r="J99">
        <v>82</v>
      </c>
      <c r="K99">
        <f t="shared" si="12"/>
        <v>407</v>
      </c>
      <c r="L99">
        <f t="shared" si="7"/>
        <v>81.399999999999991</v>
      </c>
      <c r="M99" t="str">
        <f t="shared" si="8"/>
        <v>A</v>
      </c>
      <c r="N99">
        <f t="shared" si="9"/>
        <v>152</v>
      </c>
      <c r="O99" t="str">
        <f t="shared" si="10"/>
        <v>pass</v>
      </c>
      <c r="P99" s="49">
        <f t="shared" si="11"/>
        <v>81.400000000000006</v>
      </c>
    </row>
    <row r="100" spans="1:16" x14ac:dyDescent="0.25">
      <c r="A100" t="s">
        <v>113</v>
      </c>
      <c r="B100" t="s">
        <v>662</v>
      </c>
      <c r="C100" t="str">
        <f>IF(COUNTBLANK(raw_data!C100)=0,raw_data!C100,"none")</f>
        <v>A</v>
      </c>
      <c r="D100" t="str">
        <f>IF(COUNTBLANK(raw_data!D100)=0,raw_data!D100,"No gender")</f>
        <v>Female</v>
      </c>
      <c r="E100">
        <v>55</v>
      </c>
      <c r="F100">
        <v>50</v>
      </c>
      <c r="G100">
        <v>38</v>
      </c>
      <c r="H100">
        <v>60</v>
      </c>
      <c r="I100">
        <v>55</v>
      </c>
      <c r="J100">
        <v>79</v>
      </c>
      <c r="K100">
        <f t="shared" si="12"/>
        <v>258</v>
      </c>
      <c r="L100">
        <f t="shared" si="7"/>
        <v>51.6</v>
      </c>
      <c r="M100" t="str">
        <f t="shared" si="8"/>
        <v>D</v>
      </c>
      <c r="N100">
        <f t="shared" si="9"/>
        <v>421</v>
      </c>
      <c r="O100" t="str">
        <f t="shared" si="10"/>
        <v>fail</v>
      </c>
      <c r="P100" s="49">
        <f t="shared" si="11"/>
        <v>51.6</v>
      </c>
    </row>
    <row r="101" spans="1:16" x14ac:dyDescent="0.25">
      <c r="A101" t="s">
        <v>114</v>
      </c>
      <c r="B101" t="s">
        <v>663</v>
      </c>
      <c r="C101" t="str">
        <f>IF(COUNTBLANK(raw_data!C101)=0,raw_data!C101,"none")</f>
        <v>C</v>
      </c>
      <c r="D101" t="str">
        <f>IF(COUNTBLANK(raw_data!D101)=0,raw_data!D101,"No gender")</f>
        <v>Female</v>
      </c>
      <c r="E101">
        <v>78</v>
      </c>
      <c r="F101">
        <v>89</v>
      </c>
      <c r="G101">
        <v>92</v>
      </c>
      <c r="H101">
        <v>82</v>
      </c>
      <c r="I101">
        <v>81</v>
      </c>
      <c r="J101">
        <v>81</v>
      </c>
      <c r="K101">
        <f t="shared" si="12"/>
        <v>422</v>
      </c>
      <c r="L101">
        <f t="shared" si="7"/>
        <v>84.399999999999991</v>
      </c>
      <c r="M101" t="str">
        <f t="shared" si="8"/>
        <v>A</v>
      </c>
      <c r="N101">
        <f t="shared" si="9"/>
        <v>115</v>
      </c>
      <c r="O101" t="str">
        <f t="shared" si="10"/>
        <v>pass</v>
      </c>
      <c r="P101" s="49">
        <f t="shared" si="11"/>
        <v>84.4</v>
      </c>
    </row>
    <row r="102" spans="1:16" x14ac:dyDescent="0.25">
      <c r="A102" t="s">
        <v>115</v>
      </c>
      <c r="B102" t="s">
        <v>664</v>
      </c>
      <c r="C102" t="str">
        <f>IF(COUNTBLANK(raw_data!C102)=0,raw_data!C102,"none")</f>
        <v>A</v>
      </c>
      <c r="D102" t="str">
        <f>IF(COUNTBLANK(raw_data!D102)=0,raw_data!D102,"No gender")</f>
        <v>Male</v>
      </c>
      <c r="E102">
        <v>65</v>
      </c>
      <c r="F102">
        <v>75</v>
      </c>
      <c r="G102">
        <v>61</v>
      </c>
      <c r="H102">
        <v>77</v>
      </c>
      <c r="I102">
        <v>69</v>
      </c>
      <c r="J102">
        <v>89</v>
      </c>
      <c r="K102">
        <f t="shared" si="12"/>
        <v>347</v>
      </c>
      <c r="L102">
        <f t="shared" si="7"/>
        <v>69.399999999999991</v>
      </c>
      <c r="M102" t="str">
        <f t="shared" si="8"/>
        <v>C</v>
      </c>
      <c r="N102">
        <f t="shared" si="9"/>
        <v>277</v>
      </c>
      <c r="O102" t="str">
        <f t="shared" si="10"/>
        <v>pass</v>
      </c>
      <c r="P102" s="49">
        <f t="shared" si="11"/>
        <v>69.400000000000006</v>
      </c>
    </row>
    <row r="103" spans="1:16" x14ac:dyDescent="0.25">
      <c r="A103" t="s">
        <v>116</v>
      </c>
      <c r="B103" t="s">
        <v>665</v>
      </c>
      <c r="C103" t="str">
        <f>IF(COUNTBLANK(raw_data!C103)=0,raw_data!C103,"none")</f>
        <v>B</v>
      </c>
      <c r="D103" t="str">
        <f>IF(COUNTBLANK(raw_data!D103)=0,raw_data!D103,"No gender")</f>
        <v>Male</v>
      </c>
      <c r="E103">
        <v>59</v>
      </c>
      <c r="F103">
        <v>58</v>
      </c>
      <c r="G103">
        <v>67</v>
      </c>
      <c r="H103">
        <v>64</v>
      </c>
      <c r="I103">
        <v>46</v>
      </c>
      <c r="J103">
        <v>65</v>
      </c>
      <c r="K103">
        <f t="shared" si="12"/>
        <v>294</v>
      </c>
      <c r="L103">
        <f t="shared" si="7"/>
        <v>58.8</v>
      </c>
      <c r="M103" t="str">
        <f t="shared" si="8"/>
        <v>D</v>
      </c>
      <c r="N103">
        <f t="shared" si="9"/>
        <v>390</v>
      </c>
      <c r="O103" t="str">
        <f t="shared" si="10"/>
        <v>fail</v>
      </c>
      <c r="P103" s="49">
        <f t="shared" si="11"/>
        <v>58.8</v>
      </c>
    </row>
    <row r="104" spans="1:16" x14ac:dyDescent="0.25">
      <c r="A104" t="s">
        <v>117</v>
      </c>
      <c r="B104" t="s">
        <v>666</v>
      </c>
      <c r="C104" t="str">
        <f>IF(COUNTBLANK(raw_data!C104)=0,raw_data!C104,"none")</f>
        <v>C</v>
      </c>
      <c r="D104" t="str">
        <f>IF(COUNTBLANK(raw_data!D104)=0,raw_data!D104,"No gender")</f>
        <v>Female</v>
      </c>
      <c r="E104">
        <v>71</v>
      </c>
      <c r="F104">
        <v>68</v>
      </c>
      <c r="G104">
        <v>72</v>
      </c>
      <c r="H104">
        <v>77</v>
      </c>
      <c r="I104">
        <v>74</v>
      </c>
      <c r="J104">
        <v>94</v>
      </c>
      <c r="K104">
        <f t="shared" si="12"/>
        <v>362</v>
      </c>
      <c r="L104">
        <f t="shared" si="7"/>
        <v>72.399999999999991</v>
      </c>
      <c r="M104" t="str">
        <f t="shared" si="8"/>
        <v>B</v>
      </c>
      <c r="N104">
        <f t="shared" si="9"/>
        <v>222</v>
      </c>
      <c r="O104" t="str">
        <f t="shared" si="10"/>
        <v>pass</v>
      </c>
      <c r="P104" s="49">
        <f t="shared" si="11"/>
        <v>72.400000000000006</v>
      </c>
    </row>
    <row r="105" spans="1:16" x14ac:dyDescent="0.25">
      <c r="A105" t="s">
        <v>118</v>
      </c>
      <c r="B105" t="s">
        <v>667</v>
      </c>
      <c r="C105" t="str">
        <f>IF(COUNTBLANK(raw_data!C105)=0,raw_data!C105,"none")</f>
        <v>B</v>
      </c>
      <c r="D105" t="str">
        <f>IF(COUNTBLANK(raw_data!D105)=0,raw_data!D105,"No gender")</f>
        <v>Female</v>
      </c>
      <c r="E105">
        <v>69</v>
      </c>
      <c r="F105">
        <v>65</v>
      </c>
      <c r="G105">
        <v>67</v>
      </c>
      <c r="H105">
        <v>80</v>
      </c>
      <c r="I105">
        <v>67</v>
      </c>
      <c r="J105">
        <v>69</v>
      </c>
      <c r="K105">
        <f t="shared" si="12"/>
        <v>348</v>
      </c>
      <c r="L105">
        <f t="shared" si="7"/>
        <v>69.599999999999994</v>
      </c>
      <c r="M105" t="str">
        <f t="shared" si="8"/>
        <v>C</v>
      </c>
      <c r="N105">
        <f t="shared" si="9"/>
        <v>273</v>
      </c>
      <c r="O105" t="str">
        <f t="shared" si="10"/>
        <v>pass</v>
      </c>
      <c r="P105" s="49">
        <f t="shared" si="11"/>
        <v>69.599999999999994</v>
      </c>
    </row>
    <row r="106" spans="1:16" x14ac:dyDescent="0.25">
      <c r="A106" t="s">
        <v>119</v>
      </c>
      <c r="B106" t="s">
        <v>668</v>
      </c>
      <c r="C106" t="str">
        <f>IF(COUNTBLANK(raw_data!C106)=0,raw_data!C106,"none")</f>
        <v>B</v>
      </c>
      <c r="D106" t="str">
        <f>IF(COUNTBLANK(raw_data!D106)=0,raw_data!D106,"No gender")</f>
        <v>Male</v>
      </c>
      <c r="E106">
        <v>92</v>
      </c>
      <c r="F106">
        <v>97</v>
      </c>
      <c r="G106">
        <v>77</v>
      </c>
      <c r="H106">
        <v>93</v>
      </c>
      <c r="I106">
        <v>85</v>
      </c>
      <c r="J106">
        <v>88</v>
      </c>
      <c r="K106">
        <f t="shared" si="12"/>
        <v>444</v>
      </c>
      <c r="L106">
        <f t="shared" si="7"/>
        <v>88.8</v>
      </c>
      <c r="M106" t="str">
        <f t="shared" si="8"/>
        <v>A</v>
      </c>
      <c r="N106">
        <f t="shared" si="9"/>
        <v>55</v>
      </c>
      <c r="O106" t="str">
        <f t="shared" si="10"/>
        <v>pass</v>
      </c>
      <c r="P106" s="49">
        <f t="shared" si="11"/>
        <v>88.8</v>
      </c>
    </row>
    <row r="107" spans="1:16" x14ac:dyDescent="0.25">
      <c r="A107" t="s">
        <v>120</v>
      </c>
      <c r="B107" t="s">
        <v>669</v>
      </c>
      <c r="C107" t="str">
        <f>IF(COUNTBLANK(raw_data!C107)=0,raw_data!C107,"none")</f>
        <v>none</v>
      </c>
      <c r="D107" t="str">
        <f>IF(COUNTBLANK(raw_data!D107)=0,raw_data!D107,"No gender")</f>
        <v>Male</v>
      </c>
      <c r="E107">
        <v>46</v>
      </c>
      <c r="F107">
        <v>45</v>
      </c>
      <c r="G107">
        <v>37</v>
      </c>
      <c r="H107">
        <v>35</v>
      </c>
      <c r="I107">
        <v>47</v>
      </c>
      <c r="J107">
        <v>60</v>
      </c>
      <c r="K107">
        <f t="shared" si="12"/>
        <v>210</v>
      </c>
      <c r="L107">
        <f t="shared" si="7"/>
        <v>42</v>
      </c>
      <c r="M107" t="str">
        <f t="shared" si="8"/>
        <v>D</v>
      </c>
      <c r="N107">
        <f t="shared" si="9"/>
        <v>469</v>
      </c>
      <c r="O107" t="str">
        <f t="shared" si="10"/>
        <v>fail</v>
      </c>
      <c r="P107" s="49">
        <f t="shared" si="11"/>
        <v>42</v>
      </c>
    </row>
    <row r="108" spans="1:16" x14ac:dyDescent="0.25">
      <c r="A108" t="s">
        <v>121</v>
      </c>
      <c r="B108" t="s">
        <v>670</v>
      </c>
      <c r="C108" t="str">
        <f>IF(COUNTBLANK(raw_data!C108)=0,raw_data!C108,"none")</f>
        <v>B</v>
      </c>
      <c r="D108" t="str">
        <f>IF(COUNTBLANK(raw_data!D108)=0,raw_data!D108,"No gender")</f>
        <v>No gender</v>
      </c>
      <c r="E108">
        <v>71</v>
      </c>
      <c r="F108">
        <v>63</v>
      </c>
      <c r="G108">
        <v>53</v>
      </c>
      <c r="H108">
        <v>71</v>
      </c>
      <c r="I108">
        <v>78</v>
      </c>
      <c r="J108">
        <v>74</v>
      </c>
      <c r="K108">
        <f t="shared" si="12"/>
        <v>336</v>
      </c>
      <c r="L108">
        <f t="shared" si="7"/>
        <v>67.2</v>
      </c>
      <c r="M108" t="str">
        <f t="shared" si="8"/>
        <v>C</v>
      </c>
      <c r="N108">
        <f t="shared" si="9"/>
        <v>324</v>
      </c>
      <c r="O108" t="str">
        <f t="shared" si="10"/>
        <v>pass</v>
      </c>
      <c r="P108" s="49">
        <f t="shared" si="11"/>
        <v>67.2</v>
      </c>
    </row>
    <row r="109" spans="1:16" x14ac:dyDescent="0.25">
      <c r="A109" t="s">
        <v>122</v>
      </c>
      <c r="B109" t="s">
        <v>671</v>
      </c>
      <c r="C109" t="str">
        <f>IF(COUNTBLANK(raw_data!C109)=0,raw_data!C109,"none")</f>
        <v>C</v>
      </c>
      <c r="D109" t="str">
        <f>IF(COUNTBLANK(raw_data!D109)=0,raw_data!D109,"No gender")</f>
        <v>Female</v>
      </c>
      <c r="E109">
        <v>40</v>
      </c>
      <c r="F109">
        <v>52</v>
      </c>
      <c r="G109">
        <v>50</v>
      </c>
      <c r="H109">
        <v>45</v>
      </c>
      <c r="I109">
        <v>47</v>
      </c>
      <c r="J109">
        <v>79</v>
      </c>
      <c r="K109">
        <f t="shared" si="12"/>
        <v>234</v>
      </c>
      <c r="L109">
        <f t="shared" si="7"/>
        <v>46.800000000000004</v>
      </c>
      <c r="M109" t="str">
        <f t="shared" si="8"/>
        <v>D</v>
      </c>
      <c r="N109">
        <f t="shared" si="9"/>
        <v>457</v>
      </c>
      <c r="O109" t="str">
        <f t="shared" si="10"/>
        <v>fail</v>
      </c>
      <c r="P109" s="49">
        <f t="shared" si="11"/>
        <v>46.8</v>
      </c>
    </row>
    <row r="110" spans="1:16" x14ac:dyDescent="0.25">
      <c r="A110" t="s">
        <v>123</v>
      </c>
      <c r="B110" t="s">
        <v>672</v>
      </c>
      <c r="C110" t="str">
        <f>IF(COUNTBLANK(raw_data!C110)=0,raw_data!C110,"none")</f>
        <v>A</v>
      </c>
      <c r="D110" t="str">
        <f>IF(COUNTBLANK(raw_data!D110)=0,raw_data!D110,"No gender")</f>
        <v>Male</v>
      </c>
      <c r="E110">
        <v>77</v>
      </c>
      <c r="F110">
        <v>66</v>
      </c>
      <c r="G110">
        <v>71</v>
      </c>
      <c r="H110">
        <v>71</v>
      </c>
      <c r="I110">
        <v>65</v>
      </c>
      <c r="J110">
        <v>95</v>
      </c>
      <c r="K110">
        <f t="shared" si="12"/>
        <v>350</v>
      </c>
      <c r="L110">
        <f t="shared" si="7"/>
        <v>70</v>
      </c>
      <c r="M110" t="str">
        <f t="shared" si="8"/>
        <v>B</v>
      </c>
      <c r="N110">
        <f t="shared" si="9"/>
        <v>264</v>
      </c>
      <c r="O110" t="str">
        <f t="shared" si="10"/>
        <v>pass</v>
      </c>
      <c r="P110" s="49">
        <f t="shared" si="11"/>
        <v>70</v>
      </c>
    </row>
    <row r="111" spans="1:16" x14ac:dyDescent="0.25">
      <c r="A111" t="s">
        <v>124</v>
      </c>
      <c r="B111" t="s">
        <v>673</v>
      </c>
      <c r="C111" t="str">
        <f>IF(COUNTBLANK(raw_data!C111)=0,raw_data!C111,"none")</f>
        <v>C</v>
      </c>
      <c r="D111" t="str">
        <f>IF(COUNTBLANK(raw_data!D111)=0,raw_data!D111,"No gender")</f>
        <v>Male</v>
      </c>
      <c r="E111">
        <v>92</v>
      </c>
      <c r="F111">
        <v>81</v>
      </c>
      <c r="G111">
        <v>97</v>
      </c>
      <c r="H111">
        <v>81</v>
      </c>
      <c r="I111">
        <v>83</v>
      </c>
      <c r="J111">
        <v>100</v>
      </c>
      <c r="K111">
        <f t="shared" si="12"/>
        <v>434</v>
      </c>
      <c r="L111">
        <f t="shared" si="7"/>
        <v>86.8</v>
      </c>
      <c r="M111" t="str">
        <f t="shared" si="8"/>
        <v>A</v>
      </c>
      <c r="N111">
        <f t="shared" si="9"/>
        <v>73</v>
      </c>
      <c r="O111" t="str">
        <f t="shared" si="10"/>
        <v>pass</v>
      </c>
      <c r="P111" s="49">
        <f t="shared" si="11"/>
        <v>86.8</v>
      </c>
    </row>
    <row r="112" spans="1:16" x14ac:dyDescent="0.25">
      <c r="A112" t="s">
        <v>125</v>
      </c>
      <c r="B112" t="s">
        <v>674</v>
      </c>
      <c r="C112" t="str">
        <f>IF(COUNTBLANK(raw_data!C112)=0,raw_data!C112,"none")</f>
        <v>C</v>
      </c>
      <c r="D112" t="str">
        <f>IF(COUNTBLANK(raw_data!D112)=0,raw_data!D112,"No gender")</f>
        <v>Female</v>
      </c>
      <c r="E112">
        <v>85</v>
      </c>
      <c r="F112">
        <v>100</v>
      </c>
      <c r="G112">
        <v>94</v>
      </c>
      <c r="H112">
        <v>94</v>
      </c>
      <c r="I112">
        <v>100</v>
      </c>
      <c r="J112">
        <v>86</v>
      </c>
      <c r="K112">
        <f t="shared" si="12"/>
        <v>473</v>
      </c>
      <c r="L112">
        <f t="shared" si="7"/>
        <v>94.6</v>
      </c>
      <c r="M112" t="str">
        <f t="shared" si="8"/>
        <v>A++</v>
      </c>
      <c r="N112">
        <f t="shared" si="9"/>
        <v>9</v>
      </c>
      <c r="O112" t="str">
        <f t="shared" si="10"/>
        <v>pass</v>
      </c>
      <c r="P112" s="49">
        <f t="shared" si="11"/>
        <v>94.6</v>
      </c>
    </row>
    <row r="113" spans="1:16" x14ac:dyDescent="0.25">
      <c r="A113" t="s">
        <v>126</v>
      </c>
      <c r="B113" t="s">
        <v>675</v>
      </c>
      <c r="C113" t="str">
        <f>IF(COUNTBLANK(raw_data!C113)=0,raw_data!C113,"none")</f>
        <v>C</v>
      </c>
      <c r="D113" t="str">
        <f>IF(COUNTBLANK(raw_data!D113)=0,raw_data!D113,"No gender")</f>
        <v>Female</v>
      </c>
      <c r="E113">
        <v>100</v>
      </c>
      <c r="F113">
        <v>96</v>
      </c>
      <c r="G113">
        <v>71</v>
      </c>
      <c r="H113">
        <v>83</v>
      </c>
      <c r="I113">
        <v>93</v>
      </c>
      <c r="J113">
        <v>86</v>
      </c>
      <c r="K113">
        <f t="shared" si="12"/>
        <v>443</v>
      </c>
      <c r="L113">
        <f t="shared" si="7"/>
        <v>88.6</v>
      </c>
      <c r="M113" t="str">
        <f t="shared" si="8"/>
        <v>A</v>
      </c>
      <c r="N113">
        <f t="shared" si="9"/>
        <v>58</v>
      </c>
      <c r="O113" t="str">
        <f t="shared" si="10"/>
        <v>pass</v>
      </c>
      <c r="P113" s="49">
        <f t="shared" si="11"/>
        <v>88.6</v>
      </c>
    </row>
    <row r="114" spans="1:16" x14ac:dyDescent="0.25">
      <c r="A114" t="s">
        <v>127</v>
      </c>
      <c r="B114" t="s">
        <v>676</v>
      </c>
      <c r="C114" t="str">
        <f>IF(COUNTBLANK(raw_data!C114)=0,raw_data!C114,"none")</f>
        <v>C</v>
      </c>
      <c r="D114" t="str">
        <f>IF(COUNTBLANK(raw_data!D114)=0,raw_data!D114,"No gender")</f>
        <v>Female</v>
      </c>
      <c r="E114">
        <v>95</v>
      </c>
      <c r="F114">
        <v>76</v>
      </c>
      <c r="G114">
        <v>91</v>
      </c>
      <c r="H114">
        <v>76</v>
      </c>
      <c r="I114">
        <v>87</v>
      </c>
      <c r="J114">
        <v>83</v>
      </c>
      <c r="K114">
        <f t="shared" si="12"/>
        <v>425</v>
      </c>
      <c r="L114">
        <f t="shared" si="7"/>
        <v>85</v>
      </c>
      <c r="M114" t="str">
        <f t="shared" si="8"/>
        <v>A</v>
      </c>
      <c r="N114">
        <f t="shared" si="9"/>
        <v>109</v>
      </c>
      <c r="O114" t="str">
        <f t="shared" si="10"/>
        <v>pass</v>
      </c>
      <c r="P114" s="49">
        <f t="shared" si="11"/>
        <v>85</v>
      </c>
    </row>
    <row r="115" spans="1:16" x14ac:dyDescent="0.25">
      <c r="A115" t="s">
        <v>128</v>
      </c>
      <c r="B115" t="s">
        <v>677</v>
      </c>
      <c r="C115" t="str">
        <f>IF(COUNTBLANK(raw_data!C115)=0,raw_data!C115,"none")</f>
        <v>none</v>
      </c>
      <c r="D115" t="str">
        <f>IF(COUNTBLANK(raw_data!D115)=0,raw_data!D115,"No gender")</f>
        <v>Male</v>
      </c>
      <c r="E115">
        <v>86</v>
      </c>
      <c r="F115">
        <v>100</v>
      </c>
      <c r="G115">
        <v>97</v>
      </c>
      <c r="H115">
        <v>89</v>
      </c>
      <c r="I115">
        <v>96</v>
      </c>
      <c r="J115">
        <v>100</v>
      </c>
      <c r="K115">
        <f t="shared" si="12"/>
        <v>468</v>
      </c>
      <c r="L115">
        <f t="shared" si="7"/>
        <v>93.600000000000009</v>
      </c>
      <c r="M115" t="str">
        <f t="shared" si="8"/>
        <v>A++</v>
      </c>
      <c r="N115">
        <f t="shared" si="9"/>
        <v>15</v>
      </c>
      <c r="O115" t="str">
        <f t="shared" si="10"/>
        <v>pass</v>
      </c>
      <c r="P115" s="49">
        <f t="shared" si="11"/>
        <v>93.6</v>
      </c>
    </row>
    <row r="116" spans="1:16" x14ac:dyDescent="0.25">
      <c r="A116" t="s">
        <v>129</v>
      </c>
      <c r="B116" t="s">
        <v>678</v>
      </c>
      <c r="C116" t="str">
        <f>IF(COUNTBLANK(raw_data!C116)=0,raw_data!C116,"none")</f>
        <v>C</v>
      </c>
      <c r="D116" t="str">
        <f>IF(COUNTBLANK(raw_data!D116)=0,raw_data!D116,"No gender")</f>
        <v>Male</v>
      </c>
      <c r="E116">
        <v>52</v>
      </c>
      <c r="F116">
        <v>44</v>
      </c>
      <c r="G116">
        <v>46</v>
      </c>
      <c r="H116">
        <v>47</v>
      </c>
      <c r="I116">
        <v>52</v>
      </c>
      <c r="J116">
        <v>62</v>
      </c>
      <c r="K116">
        <f t="shared" si="12"/>
        <v>241</v>
      </c>
      <c r="L116">
        <f t="shared" si="7"/>
        <v>48.199999999999996</v>
      </c>
      <c r="M116" t="str">
        <f t="shared" si="8"/>
        <v>D</v>
      </c>
      <c r="N116">
        <f t="shared" si="9"/>
        <v>448</v>
      </c>
      <c r="O116" t="str">
        <f t="shared" si="10"/>
        <v>fail</v>
      </c>
      <c r="P116" s="49">
        <f t="shared" si="11"/>
        <v>48.2</v>
      </c>
    </row>
    <row r="117" spans="1:16" x14ac:dyDescent="0.25">
      <c r="A117" t="s">
        <v>130</v>
      </c>
      <c r="B117" t="s">
        <v>679</v>
      </c>
      <c r="C117" t="str">
        <f>IF(COUNTBLANK(raw_data!C117)=0,raw_data!C117,"none")</f>
        <v>B</v>
      </c>
      <c r="D117" t="str">
        <f>IF(COUNTBLANK(raw_data!D117)=0,raw_data!D117,"No gender")</f>
        <v>Female</v>
      </c>
      <c r="E117">
        <v>84</v>
      </c>
      <c r="F117">
        <v>80</v>
      </c>
      <c r="G117">
        <v>94</v>
      </c>
      <c r="H117">
        <v>88</v>
      </c>
      <c r="I117">
        <v>73</v>
      </c>
      <c r="J117">
        <v>81</v>
      </c>
      <c r="K117">
        <f t="shared" si="12"/>
        <v>419</v>
      </c>
      <c r="L117">
        <f t="shared" si="7"/>
        <v>83.8</v>
      </c>
      <c r="M117" t="str">
        <f t="shared" si="8"/>
        <v>A</v>
      </c>
      <c r="N117">
        <f t="shared" si="9"/>
        <v>129</v>
      </c>
      <c r="O117" t="str">
        <f t="shared" si="10"/>
        <v>pass</v>
      </c>
      <c r="P117" s="49">
        <f t="shared" si="11"/>
        <v>83.8</v>
      </c>
    </row>
    <row r="118" spans="1:16" x14ac:dyDescent="0.25">
      <c r="A118" t="s">
        <v>131</v>
      </c>
      <c r="B118" t="s">
        <v>680</v>
      </c>
      <c r="C118" t="str">
        <f>IF(COUNTBLANK(raw_data!C118)=0,raw_data!C118,"none")</f>
        <v>C</v>
      </c>
      <c r="D118" t="str">
        <f>IF(COUNTBLANK(raw_data!D118)=0,raw_data!D118,"No gender")</f>
        <v>Male</v>
      </c>
      <c r="E118">
        <v>82</v>
      </c>
      <c r="F118">
        <v>91</v>
      </c>
      <c r="G118">
        <v>97</v>
      </c>
      <c r="H118">
        <v>81</v>
      </c>
      <c r="I118">
        <v>85</v>
      </c>
      <c r="J118">
        <v>100</v>
      </c>
      <c r="K118">
        <f t="shared" si="12"/>
        <v>436</v>
      </c>
      <c r="L118">
        <f t="shared" si="7"/>
        <v>87.2</v>
      </c>
      <c r="M118" t="str">
        <f t="shared" si="8"/>
        <v>A</v>
      </c>
      <c r="N118">
        <f t="shared" si="9"/>
        <v>70</v>
      </c>
      <c r="O118" t="str">
        <f t="shared" si="10"/>
        <v>pass</v>
      </c>
      <c r="P118" s="49">
        <f t="shared" si="11"/>
        <v>87.2</v>
      </c>
    </row>
    <row r="119" spans="1:16" x14ac:dyDescent="0.25">
      <c r="A119" t="s">
        <v>132</v>
      </c>
      <c r="B119" t="s">
        <v>681</v>
      </c>
      <c r="C119" t="str">
        <f>IF(COUNTBLANK(raw_data!C119)=0,raw_data!C119,"none")</f>
        <v>A</v>
      </c>
      <c r="D119" t="str">
        <f>IF(COUNTBLANK(raw_data!D119)=0,raw_data!D119,"No gender")</f>
        <v>No gender</v>
      </c>
      <c r="E119">
        <v>95</v>
      </c>
      <c r="F119">
        <v>100</v>
      </c>
      <c r="G119">
        <v>91</v>
      </c>
      <c r="H119">
        <v>94</v>
      </c>
      <c r="I119">
        <v>80</v>
      </c>
      <c r="J119">
        <v>100</v>
      </c>
      <c r="K119">
        <f t="shared" si="12"/>
        <v>460</v>
      </c>
      <c r="L119">
        <f t="shared" si="7"/>
        <v>92</v>
      </c>
      <c r="M119" t="str">
        <f t="shared" si="8"/>
        <v>A++</v>
      </c>
      <c r="N119">
        <f t="shared" si="9"/>
        <v>26</v>
      </c>
      <c r="O119" t="str">
        <f t="shared" si="10"/>
        <v>pass</v>
      </c>
      <c r="P119" s="49">
        <f t="shared" si="11"/>
        <v>92</v>
      </c>
    </row>
    <row r="120" spans="1:16" x14ac:dyDescent="0.25">
      <c r="A120" t="s">
        <v>133</v>
      </c>
      <c r="B120" t="s">
        <v>682</v>
      </c>
      <c r="C120" t="str">
        <f>IF(COUNTBLANK(raw_data!C120)=0,raw_data!C120,"none")</f>
        <v>B</v>
      </c>
      <c r="D120" t="str">
        <f>IF(COUNTBLANK(raw_data!D120)=0,raw_data!D120,"No gender")</f>
        <v>Female</v>
      </c>
      <c r="E120">
        <v>63</v>
      </c>
      <c r="F120">
        <v>54</v>
      </c>
      <c r="G120">
        <v>50</v>
      </c>
      <c r="H120">
        <v>61</v>
      </c>
      <c r="I120">
        <v>69</v>
      </c>
      <c r="J120">
        <v>67</v>
      </c>
      <c r="K120">
        <f t="shared" si="12"/>
        <v>297</v>
      </c>
      <c r="L120">
        <f t="shared" si="7"/>
        <v>59.4</v>
      </c>
      <c r="M120" t="str">
        <f t="shared" si="8"/>
        <v>D</v>
      </c>
      <c r="N120">
        <f t="shared" si="9"/>
        <v>385</v>
      </c>
      <c r="O120" t="str">
        <f t="shared" si="10"/>
        <v>fail</v>
      </c>
      <c r="P120" s="49">
        <f t="shared" si="11"/>
        <v>59.4</v>
      </c>
    </row>
    <row r="121" spans="1:16" x14ac:dyDescent="0.25">
      <c r="A121" t="s">
        <v>134</v>
      </c>
      <c r="B121" t="s">
        <v>683</v>
      </c>
      <c r="C121" t="str">
        <f>IF(COUNTBLANK(raw_data!C121)=0,raw_data!C121,"none")</f>
        <v>C</v>
      </c>
      <c r="D121" t="str">
        <f>IF(COUNTBLANK(raw_data!D121)=0,raw_data!D121,"No gender")</f>
        <v>Male</v>
      </c>
      <c r="E121">
        <v>77</v>
      </c>
      <c r="F121">
        <v>73</v>
      </c>
      <c r="G121">
        <v>77</v>
      </c>
      <c r="H121">
        <v>74</v>
      </c>
      <c r="I121">
        <v>76</v>
      </c>
      <c r="J121">
        <v>75</v>
      </c>
      <c r="K121">
        <f t="shared" si="12"/>
        <v>377</v>
      </c>
      <c r="L121">
        <f t="shared" si="7"/>
        <v>75.400000000000006</v>
      </c>
      <c r="M121" t="str">
        <f t="shared" si="8"/>
        <v>B</v>
      </c>
      <c r="N121">
        <f t="shared" si="9"/>
        <v>197</v>
      </c>
      <c r="O121" t="str">
        <f t="shared" si="10"/>
        <v>pass</v>
      </c>
      <c r="P121" s="49">
        <f t="shared" si="11"/>
        <v>75.400000000000006</v>
      </c>
    </row>
    <row r="122" spans="1:16" x14ac:dyDescent="0.25">
      <c r="A122" t="s">
        <v>135</v>
      </c>
      <c r="B122" t="s">
        <v>684</v>
      </c>
      <c r="C122" t="str">
        <f>IF(COUNTBLANK(raw_data!C122)=0,raw_data!C122,"none")</f>
        <v>B</v>
      </c>
      <c r="D122" t="str">
        <f>IF(COUNTBLANK(raw_data!D122)=0,raw_data!D122,"No gender")</f>
        <v>Female</v>
      </c>
      <c r="E122">
        <v>52</v>
      </c>
      <c r="F122">
        <v>45</v>
      </c>
      <c r="G122">
        <v>36</v>
      </c>
      <c r="H122">
        <v>57</v>
      </c>
      <c r="I122">
        <v>53</v>
      </c>
      <c r="J122">
        <v>65</v>
      </c>
      <c r="K122">
        <f t="shared" si="12"/>
        <v>243</v>
      </c>
      <c r="L122">
        <f t="shared" si="7"/>
        <v>48.6</v>
      </c>
      <c r="M122" t="str">
        <f t="shared" si="8"/>
        <v>D</v>
      </c>
      <c r="N122">
        <f t="shared" si="9"/>
        <v>446</v>
      </c>
      <c r="O122" t="str">
        <f t="shared" si="10"/>
        <v>fail</v>
      </c>
      <c r="P122" s="49">
        <f t="shared" si="11"/>
        <v>48.6</v>
      </c>
    </row>
    <row r="123" spans="1:16" x14ac:dyDescent="0.25">
      <c r="A123" t="s">
        <v>136</v>
      </c>
      <c r="B123" t="s">
        <v>685</v>
      </c>
      <c r="C123" t="str">
        <f>IF(COUNTBLANK(raw_data!C123)=0,raw_data!C123,"none")</f>
        <v>B</v>
      </c>
      <c r="D123" t="str">
        <f>IF(COUNTBLANK(raw_data!D123)=0,raw_data!D123,"No gender")</f>
        <v>Male</v>
      </c>
      <c r="E123">
        <v>91</v>
      </c>
      <c r="F123">
        <v>96</v>
      </c>
      <c r="G123">
        <v>96</v>
      </c>
      <c r="H123">
        <v>93</v>
      </c>
      <c r="I123">
        <v>92</v>
      </c>
      <c r="J123">
        <v>80</v>
      </c>
      <c r="K123">
        <f t="shared" si="12"/>
        <v>468</v>
      </c>
      <c r="L123">
        <f t="shared" si="7"/>
        <v>93.600000000000009</v>
      </c>
      <c r="M123" t="str">
        <f t="shared" si="8"/>
        <v>A++</v>
      </c>
      <c r="N123">
        <f t="shared" si="9"/>
        <v>15</v>
      </c>
      <c r="O123" t="str">
        <f t="shared" si="10"/>
        <v>pass</v>
      </c>
      <c r="P123" s="49">
        <f t="shared" si="11"/>
        <v>93.6</v>
      </c>
    </row>
    <row r="124" spans="1:16" x14ac:dyDescent="0.25">
      <c r="A124" t="s">
        <v>137</v>
      </c>
      <c r="B124" t="s">
        <v>686</v>
      </c>
      <c r="C124" t="str">
        <f>IF(COUNTBLANK(raw_data!C124)=0,raw_data!C124,"none")</f>
        <v>C</v>
      </c>
      <c r="D124" t="str">
        <f>IF(COUNTBLANK(raw_data!D124)=0,raw_data!D124,"No gender")</f>
        <v>Male</v>
      </c>
      <c r="E124">
        <v>91</v>
      </c>
      <c r="F124">
        <v>99</v>
      </c>
      <c r="G124">
        <v>84</v>
      </c>
      <c r="H124">
        <v>94</v>
      </c>
      <c r="I124">
        <v>86</v>
      </c>
      <c r="J124">
        <v>89</v>
      </c>
      <c r="K124">
        <f t="shared" si="12"/>
        <v>454</v>
      </c>
      <c r="L124">
        <f t="shared" si="7"/>
        <v>90.8</v>
      </c>
      <c r="M124" t="str">
        <f t="shared" si="8"/>
        <v>A++</v>
      </c>
      <c r="N124">
        <f t="shared" si="9"/>
        <v>33</v>
      </c>
      <c r="O124" t="str">
        <f t="shared" si="10"/>
        <v>pass</v>
      </c>
      <c r="P124" s="49">
        <f t="shared" si="11"/>
        <v>90.8</v>
      </c>
    </row>
    <row r="125" spans="1:16" x14ac:dyDescent="0.25">
      <c r="A125" t="s">
        <v>138</v>
      </c>
      <c r="B125" t="s">
        <v>687</v>
      </c>
      <c r="C125" t="str">
        <f>IF(COUNTBLANK(raw_data!C125)=0,raw_data!C125,"none")</f>
        <v>A</v>
      </c>
      <c r="D125" t="str">
        <f>IF(COUNTBLANK(raw_data!D125)=0,raw_data!D125,"No gender")</f>
        <v>Female</v>
      </c>
      <c r="E125">
        <v>87</v>
      </c>
      <c r="F125">
        <v>80</v>
      </c>
      <c r="G125">
        <v>69</v>
      </c>
      <c r="H125">
        <v>91</v>
      </c>
      <c r="I125">
        <v>99</v>
      </c>
      <c r="J125">
        <v>89</v>
      </c>
      <c r="K125">
        <f t="shared" si="12"/>
        <v>426</v>
      </c>
      <c r="L125">
        <f t="shared" si="7"/>
        <v>85.2</v>
      </c>
      <c r="M125" t="str">
        <f t="shared" si="8"/>
        <v>A</v>
      </c>
      <c r="N125">
        <f t="shared" si="9"/>
        <v>108</v>
      </c>
      <c r="O125" t="str">
        <f t="shared" si="10"/>
        <v>pass</v>
      </c>
      <c r="P125" s="49">
        <f t="shared" si="11"/>
        <v>85.2</v>
      </c>
    </row>
    <row r="126" spans="1:16" x14ac:dyDescent="0.25">
      <c r="A126" t="s">
        <v>139</v>
      </c>
      <c r="B126" t="s">
        <v>688</v>
      </c>
      <c r="C126" t="str">
        <f>IF(COUNTBLANK(raw_data!C126)=0,raw_data!C126,"none")</f>
        <v>C</v>
      </c>
      <c r="D126" t="str">
        <f>IF(COUNTBLANK(raw_data!D126)=0,raw_data!D126,"No gender")</f>
        <v>Female</v>
      </c>
      <c r="E126">
        <v>58</v>
      </c>
      <c r="F126">
        <v>68</v>
      </c>
      <c r="G126">
        <v>54</v>
      </c>
      <c r="H126">
        <v>70</v>
      </c>
      <c r="I126">
        <v>68</v>
      </c>
      <c r="J126">
        <v>84</v>
      </c>
      <c r="K126">
        <f t="shared" si="12"/>
        <v>318</v>
      </c>
      <c r="L126">
        <f t="shared" si="7"/>
        <v>63.6</v>
      </c>
      <c r="M126" t="str">
        <f t="shared" si="8"/>
        <v>C</v>
      </c>
      <c r="N126">
        <f t="shared" si="9"/>
        <v>371</v>
      </c>
      <c r="O126" t="str">
        <f t="shared" si="10"/>
        <v>pass</v>
      </c>
      <c r="P126" s="49">
        <f t="shared" si="11"/>
        <v>63.6</v>
      </c>
    </row>
    <row r="127" spans="1:16" x14ac:dyDescent="0.25">
      <c r="A127" t="s">
        <v>140</v>
      </c>
      <c r="B127" t="s">
        <v>689</v>
      </c>
      <c r="C127" t="str">
        <f>IF(COUNTBLANK(raw_data!C127)=0,raw_data!C127,"none")</f>
        <v>A</v>
      </c>
      <c r="D127" t="str">
        <f>IF(COUNTBLANK(raw_data!D127)=0,raw_data!D127,"No gender")</f>
        <v>Female</v>
      </c>
      <c r="E127">
        <v>91</v>
      </c>
      <c r="F127">
        <v>91</v>
      </c>
      <c r="G127">
        <v>88</v>
      </c>
      <c r="H127">
        <v>89</v>
      </c>
      <c r="I127">
        <v>89</v>
      </c>
      <c r="J127">
        <v>100</v>
      </c>
      <c r="K127">
        <f t="shared" si="12"/>
        <v>448</v>
      </c>
      <c r="L127">
        <f t="shared" si="7"/>
        <v>89.600000000000009</v>
      </c>
      <c r="M127" t="str">
        <f t="shared" si="8"/>
        <v>A</v>
      </c>
      <c r="N127">
        <f t="shared" si="9"/>
        <v>46</v>
      </c>
      <c r="O127" t="str">
        <f t="shared" si="10"/>
        <v>pass</v>
      </c>
      <c r="P127" s="49">
        <f t="shared" si="11"/>
        <v>89.6</v>
      </c>
    </row>
    <row r="128" spans="1:16" x14ac:dyDescent="0.25">
      <c r="A128" t="s">
        <v>141</v>
      </c>
      <c r="B128" t="s">
        <v>690</v>
      </c>
      <c r="C128" t="str">
        <f>IF(COUNTBLANK(raw_data!C128)=0,raw_data!C128,"none")</f>
        <v>A</v>
      </c>
      <c r="D128" t="str">
        <f>IF(COUNTBLANK(raw_data!D128)=0,raw_data!D128,"No gender")</f>
        <v>Female</v>
      </c>
      <c r="E128">
        <v>37</v>
      </c>
      <c r="F128">
        <v>35</v>
      </c>
      <c r="G128">
        <v>50</v>
      </c>
      <c r="H128">
        <v>35</v>
      </c>
      <c r="I128">
        <v>54</v>
      </c>
      <c r="J128">
        <v>61</v>
      </c>
      <c r="K128">
        <f t="shared" si="12"/>
        <v>211</v>
      </c>
      <c r="L128">
        <f t="shared" si="7"/>
        <v>42.199999999999996</v>
      </c>
      <c r="M128" t="str">
        <f t="shared" si="8"/>
        <v>D</v>
      </c>
      <c r="N128">
        <f t="shared" si="9"/>
        <v>468</v>
      </c>
      <c r="O128" t="str">
        <f t="shared" si="10"/>
        <v>fail</v>
      </c>
      <c r="P128" s="49">
        <f t="shared" si="11"/>
        <v>42.2</v>
      </c>
    </row>
    <row r="129" spans="1:16" x14ac:dyDescent="0.25">
      <c r="A129" t="s">
        <v>142</v>
      </c>
      <c r="B129" t="s">
        <v>691</v>
      </c>
      <c r="C129" t="str">
        <f>IF(COUNTBLANK(raw_data!C129)=0,raw_data!C129,"none")</f>
        <v>C</v>
      </c>
      <c r="D129" t="str">
        <f>IF(COUNTBLANK(raw_data!D129)=0,raw_data!D129,"No gender")</f>
        <v>Male</v>
      </c>
      <c r="E129">
        <v>97</v>
      </c>
      <c r="F129">
        <v>89</v>
      </c>
      <c r="G129">
        <v>75</v>
      </c>
      <c r="H129">
        <v>92</v>
      </c>
      <c r="I129">
        <v>88</v>
      </c>
      <c r="J129">
        <v>77</v>
      </c>
      <c r="K129">
        <f t="shared" si="12"/>
        <v>441</v>
      </c>
      <c r="L129">
        <f t="shared" si="7"/>
        <v>88.2</v>
      </c>
      <c r="M129" t="str">
        <f t="shared" si="8"/>
        <v>A</v>
      </c>
      <c r="N129">
        <f t="shared" si="9"/>
        <v>61</v>
      </c>
      <c r="O129" t="str">
        <f t="shared" si="10"/>
        <v>pass</v>
      </c>
      <c r="P129" s="49">
        <f t="shared" si="11"/>
        <v>88.2</v>
      </c>
    </row>
    <row r="130" spans="1:16" x14ac:dyDescent="0.25">
      <c r="A130" t="s">
        <v>143</v>
      </c>
      <c r="B130" t="s">
        <v>692</v>
      </c>
      <c r="C130" t="str">
        <f>IF(COUNTBLANK(raw_data!C130)=0,raw_data!C130,"none")</f>
        <v>A</v>
      </c>
      <c r="D130" t="str">
        <f>IF(COUNTBLANK(raw_data!D130)=0,raw_data!D130,"No gender")</f>
        <v>Male</v>
      </c>
      <c r="E130">
        <v>52</v>
      </c>
      <c r="F130">
        <v>45</v>
      </c>
      <c r="G130">
        <v>43</v>
      </c>
      <c r="H130">
        <v>62</v>
      </c>
      <c r="I130">
        <v>46</v>
      </c>
      <c r="J130">
        <v>82</v>
      </c>
      <c r="K130">
        <f t="shared" si="12"/>
        <v>248</v>
      </c>
      <c r="L130">
        <f t="shared" si="7"/>
        <v>49.6</v>
      </c>
      <c r="M130" t="str">
        <f t="shared" si="8"/>
        <v>D</v>
      </c>
      <c r="N130">
        <f t="shared" si="9"/>
        <v>438</v>
      </c>
      <c r="O130" t="str">
        <f t="shared" si="10"/>
        <v>fail</v>
      </c>
      <c r="P130" s="49">
        <f t="shared" si="11"/>
        <v>49.6</v>
      </c>
    </row>
    <row r="131" spans="1:16" x14ac:dyDescent="0.25">
      <c r="A131" t="s">
        <v>144</v>
      </c>
      <c r="B131" t="s">
        <v>693</v>
      </c>
      <c r="C131" t="str">
        <f>IF(COUNTBLANK(raw_data!C131)=0,raw_data!C131,"none")</f>
        <v>none</v>
      </c>
      <c r="D131" t="str">
        <f>IF(COUNTBLANK(raw_data!D131)=0,raw_data!D131,"No gender")</f>
        <v>Male</v>
      </c>
      <c r="E131">
        <v>89</v>
      </c>
      <c r="F131">
        <v>81</v>
      </c>
      <c r="G131">
        <v>81</v>
      </c>
      <c r="H131">
        <v>88</v>
      </c>
      <c r="I131">
        <v>90</v>
      </c>
      <c r="J131">
        <v>100</v>
      </c>
      <c r="K131">
        <f t="shared" si="12"/>
        <v>429</v>
      </c>
      <c r="L131">
        <f t="shared" ref="L131:L194" si="13">(K131/500)*100</f>
        <v>85.8</v>
      </c>
      <c r="M131" t="str">
        <f t="shared" ref="M131:M194" si="14">IF(L131&gt;=90,"A++",IF(L131&gt;=80,"A",IF(L131&gt;=70,"B",IF(L131&gt;=60,"C","D"))))</f>
        <v>A</v>
      </c>
      <c r="N131">
        <f t="shared" ref="N131:N194" si="15">RANK(K131,$K$2:$K$504,0)</f>
        <v>94</v>
      </c>
      <c r="O131" t="str">
        <f t="shared" ref="O131:O194" si="16">IF(L131&gt;=60,"pass","fail")</f>
        <v>pass</v>
      </c>
      <c r="P131" s="49">
        <f t="shared" ref="P131:P194" si="17">AVERAGE(K131/COUNT(E131:I131))</f>
        <v>85.8</v>
      </c>
    </row>
    <row r="132" spans="1:16" x14ac:dyDescent="0.25">
      <c r="A132" t="s">
        <v>145</v>
      </c>
      <c r="B132" t="s">
        <v>694</v>
      </c>
      <c r="C132" t="str">
        <f>IF(COUNTBLANK(raw_data!C132)=0,raw_data!C132,"none")</f>
        <v>a</v>
      </c>
      <c r="D132" t="str">
        <f>IF(COUNTBLANK(raw_data!D132)=0,raw_data!D132,"No gender")</f>
        <v>Male</v>
      </c>
      <c r="E132">
        <v>51</v>
      </c>
      <c r="F132">
        <v>49</v>
      </c>
      <c r="G132">
        <v>64</v>
      </c>
      <c r="H132">
        <v>52</v>
      </c>
      <c r="I132">
        <v>57</v>
      </c>
      <c r="J132">
        <v>66</v>
      </c>
      <c r="K132">
        <f t="shared" si="12"/>
        <v>273</v>
      </c>
      <c r="L132">
        <f t="shared" si="13"/>
        <v>54.6</v>
      </c>
      <c r="M132" t="str">
        <f t="shared" si="14"/>
        <v>D</v>
      </c>
      <c r="N132">
        <f t="shared" si="15"/>
        <v>406</v>
      </c>
      <c r="O132" t="str">
        <f t="shared" si="16"/>
        <v>fail</v>
      </c>
      <c r="P132" s="49">
        <f t="shared" si="17"/>
        <v>54.6</v>
      </c>
    </row>
    <row r="133" spans="1:16" x14ac:dyDescent="0.25">
      <c r="A133" t="s">
        <v>146</v>
      </c>
      <c r="B133" t="s">
        <v>695</v>
      </c>
      <c r="C133" t="str">
        <f>IF(COUNTBLANK(raw_data!C133)=0,raw_data!C133,"none")</f>
        <v>B</v>
      </c>
      <c r="D133" t="str">
        <f>IF(COUNTBLANK(raw_data!D133)=0,raw_data!D133,"No gender")</f>
        <v>Male</v>
      </c>
      <c r="E133">
        <v>76</v>
      </c>
      <c r="F133">
        <v>74</v>
      </c>
      <c r="G133">
        <v>91</v>
      </c>
      <c r="H133">
        <v>80</v>
      </c>
      <c r="I133">
        <v>67</v>
      </c>
      <c r="J133">
        <v>74</v>
      </c>
      <c r="K133">
        <f t="shared" si="12"/>
        <v>388</v>
      </c>
      <c r="L133">
        <f t="shared" si="13"/>
        <v>77.600000000000009</v>
      </c>
      <c r="M133" t="str">
        <f t="shared" si="14"/>
        <v>B</v>
      </c>
      <c r="N133">
        <f t="shared" si="15"/>
        <v>184</v>
      </c>
      <c r="O133" t="str">
        <f t="shared" si="16"/>
        <v>pass</v>
      </c>
      <c r="P133" s="49">
        <f t="shared" si="17"/>
        <v>77.599999999999994</v>
      </c>
    </row>
    <row r="134" spans="1:16" x14ac:dyDescent="0.25">
      <c r="A134" t="s">
        <v>147</v>
      </c>
      <c r="B134" t="s">
        <v>696</v>
      </c>
      <c r="C134" t="str">
        <f>IF(COUNTBLANK(raw_data!C134)=0,raw_data!C134,"none")</f>
        <v>A</v>
      </c>
      <c r="D134" t="str">
        <f>IF(COUNTBLANK(raw_data!D134)=0,raw_data!D134,"No gender")</f>
        <v>Male</v>
      </c>
      <c r="E134">
        <v>90</v>
      </c>
      <c r="F134">
        <v>92</v>
      </c>
      <c r="G134">
        <v>91</v>
      </c>
      <c r="H134">
        <v>90</v>
      </c>
      <c r="I134">
        <v>97</v>
      </c>
      <c r="J134">
        <v>98</v>
      </c>
      <c r="K134">
        <f t="shared" si="12"/>
        <v>460</v>
      </c>
      <c r="L134">
        <f t="shared" si="13"/>
        <v>92</v>
      </c>
      <c r="M134" t="str">
        <f t="shared" si="14"/>
        <v>A++</v>
      </c>
      <c r="N134">
        <f t="shared" si="15"/>
        <v>26</v>
      </c>
      <c r="O134" t="str">
        <f t="shared" si="16"/>
        <v>pass</v>
      </c>
      <c r="P134" s="49">
        <f t="shared" si="17"/>
        <v>92</v>
      </c>
    </row>
    <row r="135" spans="1:16" x14ac:dyDescent="0.25">
      <c r="A135" t="s">
        <v>148</v>
      </c>
      <c r="B135" t="s">
        <v>697</v>
      </c>
      <c r="C135" t="str">
        <f>IF(COUNTBLANK(raw_data!C135)=0,raw_data!C135,"none")</f>
        <v>C</v>
      </c>
      <c r="D135" t="str">
        <f>IF(COUNTBLANK(raw_data!D135)=0,raw_data!D135,"No gender")</f>
        <v>Female</v>
      </c>
      <c r="E135">
        <v>60</v>
      </c>
      <c r="F135">
        <v>72</v>
      </c>
      <c r="G135">
        <v>63</v>
      </c>
      <c r="H135">
        <v>59</v>
      </c>
      <c r="I135">
        <v>77</v>
      </c>
      <c r="J135">
        <v>60</v>
      </c>
      <c r="K135">
        <f t="shared" si="12"/>
        <v>331</v>
      </c>
      <c r="L135">
        <f t="shared" si="13"/>
        <v>66.2</v>
      </c>
      <c r="M135" t="str">
        <f t="shared" si="14"/>
        <v>C</v>
      </c>
      <c r="N135">
        <f t="shared" si="15"/>
        <v>349</v>
      </c>
      <c r="O135" t="str">
        <f t="shared" si="16"/>
        <v>pass</v>
      </c>
      <c r="P135" s="49">
        <f t="shared" si="17"/>
        <v>66.2</v>
      </c>
    </row>
    <row r="136" spans="1:16" x14ac:dyDescent="0.25">
      <c r="A136" t="s">
        <v>149</v>
      </c>
      <c r="B136" t="s">
        <v>698</v>
      </c>
      <c r="C136" t="str">
        <f>IF(COUNTBLANK(raw_data!C136)=0,raw_data!C136,"none")</f>
        <v>A</v>
      </c>
      <c r="D136" t="str">
        <f>IF(COUNTBLANK(raw_data!D136)=0,raw_data!D136,"No gender")</f>
        <v>Female</v>
      </c>
      <c r="E136">
        <v>43</v>
      </c>
      <c r="F136">
        <v>35</v>
      </c>
      <c r="G136">
        <v>49</v>
      </c>
      <c r="H136">
        <v>35</v>
      </c>
      <c r="I136">
        <v>35</v>
      </c>
      <c r="J136">
        <v>60</v>
      </c>
      <c r="K136">
        <f t="shared" si="12"/>
        <v>197</v>
      </c>
      <c r="L136">
        <f t="shared" si="13"/>
        <v>39.4</v>
      </c>
      <c r="M136" t="str">
        <f t="shared" si="14"/>
        <v>D</v>
      </c>
      <c r="N136">
        <f t="shared" si="15"/>
        <v>481</v>
      </c>
      <c r="O136" t="str">
        <f t="shared" si="16"/>
        <v>fail</v>
      </c>
      <c r="P136" s="49">
        <f t="shared" si="17"/>
        <v>39.4</v>
      </c>
    </row>
    <row r="137" spans="1:16" x14ac:dyDescent="0.25">
      <c r="A137" t="s">
        <v>150</v>
      </c>
      <c r="B137" t="s">
        <v>699</v>
      </c>
      <c r="C137" t="str">
        <f>IF(COUNTBLANK(raw_data!C137)=0,raw_data!C137,"none")</f>
        <v>A</v>
      </c>
      <c r="D137" t="str">
        <f>IF(COUNTBLANK(raw_data!D137)=0,raw_data!D137,"No gender")</f>
        <v>Male</v>
      </c>
      <c r="E137">
        <v>90</v>
      </c>
      <c r="F137">
        <v>96</v>
      </c>
      <c r="G137">
        <v>73</v>
      </c>
      <c r="H137">
        <v>87</v>
      </c>
      <c r="I137">
        <v>100</v>
      </c>
      <c r="J137">
        <v>79</v>
      </c>
      <c r="K137">
        <f t="shared" si="12"/>
        <v>446</v>
      </c>
      <c r="L137">
        <f t="shared" si="13"/>
        <v>89.2</v>
      </c>
      <c r="M137" t="str">
        <f t="shared" si="14"/>
        <v>A</v>
      </c>
      <c r="N137">
        <f t="shared" si="15"/>
        <v>52</v>
      </c>
      <c r="O137" t="str">
        <f t="shared" si="16"/>
        <v>pass</v>
      </c>
      <c r="P137" s="49">
        <f t="shared" si="17"/>
        <v>89.2</v>
      </c>
    </row>
    <row r="138" spans="1:16" x14ac:dyDescent="0.25">
      <c r="A138" t="s">
        <v>151</v>
      </c>
      <c r="B138" t="s">
        <v>700</v>
      </c>
      <c r="C138" t="str">
        <f>IF(COUNTBLANK(raw_data!C138)=0,raw_data!C138,"none")</f>
        <v>A</v>
      </c>
      <c r="D138" t="str">
        <f>IF(COUNTBLANK(raw_data!D138)=0,raw_data!D138,"No gender")</f>
        <v>Male</v>
      </c>
      <c r="E138">
        <v>41</v>
      </c>
      <c r="F138">
        <v>35</v>
      </c>
      <c r="G138">
        <v>49</v>
      </c>
      <c r="H138">
        <v>35</v>
      </c>
      <c r="I138">
        <v>35</v>
      </c>
      <c r="J138">
        <v>64</v>
      </c>
      <c r="K138">
        <f t="shared" si="12"/>
        <v>195</v>
      </c>
      <c r="L138">
        <f t="shared" si="13"/>
        <v>39</v>
      </c>
      <c r="M138" t="str">
        <f t="shared" si="14"/>
        <v>D</v>
      </c>
      <c r="N138">
        <f t="shared" si="15"/>
        <v>485</v>
      </c>
      <c r="O138" t="str">
        <f t="shared" si="16"/>
        <v>fail</v>
      </c>
      <c r="P138" s="49">
        <f t="shared" si="17"/>
        <v>39</v>
      </c>
    </row>
    <row r="139" spans="1:16" x14ac:dyDescent="0.25">
      <c r="A139" t="s">
        <v>152</v>
      </c>
      <c r="B139" t="s">
        <v>701</v>
      </c>
      <c r="C139" t="str">
        <f>IF(COUNTBLANK(raw_data!C139)=0,raw_data!C139,"none")</f>
        <v>B</v>
      </c>
      <c r="D139" t="str">
        <f>IF(COUNTBLANK(raw_data!D139)=0,raw_data!D139,"No gender")</f>
        <v>Female</v>
      </c>
      <c r="E139">
        <v>66</v>
      </c>
      <c r="F139">
        <v>69</v>
      </c>
      <c r="G139">
        <v>59</v>
      </c>
      <c r="H139">
        <v>63</v>
      </c>
      <c r="I139">
        <v>75</v>
      </c>
      <c r="J139">
        <v>68</v>
      </c>
      <c r="K139">
        <f t="shared" si="12"/>
        <v>332</v>
      </c>
      <c r="L139">
        <f t="shared" si="13"/>
        <v>66.400000000000006</v>
      </c>
      <c r="M139" t="str">
        <f t="shared" si="14"/>
        <v>C</v>
      </c>
      <c r="N139">
        <f t="shared" si="15"/>
        <v>343</v>
      </c>
      <c r="O139" t="str">
        <f t="shared" si="16"/>
        <v>pass</v>
      </c>
      <c r="P139" s="49">
        <f t="shared" si="17"/>
        <v>66.400000000000006</v>
      </c>
    </row>
    <row r="140" spans="1:16" x14ac:dyDescent="0.25">
      <c r="A140" t="s">
        <v>153</v>
      </c>
      <c r="B140" t="s">
        <v>702</v>
      </c>
      <c r="C140" t="str">
        <f>IF(COUNTBLANK(raw_data!C140)=0,raw_data!C140,"none")</f>
        <v>B</v>
      </c>
      <c r="D140" t="str">
        <f>IF(COUNTBLANK(raw_data!D140)=0,raw_data!D140,"No gender")</f>
        <v>Male</v>
      </c>
      <c r="E140">
        <v>66</v>
      </c>
      <c r="F140">
        <v>62</v>
      </c>
      <c r="G140">
        <v>69</v>
      </c>
      <c r="H140">
        <v>67</v>
      </c>
      <c r="I140">
        <v>77</v>
      </c>
      <c r="J140">
        <v>73</v>
      </c>
      <c r="K140">
        <f t="shared" si="12"/>
        <v>341</v>
      </c>
      <c r="L140">
        <f t="shared" si="13"/>
        <v>68.2</v>
      </c>
      <c r="M140" t="str">
        <f t="shared" si="14"/>
        <v>C</v>
      </c>
      <c r="N140">
        <f t="shared" si="15"/>
        <v>303</v>
      </c>
      <c r="O140" t="str">
        <f t="shared" si="16"/>
        <v>pass</v>
      </c>
      <c r="P140" s="49">
        <f t="shared" si="17"/>
        <v>68.2</v>
      </c>
    </row>
    <row r="141" spans="1:16" x14ac:dyDescent="0.25">
      <c r="A141" t="s">
        <v>154</v>
      </c>
      <c r="B141" t="s">
        <v>703</v>
      </c>
      <c r="C141" t="str">
        <f>IF(COUNTBLANK(raw_data!C141)=0,raw_data!C141,"none")</f>
        <v>B</v>
      </c>
      <c r="D141" t="str">
        <f>IF(COUNTBLANK(raw_data!D141)=0,raw_data!D141,"No gender")</f>
        <v>Female</v>
      </c>
      <c r="E141">
        <v>69</v>
      </c>
      <c r="F141">
        <v>52</v>
      </c>
      <c r="G141">
        <v>59</v>
      </c>
      <c r="H141">
        <v>55</v>
      </c>
      <c r="I141">
        <v>48</v>
      </c>
      <c r="J141">
        <v>80</v>
      </c>
      <c r="K141">
        <f t="shared" si="12"/>
        <v>283</v>
      </c>
      <c r="L141">
        <f t="shared" si="13"/>
        <v>56.599999999999994</v>
      </c>
      <c r="M141" t="str">
        <f t="shared" si="14"/>
        <v>D</v>
      </c>
      <c r="N141">
        <f t="shared" si="15"/>
        <v>398</v>
      </c>
      <c r="O141" t="str">
        <f t="shared" si="16"/>
        <v>fail</v>
      </c>
      <c r="P141" s="49">
        <f t="shared" si="17"/>
        <v>56.6</v>
      </c>
    </row>
    <row r="142" spans="1:16" x14ac:dyDescent="0.25">
      <c r="A142" t="s">
        <v>155</v>
      </c>
      <c r="B142" t="s">
        <v>704</v>
      </c>
      <c r="C142" t="str">
        <f>IF(COUNTBLANK(raw_data!C142)=0,raw_data!C142,"none")</f>
        <v>C</v>
      </c>
      <c r="D142" t="str">
        <f>IF(COUNTBLANK(raw_data!D142)=0,raw_data!D142,"No gender")</f>
        <v>Female</v>
      </c>
      <c r="E142">
        <v>75</v>
      </c>
      <c r="F142">
        <v>67</v>
      </c>
      <c r="G142">
        <v>82</v>
      </c>
      <c r="H142">
        <v>70</v>
      </c>
      <c r="I142">
        <v>77</v>
      </c>
      <c r="J142">
        <v>92</v>
      </c>
      <c r="K142">
        <f t="shared" si="12"/>
        <v>371</v>
      </c>
      <c r="L142">
        <f t="shared" si="13"/>
        <v>74.2</v>
      </c>
      <c r="M142" t="str">
        <f t="shared" si="14"/>
        <v>B</v>
      </c>
      <c r="N142">
        <f t="shared" si="15"/>
        <v>204</v>
      </c>
      <c r="O142" t="str">
        <f t="shared" si="16"/>
        <v>pass</v>
      </c>
      <c r="P142" s="49">
        <f t="shared" si="17"/>
        <v>74.2</v>
      </c>
    </row>
    <row r="143" spans="1:16" x14ac:dyDescent="0.25">
      <c r="A143" t="s">
        <v>156</v>
      </c>
      <c r="B143" t="s">
        <v>705</v>
      </c>
      <c r="C143" t="str">
        <f>IF(COUNTBLANK(raw_data!C143)=0,raw_data!C143,"none")</f>
        <v>B</v>
      </c>
      <c r="D143" t="str">
        <f>IF(COUNTBLANK(raw_data!D143)=0,raw_data!D143,"No gender")</f>
        <v>Female</v>
      </c>
      <c r="E143">
        <v>57</v>
      </c>
      <c r="F143">
        <v>61</v>
      </c>
      <c r="G143">
        <v>68</v>
      </c>
      <c r="H143">
        <v>71</v>
      </c>
      <c r="I143">
        <v>74</v>
      </c>
      <c r="J143">
        <v>64</v>
      </c>
      <c r="K143">
        <f t="shared" si="12"/>
        <v>331</v>
      </c>
      <c r="L143">
        <f t="shared" si="13"/>
        <v>66.2</v>
      </c>
      <c r="M143" t="str">
        <f t="shared" si="14"/>
        <v>C</v>
      </c>
      <c r="N143">
        <f t="shared" si="15"/>
        <v>349</v>
      </c>
      <c r="O143" t="str">
        <f t="shared" si="16"/>
        <v>pass</v>
      </c>
      <c r="P143" s="49">
        <f t="shared" si="17"/>
        <v>66.2</v>
      </c>
    </row>
    <row r="144" spans="1:16" x14ac:dyDescent="0.25">
      <c r="A144" t="s">
        <v>157</v>
      </c>
      <c r="B144" t="s">
        <v>706</v>
      </c>
      <c r="C144" t="str">
        <f>IF(COUNTBLANK(raw_data!C144)=0,raw_data!C144,"none")</f>
        <v>A</v>
      </c>
      <c r="D144" t="str">
        <f>IF(COUNTBLANK(raw_data!D144)=0,raw_data!D144,"No gender")</f>
        <v>Female</v>
      </c>
      <c r="E144">
        <v>94</v>
      </c>
      <c r="F144">
        <v>83</v>
      </c>
      <c r="G144">
        <v>82</v>
      </c>
      <c r="H144">
        <v>95</v>
      </c>
      <c r="I144">
        <v>79</v>
      </c>
      <c r="J144">
        <v>91</v>
      </c>
      <c r="K144">
        <f t="shared" si="12"/>
        <v>433</v>
      </c>
      <c r="L144">
        <f t="shared" si="13"/>
        <v>86.6</v>
      </c>
      <c r="M144" t="str">
        <f t="shared" si="14"/>
        <v>A</v>
      </c>
      <c r="N144">
        <f t="shared" si="15"/>
        <v>77</v>
      </c>
      <c r="O144" t="str">
        <f t="shared" si="16"/>
        <v>pass</v>
      </c>
      <c r="P144" s="49">
        <f t="shared" si="17"/>
        <v>86.6</v>
      </c>
    </row>
    <row r="145" spans="1:16" x14ac:dyDescent="0.25">
      <c r="A145" t="s">
        <v>158</v>
      </c>
      <c r="B145" t="s">
        <v>707</v>
      </c>
      <c r="C145" t="str">
        <f>IF(COUNTBLANK(raw_data!C145)=0,raw_data!C145,"none")</f>
        <v>B</v>
      </c>
      <c r="D145" t="str">
        <f>IF(COUNTBLANK(raw_data!D145)=0,raw_data!D145,"No gender")</f>
        <v>Male</v>
      </c>
      <c r="E145">
        <v>76</v>
      </c>
      <c r="F145">
        <v>65</v>
      </c>
      <c r="G145">
        <v>55</v>
      </c>
      <c r="H145">
        <v>64</v>
      </c>
      <c r="I145">
        <v>69</v>
      </c>
      <c r="J145">
        <v>100</v>
      </c>
      <c r="K145">
        <f t="shared" si="12"/>
        <v>329</v>
      </c>
      <c r="L145">
        <f t="shared" si="13"/>
        <v>65.8</v>
      </c>
      <c r="M145" t="str">
        <f t="shared" si="14"/>
        <v>C</v>
      </c>
      <c r="N145">
        <f t="shared" si="15"/>
        <v>356</v>
      </c>
      <c r="O145" t="str">
        <f t="shared" si="16"/>
        <v>pass</v>
      </c>
      <c r="P145" s="49">
        <f t="shared" si="17"/>
        <v>65.8</v>
      </c>
    </row>
    <row r="146" spans="1:16" x14ac:dyDescent="0.25">
      <c r="A146" t="s">
        <v>159</v>
      </c>
      <c r="B146" t="s">
        <v>708</v>
      </c>
      <c r="C146" t="str">
        <f>IF(COUNTBLANK(raw_data!C146)=0,raw_data!C146,"none")</f>
        <v>B</v>
      </c>
      <c r="D146" t="str">
        <f>IF(COUNTBLANK(raw_data!D146)=0,raw_data!D146,"No gender")</f>
        <v>Female</v>
      </c>
      <c r="E146">
        <v>62</v>
      </c>
      <c r="F146">
        <v>67</v>
      </c>
      <c r="G146">
        <v>66</v>
      </c>
      <c r="H146">
        <v>63</v>
      </c>
      <c r="I146">
        <v>84</v>
      </c>
      <c r="J146">
        <v>74</v>
      </c>
      <c r="K146">
        <f t="shared" si="12"/>
        <v>342</v>
      </c>
      <c r="L146">
        <f t="shared" si="13"/>
        <v>68.400000000000006</v>
      </c>
      <c r="M146" t="str">
        <f t="shared" si="14"/>
        <v>C</v>
      </c>
      <c r="N146">
        <f t="shared" si="15"/>
        <v>300</v>
      </c>
      <c r="O146" t="str">
        <f t="shared" si="16"/>
        <v>pass</v>
      </c>
      <c r="P146" s="49">
        <f t="shared" si="17"/>
        <v>68.400000000000006</v>
      </c>
    </row>
    <row r="147" spans="1:16" x14ac:dyDescent="0.25">
      <c r="A147" t="s">
        <v>160</v>
      </c>
      <c r="B147" t="s">
        <v>709</v>
      </c>
      <c r="C147" t="str">
        <f>IF(COUNTBLANK(raw_data!C147)=0,raw_data!C147,"none")</f>
        <v>B</v>
      </c>
      <c r="D147" t="str">
        <f>IF(COUNTBLANK(raw_data!D147)=0,raw_data!D147,"No gender")</f>
        <v>Female</v>
      </c>
      <c r="E147">
        <v>53</v>
      </c>
      <c r="F147">
        <v>52</v>
      </c>
      <c r="G147">
        <v>63</v>
      </c>
      <c r="H147">
        <v>60</v>
      </c>
      <c r="I147">
        <v>54</v>
      </c>
      <c r="J147">
        <v>92</v>
      </c>
      <c r="K147">
        <f t="shared" si="12"/>
        <v>282</v>
      </c>
      <c r="L147">
        <f t="shared" si="13"/>
        <v>56.399999999999991</v>
      </c>
      <c r="M147" t="str">
        <f t="shared" si="14"/>
        <v>D</v>
      </c>
      <c r="N147">
        <f t="shared" si="15"/>
        <v>399</v>
      </c>
      <c r="O147" t="str">
        <f t="shared" si="16"/>
        <v>fail</v>
      </c>
      <c r="P147" s="49">
        <f t="shared" si="17"/>
        <v>56.4</v>
      </c>
    </row>
    <row r="148" spans="1:16" x14ac:dyDescent="0.25">
      <c r="A148" t="s">
        <v>161</v>
      </c>
      <c r="B148" t="s">
        <v>710</v>
      </c>
      <c r="C148" t="str">
        <f>IF(COUNTBLANK(raw_data!C148)=0,raw_data!C148,"none")</f>
        <v>B</v>
      </c>
      <c r="D148" t="str">
        <f>IF(COUNTBLANK(raw_data!D148)=0,raw_data!D148,"No gender")</f>
        <v>No gender</v>
      </c>
      <c r="E148">
        <v>61</v>
      </c>
      <c r="F148">
        <v>60</v>
      </c>
      <c r="G148">
        <v>71</v>
      </c>
      <c r="H148">
        <v>69</v>
      </c>
      <c r="I148">
        <v>50</v>
      </c>
      <c r="J148">
        <v>84</v>
      </c>
      <c r="K148">
        <f t="shared" si="12"/>
        <v>311</v>
      </c>
      <c r="L148">
        <f t="shared" si="13"/>
        <v>62.2</v>
      </c>
      <c r="M148" t="str">
        <f t="shared" si="14"/>
        <v>C</v>
      </c>
      <c r="N148">
        <f t="shared" si="15"/>
        <v>376</v>
      </c>
      <c r="O148" t="str">
        <f t="shared" si="16"/>
        <v>pass</v>
      </c>
      <c r="P148" s="49">
        <f t="shared" si="17"/>
        <v>62.2</v>
      </c>
    </row>
    <row r="149" spans="1:16" x14ac:dyDescent="0.25">
      <c r="A149" t="s">
        <v>162</v>
      </c>
      <c r="B149" t="s">
        <v>711</v>
      </c>
      <c r="C149" t="str">
        <f>IF(COUNTBLANK(raw_data!C149)=0,raw_data!C149,"none")</f>
        <v>A</v>
      </c>
      <c r="D149" t="str">
        <f>IF(COUNTBLANK(raw_data!D149)=0,raw_data!D149,"No gender")</f>
        <v>Female</v>
      </c>
      <c r="E149">
        <v>44</v>
      </c>
      <c r="F149">
        <v>63</v>
      </c>
      <c r="G149">
        <v>56</v>
      </c>
      <c r="H149">
        <v>52</v>
      </c>
      <c r="I149">
        <v>37</v>
      </c>
      <c r="J149">
        <v>73</v>
      </c>
      <c r="K149">
        <f t="shared" ref="K149:K212" si="18">SUM(E149:I149)</f>
        <v>252</v>
      </c>
      <c r="L149">
        <f t="shared" si="13"/>
        <v>50.4</v>
      </c>
      <c r="M149" t="str">
        <f t="shared" si="14"/>
        <v>D</v>
      </c>
      <c r="N149">
        <f t="shared" si="15"/>
        <v>430</v>
      </c>
      <c r="O149" t="str">
        <f t="shared" si="16"/>
        <v>fail</v>
      </c>
      <c r="P149" s="49">
        <f t="shared" si="17"/>
        <v>50.4</v>
      </c>
    </row>
    <row r="150" spans="1:16" x14ac:dyDescent="0.25">
      <c r="A150" t="s">
        <v>163</v>
      </c>
      <c r="B150" t="s">
        <v>712</v>
      </c>
      <c r="C150" t="str">
        <f>IF(COUNTBLANK(raw_data!C150)=0,raw_data!C150,"none")</f>
        <v>B</v>
      </c>
      <c r="D150" t="str">
        <f>IF(COUNTBLANK(raw_data!D150)=0,raw_data!D150,"No gender")</f>
        <v>Male</v>
      </c>
      <c r="E150">
        <v>41</v>
      </c>
      <c r="F150">
        <v>41</v>
      </c>
      <c r="G150">
        <v>41</v>
      </c>
      <c r="H150">
        <v>44</v>
      </c>
      <c r="I150">
        <v>55</v>
      </c>
      <c r="J150">
        <v>60</v>
      </c>
      <c r="K150">
        <f t="shared" si="18"/>
        <v>222</v>
      </c>
      <c r="L150">
        <f t="shared" si="13"/>
        <v>44.4</v>
      </c>
      <c r="M150" t="str">
        <f t="shared" si="14"/>
        <v>D</v>
      </c>
      <c r="N150">
        <f t="shared" si="15"/>
        <v>463</v>
      </c>
      <c r="O150" t="str">
        <f t="shared" si="16"/>
        <v>fail</v>
      </c>
      <c r="P150" s="49">
        <f t="shared" si="17"/>
        <v>44.4</v>
      </c>
    </row>
    <row r="151" spans="1:16" x14ac:dyDescent="0.25">
      <c r="A151" t="s">
        <v>164</v>
      </c>
      <c r="B151" t="s">
        <v>713</v>
      </c>
      <c r="C151" t="str">
        <f>IF(COUNTBLANK(raw_data!C151)=0,raw_data!C151,"none")</f>
        <v>C</v>
      </c>
      <c r="D151" t="str">
        <f>IF(COUNTBLANK(raw_data!D151)=0,raw_data!D151,"No gender")</f>
        <v>Female</v>
      </c>
      <c r="E151">
        <v>69</v>
      </c>
      <c r="F151">
        <v>78</v>
      </c>
      <c r="G151">
        <v>64</v>
      </c>
      <c r="H151">
        <v>63</v>
      </c>
      <c r="I151">
        <v>84</v>
      </c>
      <c r="J151">
        <v>72</v>
      </c>
      <c r="K151">
        <f t="shared" si="18"/>
        <v>358</v>
      </c>
      <c r="L151">
        <f t="shared" si="13"/>
        <v>71.599999999999994</v>
      </c>
      <c r="M151" t="str">
        <f t="shared" si="14"/>
        <v>B</v>
      </c>
      <c r="N151">
        <f t="shared" si="15"/>
        <v>235</v>
      </c>
      <c r="O151" t="str">
        <f t="shared" si="16"/>
        <v>pass</v>
      </c>
      <c r="P151" s="49">
        <f t="shared" si="17"/>
        <v>71.599999999999994</v>
      </c>
    </row>
    <row r="152" spans="1:16" x14ac:dyDescent="0.25">
      <c r="A152" t="s">
        <v>165</v>
      </c>
      <c r="B152" t="s">
        <v>714</v>
      </c>
      <c r="C152" t="str">
        <f>IF(COUNTBLANK(raw_data!C152)=0,raw_data!C152,"none")</f>
        <v>A</v>
      </c>
      <c r="D152" t="str">
        <f>IF(COUNTBLANK(raw_data!D152)=0,raw_data!D152,"No gender")</f>
        <v>Female</v>
      </c>
      <c r="E152">
        <v>59</v>
      </c>
      <c r="F152">
        <v>53</v>
      </c>
      <c r="G152">
        <v>50</v>
      </c>
      <c r="H152">
        <v>48</v>
      </c>
      <c r="I152">
        <v>51</v>
      </c>
      <c r="J152">
        <v>69</v>
      </c>
      <c r="K152">
        <f t="shared" si="18"/>
        <v>261</v>
      </c>
      <c r="L152">
        <f t="shared" si="13"/>
        <v>52.2</v>
      </c>
      <c r="M152" t="str">
        <f t="shared" si="14"/>
        <v>D</v>
      </c>
      <c r="N152">
        <f t="shared" si="15"/>
        <v>419</v>
      </c>
      <c r="O152" t="str">
        <f t="shared" si="16"/>
        <v>fail</v>
      </c>
      <c r="P152" s="49">
        <f t="shared" si="17"/>
        <v>52.2</v>
      </c>
    </row>
    <row r="153" spans="1:16" x14ac:dyDescent="0.25">
      <c r="A153" t="s">
        <v>166</v>
      </c>
      <c r="B153" t="s">
        <v>715</v>
      </c>
      <c r="C153" t="str">
        <f>IF(COUNTBLANK(raw_data!C153)=0,raw_data!C153,"none")</f>
        <v>B</v>
      </c>
      <c r="D153" t="str">
        <f>IF(COUNTBLANK(raw_data!D153)=0,raw_data!D153,"No gender")</f>
        <v>Female</v>
      </c>
      <c r="E153">
        <v>92</v>
      </c>
      <c r="F153">
        <v>83</v>
      </c>
      <c r="G153">
        <v>80</v>
      </c>
      <c r="H153">
        <v>90</v>
      </c>
      <c r="I153">
        <v>99</v>
      </c>
      <c r="J153">
        <v>85</v>
      </c>
      <c r="K153">
        <f t="shared" si="18"/>
        <v>444</v>
      </c>
      <c r="L153">
        <f t="shared" si="13"/>
        <v>88.8</v>
      </c>
      <c r="M153" t="str">
        <f t="shared" si="14"/>
        <v>A</v>
      </c>
      <c r="N153">
        <f t="shared" si="15"/>
        <v>55</v>
      </c>
      <c r="O153" t="str">
        <f t="shared" si="16"/>
        <v>pass</v>
      </c>
      <c r="P153" s="49">
        <f t="shared" si="17"/>
        <v>88.8</v>
      </c>
    </row>
    <row r="154" spans="1:16" x14ac:dyDescent="0.25">
      <c r="A154" t="s">
        <v>167</v>
      </c>
      <c r="B154" t="s">
        <v>716</v>
      </c>
      <c r="C154" t="str">
        <f>IF(COUNTBLANK(raw_data!C154)=0,raw_data!C154,"none")</f>
        <v>C</v>
      </c>
      <c r="D154" t="str">
        <f>IF(COUNTBLANK(raw_data!D154)=0,raw_data!D154,"No gender")</f>
        <v>Female</v>
      </c>
      <c r="E154">
        <v>54</v>
      </c>
      <c r="F154">
        <v>50</v>
      </c>
      <c r="G154">
        <v>41</v>
      </c>
      <c r="H154">
        <v>54</v>
      </c>
      <c r="I154">
        <v>48</v>
      </c>
      <c r="J154">
        <v>82</v>
      </c>
      <c r="K154">
        <f t="shared" si="18"/>
        <v>247</v>
      </c>
      <c r="L154">
        <f t="shared" si="13"/>
        <v>49.4</v>
      </c>
      <c r="M154" t="str">
        <f t="shared" si="14"/>
        <v>D</v>
      </c>
      <c r="N154">
        <f t="shared" si="15"/>
        <v>440</v>
      </c>
      <c r="O154" t="str">
        <f t="shared" si="16"/>
        <v>fail</v>
      </c>
      <c r="P154" s="49">
        <f t="shared" si="17"/>
        <v>49.4</v>
      </c>
    </row>
    <row r="155" spans="1:16" x14ac:dyDescent="0.25">
      <c r="A155" t="s">
        <v>168</v>
      </c>
      <c r="B155" t="s">
        <v>717</v>
      </c>
      <c r="C155" t="str">
        <f>IF(COUNTBLANK(raw_data!C155)=0,raw_data!C155,"none")</f>
        <v>C</v>
      </c>
      <c r="D155" t="str">
        <f>IF(COUNTBLANK(raw_data!D155)=0,raw_data!D155,"No gender")</f>
        <v>Male</v>
      </c>
      <c r="E155">
        <v>100</v>
      </c>
      <c r="F155">
        <v>89</v>
      </c>
      <c r="G155">
        <v>84</v>
      </c>
      <c r="H155">
        <v>90</v>
      </c>
      <c r="I155">
        <v>86</v>
      </c>
      <c r="J155">
        <v>81</v>
      </c>
      <c r="K155">
        <f t="shared" si="18"/>
        <v>449</v>
      </c>
      <c r="L155">
        <f t="shared" si="13"/>
        <v>89.8</v>
      </c>
      <c r="M155" t="str">
        <f t="shared" si="14"/>
        <v>A</v>
      </c>
      <c r="N155">
        <f t="shared" si="15"/>
        <v>41</v>
      </c>
      <c r="O155" t="str">
        <f t="shared" si="16"/>
        <v>pass</v>
      </c>
      <c r="P155" s="49">
        <f t="shared" si="17"/>
        <v>89.8</v>
      </c>
    </row>
    <row r="156" spans="1:16" x14ac:dyDescent="0.25">
      <c r="A156" t="s">
        <v>169</v>
      </c>
      <c r="B156" t="s">
        <v>718</v>
      </c>
      <c r="C156" t="str">
        <f>IF(COUNTBLANK(raw_data!C156)=0,raw_data!C156,"none")</f>
        <v>A</v>
      </c>
      <c r="D156" t="str">
        <f>IF(COUNTBLANK(raw_data!D156)=0,raw_data!D156,"No gender")</f>
        <v>Male</v>
      </c>
      <c r="E156">
        <v>38</v>
      </c>
      <c r="F156">
        <v>35</v>
      </c>
      <c r="G156">
        <v>46</v>
      </c>
      <c r="H156">
        <v>35</v>
      </c>
      <c r="I156">
        <v>35</v>
      </c>
      <c r="J156">
        <v>60</v>
      </c>
      <c r="K156">
        <f t="shared" si="18"/>
        <v>189</v>
      </c>
      <c r="L156">
        <f t="shared" si="13"/>
        <v>37.799999999999997</v>
      </c>
      <c r="M156" t="str">
        <f t="shared" si="14"/>
        <v>D</v>
      </c>
      <c r="N156">
        <f t="shared" si="15"/>
        <v>491</v>
      </c>
      <c r="O156" t="str">
        <f t="shared" si="16"/>
        <v>fail</v>
      </c>
      <c r="P156" s="49">
        <f t="shared" si="17"/>
        <v>37.799999999999997</v>
      </c>
    </row>
    <row r="157" spans="1:16" x14ac:dyDescent="0.25">
      <c r="A157" t="s">
        <v>170</v>
      </c>
      <c r="B157" t="s">
        <v>719</v>
      </c>
      <c r="C157" t="str">
        <f>IF(COUNTBLANK(raw_data!C157)=0,raw_data!C157,"none")</f>
        <v>C</v>
      </c>
      <c r="D157" t="str">
        <f>IF(COUNTBLANK(raw_data!D157)=0,raw_data!D157,"No gender")</f>
        <v>Male</v>
      </c>
      <c r="E157">
        <v>75</v>
      </c>
      <c r="F157">
        <v>81</v>
      </c>
      <c r="G157">
        <v>80</v>
      </c>
      <c r="H157">
        <v>68</v>
      </c>
      <c r="I157">
        <v>64</v>
      </c>
      <c r="J157">
        <v>81</v>
      </c>
      <c r="K157">
        <f t="shared" si="18"/>
        <v>368</v>
      </c>
      <c r="L157">
        <f t="shared" si="13"/>
        <v>73.599999999999994</v>
      </c>
      <c r="M157" t="str">
        <f t="shared" si="14"/>
        <v>B</v>
      </c>
      <c r="N157">
        <f t="shared" si="15"/>
        <v>208</v>
      </c>
      <c r="O157" t="str">
        <f t="shared" si="16"/>
        <v>pass</v>
      </c>
      <c r="P157" s="49">
        <f t="shared" si="17"/>
        <v>73.599999999999994</v>
      </c>
    </row>
    <row r="158" spans="1:16" x14ac:dyDescent="0.25">
      <c r="A158" t="s">
        <v>171</v>
      </c>
      <c r="B158" t="s">
        <v>720</v>
      </c>
      <c r="C158" t="str">
        <f>IF(COUNTBLANK(raw_data!C158)=0,raw_data!C158,"none")</f>
        <v>C</v>
      </c>
      <c r="D158" t="str">
        <f>IF(COUNTBLANK(raw_data!D158)=0,raw_data!D158,"No gender")</f>
        <v>Male</v>
      </c>
      <c r="E158">
        <v>90</v>
      </c>
      <c r="F158">
        <v>94</v>
      </c>
      <c r="G158">
        <v>67</v>
      </c>
      <c r="H158">
        <v>79</v>
      </c>
      <c r="I158">
        <v>98</v>
      </c>
      <c r="J158">
        <v>100</v>
      </c>
      <c r="K158">
        <f t="shared" si="18"/>
        <v>428</v>
      </c>
      <c r="L158">
        <f t="shared" si="13"/>
        <v>85.6</v>
      </c>
      <c r="M158" t="str">
        <f t="shared" si="14"/>
        <v>A</v>
      </c>
      <c r="N158">
        <f t="shared" si="15"/>
        <v>98</v>
      </c>
      <c r="O158" t="str">
        <f t="shared" si="16"/>
        <v>pass</v>
      </c>
      <c r="P158" s="49">
        <f t="shared" si="17"/>
        <v>85.6</v>
      </c>
    </row>
    <row r="159" spans="1:16" x14ac:dyDescent="0.25">
      <c r="A159" t="s">
        <v>172</v>
      </c>
      <c r="B159" t="s">
        <v>721</v>
      </c>
      <c r="C159" t="str">
        <f>IF(COUNTBLANK(raw_data!C159)=0,raw_data!C159,"none")</f>
        <v>C</v>
      </c>
      <c r="D159" t="str">
        <f>IF(COUNTBLANK(raw_data!D159)=0,raw_data!D159,"No gender")</f>
        <v>Female</v>
      </c>
      <c r="E159">
        <v>50</v>
      </c>
      <c r="F159">
        <v>60</v>
      </c>
      <c r="G159">
        <v>47</v>
      </c>
      <c r="H159">
        <v>52</v>
      </c>
      <c r="I159">
        <v>55</v>
      </c>
      <c r="J159">
        <v>70</v>
      </c>
      <c r="K159">
        <f t="shared" si="18"/>
        <v>264</v>
      </c>
      <c r="L159">
        <f t="shared" si="13"/>
        <v>52.800000000000004</v>
      </c>
      <c r="M159" t="str">
        <f t="shared" si="14"/>
        <v>D</v>
      </c>
      <c r="N159">
        <f t="shared" si="15"/>
        <v>417</v>
      </c>
      <c r="O159" t="str">
        <f t="shared" si="16"/>
        <v>fail</v>
      </c>
      <c r="P159" s="49">
        <f t="shared" si="17"/>
        <v>52.8</v>
      </c>
    </row>
    <row r="160" spans="1:16" x14ac:dyDescent="0.25">
      <c r="A160" t="s">
        <v>173</v>
      </c>
      <c r="B160" t="s">
        <v>722</v>
      </c>
      <c r="C160" t="str">
        <f>IF(COUNTBLANK(raw_data!C160)=0,raw_data!C160,"none")</f>
        <v>C</v>
      </c>
      <c r="D160" t="str">
        <f>IF(COUNTBLANK(raw_data!D160)=0,raw_data!D160,"No gender")</f>
        <v>Female</v>
      </c>
      <c r="E160">
        <v>82</v>
      </c>
      <c r="F160">
        <v>94</v>
      </c>
      <c r="G160">
        <v>77</v>
      </c>
      <c r="H160">
        <v>81</v>
      </c>
      <c r="I160">
        <v>87</v>
      </c>
      <c r="J160">
        <v>100</v>
      </c>
      <c r="K160">
        <f t="shared" si="18"/>
        <v>421</v>
      </c>
      <c r="L160">
        <f t="shared" si="13"/>
        <v>84.2</v>
      </c>
      <c r="M160" t="str">
        <f t="shared" si="14"/>
        <v>A</v>
      </c>
      <c r="N160">
        <f t="shared" si="15"/>
        <v>120</v>
      </c>
      <c r="O160" t="str">
        <f t="shared" si="16"/>
        <v>pass</v>
      </c>
      <c r="P160" s="49">
        <f t="shared" si="17"/>
        <v>84.2</v>
      </c>
    </row>
    <row r="161" spans="1:16" x14ac:dyDescent="0.25">
      <c r="A161" t="s">
        <v>174</v>
      </c>
      <c r="B161" t="s">
        <v>723</v>
      </c>
      <c r="C161" t="str">
        <f>IF(COUNTBLANK(raw_data!C161)=0,raw_data!C161,"none")</f>
        <v>C</v>
      </c>
      <c r="D161" t="str">
        <f>IF(COUNTBLANK(raw_data!D161)=0,raw_data!D161,"No gender")</f>
        <v>Male</v>
      </c>
      <c r="E161">
        <v>63</v>
      </c>
      <c r="F161">
        <v>70</v>
      </c>
      <c r="G161">
        <v>56</v>
      </c>
      <c r="H161">
        <v>75</v>
      </c>
      <c r="I161">
        <v>80</v>
      </c>
      <c r="J161">
        <v>76</v>
      </c>
      <c r="K161">
        <f t="shared" si="18"/>
        <v>344</v>
      </c>
      <c r="L161">
        <f t="shared" si="13"/>
        <v>68.8</v>
      </c>
      <c r="M161" t="str">
        <f t="shared" si="14"/>
        <v>C</v>
      </c>
      <c r="N161">
        <f t="shared" si="15"/>
        <v>288</v>
      </c>
      <c r="O161" t="str">
        <f t="shared" si="16"/>
        <v>pass</v>
      </c>
      <c r="P161" s="49">
        <f t="shared" si="17"/>
        <v>68.8</v>
      </c>
    </row>
    <row r="162" spans="1:16" x14ac:dyDescent="0.25">
      <c r="A162" t="s">
        <v>175</v>
      </c>
      <c r="B162" t="s">
        <v>724</v>
      </c>
      <c r="C162" t="str">
        <f>IF(COUNTBLANK(raw_data!C162)=0,raw_data!C162,"none")</f>
        <v>A</v>
      </c>
      <c r="D162" t="str">
        <f>IF(COUNTBLANK(raw_data!D162)=0,raw_data!D162,"No gender")</f>
        <v>Male</v>
      </c>
      <c r="E162">
        <v>77</v>
      </c>
      <c r="F162">
        <v>80</v>
      </c>
      <c r="G162">
        <v>92</v>
      </c>
      <c r="H162">
        <v>90</v>
      </c>
      <c r="I162">
        <v>83</v>
      </c>
      <c r="J162">
        <v>93</v>
      </c>
      <c r="K162">
        <f t="shared" si="18"/>
        <v>422</v>
      </c>
      <c r="L162">
        <f t="shared" si="13"/>
        <v>84.399999999999991</v>
      </c>
      <c r="M162" t="str">
        <f t="shared" si="14"/>
        <v>A</v>
      </c>
      <c r="N162">
        <f t="shared" si="15"/>
        <v>115</v>
      </c>
      <c r="O162" t="str">
        <f t="shared" si="16"/>
        <v>pass</v>
      </c>
      <c r="P162" s="49">
        <f t="shared" si="17"/>
        <v>84.4</v>
      </c>
    </row>
    <row r="163" spans="1:16" x14ac:dyDescent="0.25">
      <c r="A163" t="s">
        <v>176</v>
      </c>
      <c r="B163" t="s">
        <v>725</v>
      </c>
      <c r="C163" t="str">
        <f>IF(COUNTBLANK(raw_data!C163)=0,raw_data!C163,"none")</f>
        <v>C</v>
      </c>
      <c r="D163" t="str">
        <f>IF(COUNTBLANK(raw_data!D163)=0,raw_data!D163,"No gender")</f>
        <v>Male</v>
      </c>
      <c r="E163">
        <v>66</v>
      </c>
      <c r="F163">
        <v>70</v>
      </c>
      <c r="G163">
        <v>59</v>
      </c>
      <c r="H163">
        <v>68</v>
      </c>
      <c r="I163">
        <v>71</v>
      </c>
      <c r="J163">
        <v>60</v>
      </c>
      <c r="K163">
        <f t="shared" si="18"/>
        <v>334</v>
      </c>
      <c r="L163">
        <f t="shared" si="13"/>
        <v>66.8</v>
      </c>
      <c r="M163" t="str">
        <f t="shared" si="14"/>
        <v>C</v>
      </c>
      <c r="N163">
        <f t="shared" si="15"/>
        <v>337</v>
      </c>
      <c r="O163" t="str">
        <f t="shared" si="16"/>
        <v>pass</v>
      </c>
      <c r="P163" s="49">
        <f t="shared" si="17"/>
        <v>66.8</v>
      </c>
    </row>
    <row r="164" spans="1:16" x14ac:dyDescent="0.25">
      <c r="A164" t="s">
        <v>177</v>
      </c>
      <c r="B164" t="s">
        <v>726</v>
      </c>
      <c r="C164" t="str">
        <f>IF(COUNTBLANK(raw_data!C164)=0,raw_data!C164,"none")</f>
        <v>A</v>
      </c>
      <c r="D164" t="str">
        <f>IF(COUNTBLANK(raw_data!D164)=0,raw_data!D164,"No gender")</f>
        <v>Male</v>
      </c>
      <c r="E164">
        <v>87</v>
      </c>
      <c r="F164">
        <v>96</v>
      </c>
      <c r="G164">
        <v>93</v>
      </c>
      <c r="H164">
        <v>97</v>
      </c>
      <c r="I164">
        <v>92</v>
      </c>
      <c r="J164">
        <v>83</v>
      </c>
      <c r="K164">
        <f t="shared" si="18"/>
        <v>465</v>
      </c>
      <c r="L164">
        <f t="shared" si="13"/>
        <v>93</v>
      </c>
      <c r="M164" t="str">
        <f t="shared" si="14"/>
        <v>A++</v>
      </c>
      <c r="N164">
        <f t="shared" si="15"/>
        <v>19</v>
      </c>
      <c r="O164" t="str">
        <f t="shared" si="16"/>
        <v>pass</v>
      </c>
      <c r="P164" s="49">
        <f t="shared" si="17"/>
        <v>93</v>
      </c>
    </row>
    <row r="165" spans="1:16" x14ac:dyDescent="0.25">
      <c r="A165" t="s">
        <v>178</v>
      </c>
      <c r="B165" t="s">
        <v>727</v>
      </c>
      <c r="C165" t="str">
        <f>IF(COUNTBLANK(raw_data!C165)=0,raw_data!C165,"none")</f>
        <v>C</v>
      </c>
      <c r="D165" t="str">
        <f>IF(COUNTBLANK(raw_data!D165)=0,raw_data!D165,"No gender")</f>
        <v>Male</v>
      </c>
      <c r="E165">
        <v>80</v>
      </c>
      <c r="F165">
        <v>82</v>
      </c>
      <c r="G165">
        <v>87</v>
      </c>
      <c r="H165">
        <v>74</v>
      </c>
      <c r="I165">
        <v>83</v>
      </c>
      <c r="J165">
        <v>88</v>
      </c>
      <c r="K165">
        <f t="shared" si="18"/>
        <v>406</v>
      </c>
      <c r="L165">
        <f t="shared" si="13"/>
        <v>81.2</v>
      </c>
      <c r="M165" t="str">
        <f t="shared" si="14"/>
        <v>A</v>
      </c>
      <c r="N165">
        <f t="shared" si="15"/>
        <v>155</v>
      </c>
      <c r="O165" t="str">
        <f t="shared" si="16"/>
        <v>pass</v>
      </c>
      <c r="P165" s="49">
        <f t="shared" si="17"/>
        <v>81.2</v>
      </c>
    </row>
    <row r="166" spans="1:16" x14ac:dyDescent="0.25">
      <c r="A166" t="s">
        <v>179</v>
      </c>
      <c r="B166" t="s">
        <v>728</v>
      </c>
      <c r="C166" t="str">
        <f>IF(COUNTBLANK(raw_data!C166)=0,raw_data!C166,"none")</f>
        <v>A</v>
      </c>
      <c r="D166" t="str">
        <f>IF(COUNTBLANK(raw_data!D166)=0,raw_data!D166,"No gender")</f>
        <v>Male</v>
      </c>
      <c r="E166">
        <v>53</v>
      </c>
      <c r="F166">
        <v>60</v>
      </c>
      <c r="G166">
        <v>43</v>
      </c>
      <c r="H166">
        <v>58</v>
      </c>
      <c r="I166">
        <v>43</v>
      </c>
      <c r="J166">
        <v>71</v>
      </c>
      <c r="K166">
        <f t="shared" si="18"/>
        <v>257</v>
      </c>
      <c r="L166">
        <f t="shared" si="13"/>
        <v>51.4</v>
      </c>
      <c r="M166" t="str">
        <f t="shared" si="14"/>
        <v>D</v>
      </c>
      <c r="N166">
        <f t="shared" si="15"/>
        <v>422</v>
      </c>
      <c r="O166" t="str">
        <f t="shared" si="16"/>
        <v>fail</v>
      </c>
      <c r="P166" s="49">
        <f t="shared" si="17"/>
        <v>51.4</v>
      </c>
    </row>
    <row r="167" spans="1:16" x14ac:dyDescent="0.25">
      <c r="A167" t="s">
        <v>180</v>
      </c>
      <c r="B167" t="s">
        <v>729</v>
      </c>
      <c r="C167" t="str">
        <f>IF(COUNTBLANK(raw_data!C167)=0,raw_data!C167,"none")</f>
        <v>B</v>
      </c>
      <c r="D167" t="str">
        <f>IF(COUNTBLANK(raw_data!D167)=0,raw_data!D167,"No gender")</f>
        <v>Female</v>
      </c>
      <c r="E167">
        <v>62</v>
      </c>
      <c r="F167">
        <v>64</v>
      </c>
      <c r="G167">
        <v>72</v>
      </c>
      <c r="H167">
        <v>69</v>
      </c>
      <c r="I167">
        <v>82</v>
      </c>
      <c r="J167">
        <v>79</v>
      </c>
      <c r="K167">
        <f t="shared" si="18"/>
        <v>349</v>
      </c>
      <c r="L167">
        <f t="shared" si="13"/>
        <v>69.8</v>
      </c>
      <c r="M167" t="str">
        <f t="shared" si="14"/>
        <v>C</v>
      </c>
      <c r="N167">
        <f t="shared" si="15"/>
        <v>270</v>
      </c>
      <c r="O167" t="str">
        <f t="shared" si="16"/>
        <v>pass</v>
      </c>
      <c r="P167" s="49">
        <f t="shared" si="17"/>
        <v>69.8</v>
      </c>
    </row>
    <row r="168" spans="1:16" x14ac:dyDescent="0.25">
      <c r="A168" t="s">
        <v>181</v>
      </c>
      <c r="B168" t="s">
        <v>730</v>
      </c>
      <c r="C168" t="str">
        <f>IF(COUNTBLANK(raw_data!C168)=0,raw_data!C168,"none")</f>
        <v>A</v>
      </c>
      <c r="D168" t="str">
        <f>IF(COUNTBLANK(raw_data!D168)=0,raw_data!D168,"No gender")</f>
        <v>Female</v>
      </c>
      <c r="E168">
        <v>71</v>
      </c>
      <c r="F168">
        <v>75</v>
      </c>
      <c r="G168">
        <v>70</v>
      </c>
      <c r="H168">
        <v>67</v>
      </c>
      <c r="I168">
        <v>65</v>
      </c>
      <c r="J168">
        <v>80</v>
      </c>
      <c r="K168">
        <f t="shared" si="18"/>
        <v>348</v>
      </c>
      <c r="L168">
        <f t="shared" si="13"/>
        <v>69.599999999999994</v>
      </c>
      <c r="M168" t="str">
        <f t="shared" si="14"/>
        <v>C</v>
      </c>
      <c r="N168">
        <f t="shared" si="15"/>
        <v>273</v>
      </c>
      <c r="O168" t="str">
        <f t="shared" si="16"/>
        <v>pass</v>
      </c>
      <c r="P168" s="49">
        <f t="shared" si="17"/>
        <v>69.599999999999994</v>
      </c>
    </row>
    <row r="169" spans="1:16" x14ac:dyDescent="0.25">
      <c r="A169" t="s">
        <v>182</v>
      </c>
      <c r="B169" t="s">
        <v>731</v>
      </c>
      <c r="C169" t="str">
        <f>IF(COUNTBLANK(raw_data!C169)=0,raw_data!C169,"none")</f>
        <v>A</v>
      </c>
      <c r="D169" t="str">
        <f>IF(COUNTBLANK(raw_data!D169)=0,raw_data!D169,"No gender")</f>
        <v>Male</v>
      </c>
      <c r="E169">
        <v>77</v>
      </c>
      <c r="F169">
        <v>74</v>
      </c>
      <c r="G169">
        <v>89</v>
      </c>
      <c r="H169">
        <v>78</v>
      </c>
      <c r="I169">
        <v>78</v>
      </c>
      <c r="J169">
        <v>97</v>
      </c>
      <c r="K169">
        <f t="shared" si="18"/>
        <v>396</v>
      </c>
      <c r="L169">
        <f t="shared" si="13"/>
        <v>79.2</v>
      </c>
      <c r="M169" t="str">
        <f t="shared" si="14"/>
        <v>B</v>
      </c>
      <c r="N169">
        <f t="shared" si="15"/>
        <v>171</v>
      </c>
      <c r="O169" t="str">
        <f t="shared" si="16"/>
        <v>pass</v>
      </c>
      <c r="P169" s="49">
        <f t="shared" si="17"/>
        <v>79.2</v>
      </c>
    </row>
    <row r="170" spans="1:16" x14ac:dyDescent="0.25">
      <c r="A170" t="s">
        <v>183</v>
      </c>
      <c r="B170" t="s">
        <v>732</v>
      </c>
      <c r="C170" t="str">
        <f>IF(COUNTBLANK(raw_data!C170)=0,raw_data!C170,"none")</f>
        <v>A</v>
      </c>
      <c r="D170" t="str">
        <f>IF(COUNTBLANK(raw_data!D170)=0,raw_data!D170,"No gender")</f>
        <v>Female</v>
      </c>
      <c r="E170">
        <v>70</v>
      </c>
      <c r="F170">
        <v>78</v>
      </c>
      <c r="G170">
        <v>58</v>
      </c>
      <c r="H170">
        <v>77</v>
      </c>
      <c r="I170">
        <v>71</v>
      </c>
      <c r="J170">
        <v>95</v>
      </c>
      <c r="K170">
        <f t="shared" si="18"/>
        <v>354</v>
      </c>
      <c r="L170">
        <f t="shared" si="13"/>
        <v>70.8</v>
      </c>
      <c r="M170" t="str">
        <f t="shared" si="14"/>
        <v>B</v>
      </c>
      <c r="N170">
        <f t="shared" si="15"/>
        <v>252</v>
      </c>
      <c r="O170" t="str">
        <f t="shared" si="16"/>
        <v>pass</v>
      </c>
      <c r="P170" s="49">
        <f t="shared" si="17"/>
        <v>70.8</v>
      </c>
    </row>
    <row r="171" spans="1:16" x14ac:dyDescent="0.25">
      <c r="A171" t="s">
        <v>184</v>
      </c>
      <c r="B171" t="s">
        <v>733</v>
      </c>
      <c r="C171" t="str">
        <f>IF(COUNTBLANK(raw_data!C171)=0,raw_data!C171,"none")</f>
        <v>A</v>
      </c>
      <c r="D171" t="str">
        <f>IF(COUNTBLANK(raw_data!D171)=0,raw_data!D171,"No gender")</f>
        <v>Female</v>
      </c>
      <c r="E171">
        <v>35</v>
      </c>
      <c r="F171">
        <v>35</v>
      </c>
      <c r="G171">
        <v>46</v>
      </c>
      <c r="H171">
        <v>35</v>
      </c>
      <c r="I171">
        <v>39</v>
      </c>
      <c r="J171">
        <v>72</v>
      </c>
      <c r="K171">
        <f t="shared" si="18"/>
        <v>190</v>
      </c>
      <c r="L171">
        <f t="shared" si="13"/>
        <v>38</v>
      </c>
      <c r="M171" t="str">
        <f t="shared" si="14"/>
        <v>D</v>
      </c>
      <c r="N171">
        <f t="shared" si="15"/>
        <v>490</v>
      </c>
      <c r="O171" t="str">
        <f t="shared" si="16"/>
        <v>fail</v>
      </c>
      <c r="P171" s="49">
        <f t="shared" si="17"/>
        <v>38</v>
      </c>
    </row>
    <row r="172" spans="1:16" x14ac:dyDescent="0.25">
      <c r="A172" t="s">
        <v>185</v>
      </c>
      <c r="B172" t="s">
        <v>734</v>
      </c>
      <c r="C172" t="str">
        <f>IF(COUNTBLANK(raw_data!C172)=0,raw_data!C172,"none")</f>
        <v>C</v>
      </c>
      <c r="D172" t="str">
        <f>IF(COUNTBLANK(raw_data!D172)=0,raw_data!D172,"No gender")</f>
        <v>No gender</v>
      </c>
      <c r="E172">
        <v>61</v>
      </c>
      <c r="F172">
        <v>66</v>
      </c>
      <c r="G172">
        <v>47</v>
      </c>
      <c r="H172">
        <v>44</v>
      </c>
      <c r="I172">
        <v>67</v>
      </c>
      <c r="J172">
        <v>87</v>
      </c>
      <c r="K172">
        <f t="shared" si="18"/>
        <v>285</v>
      </c>
      <c r="L172">
        <f t="shared" si="13"/>
        <v>56.999999999999993</v>
      </c>
      <c r="M172" t="str">
        <f t="shared" si="14"/>
        <v>D</v>
      </c>
      <c r="N172">
        <f t="shared" si="15"/>
        <v>397</v>
      </c>
      <c r="O172" t="str">
        <f t="shared" si="16"/>
        <v>fail</v>
      </c>
      <c r="P172" s="49">
        <f t="shared" si="17"/>
        <v>57</v>
      </c>
    </row>
    <row r="173" spans="1:16" x14ac:dyDescent="0.25">
      <c r="A173" t="s">
        <v>186</v>
      </c>
      <c r="B173" t="s">
        <v>735</v>
      </c>
      <c r="C173" t="str">
        <f>IF(COUNTBLANK(raw_data!C173)=0,raw_data!C173,"none")</f>
        <v>A</v>
      </c>
      <c r="D173" t="str">
        <f>IF(COUNTBLANK(raw_data!D173)=0,raw_data!D173,"No gender")</f>
        <v>Female</v>
      </c>
      <c r="E173">
        <v>80</v>
      </c>
      <c r="F173">
        <v>86</v>
      </c>
      <c r="G173">
        <v>83</v>
      </c>
      <c r="H173">
        <v>66</v>
      </c>
      <c r="I173">
        <v>66</v>
      </c>
      <c r="J173">
        <v>100</v>
      </c>
      <c r="K173">
        <f t="shared" si="18"/>
        <v>381</v>
      </c>
      <c r="L173">
        <f t="shared" si="13"/>
        <v>76.2</v>
      </c>
      <c r="M173" t="str">
        <f t="shared" si="14"/>
        <v>B</v>
      </c>
      <c r="N173">
        <f t="shared" si="15"/>
        <v>194</v>
      </c>
      <c r="O173" t="str">
        <f t="shared" si="16"/>
        <v>pass</v>
      </c>
      <c r="P173" s="49">
        <f t="shared" si="17"/>
        <v>76.2</v>
      </c>
    </row>
    <row r="174" spans="1:16" x14ac:dyDescent="0.25">
      <c r="A174" t="s">
        <v>187</v>
      </c>
      <c r="B174" t="s">
        <v>736</v>
      </c>
      <c r="C174" t="str">
        <f>IF(COUNTBLANK(raw_data!C174)=0,raw_data!C174,"none")</f>
        <v>B</v>
      </c>
      <c r="D174" t="str">
        <f>IF(COUNTBLANK(raw_data!D174)=0,raw_data!D174,"No gender")</f>
        <v>Female</v>
      </c>
      <c r="E174">
        <v>70</v>
      </c>
      <c r="F174">
        <v>80</v>
      </c>
      <c r="G174">
        <v>74</v>
      </c>
      <c r="H174">
        <v>80</v>
      </c>
      <c r="I174">
        <v>70</v>
      </c>
      <c r="J174">
        <v>93</v>
      </c>
      <c r="K174">
        <f t="shared" si="18"/>
        <v>374</v>
      </c>
      <c r="L174">
        <f t="shared" si="13"/>
        <v>74.8</v>
      </c>
      <c r="M174" t="str">
        <f t="shared" si="14"/>
        <v>B</v>
      </c>
      <c r="N174">
        <f t="shared" si="15"/>
        <v>202</v>
      </c>
      <c r="O174" t="str">
        <f t="shared" si="16"/>
        <v>pass</v>
      </c>
      <c r="P174" s="49">
        <f t="shared" si="17"/>
        <v>74.8</v>
      </c>
    </row>
    <row r="175" spans="1:16" x14ac:dyDescent="0.25">
      <c r="A175" t="s">
        <v>188</v>
      </c>
      <c r="B175" t="s">
        <v>737</v>
      </c>
      <c r="C175" t="str">
        <f>IF(COUNTBLANK(raw_data!C175)=0,raw_data!C175,"none")</f>
        <v>b</v>
      </c>
      <c r="D175" t="str">
        <f>IF(COUNTBLANK(raw_data!D175)=0,raw_data!D175,"No gender")</f>
        <v>Male</v>
      </c>
      <c r="E175">
        <v>85</v>
      </c>
      <c r="F175">
        <v>74</v>
      </c>
      <c r="G175">
        <v>79</v>
      </c>
      <c r="H175">
        <v>76</v>
      </c>
      <c r="I175">
        <v>73</v>
      </c>
      <c r="J175">
        <v>93</v>
      </c>
      <c r="K175">
        <f t="shared" si="18"/>
        <v>387</v>
      </c>
      <c r="L175">
        <f t="shared" si="13"/>
        <v>77.400000000000006</v>
      </c>
      <c r="M175" t="str">
        <f t="shared" si="14"/>
        <v>B</v>
      </c>
      <c r="N175">
        <f t="shared" si="15"/>
        <v>187</v>
      </c>
      <c r="O175" t="str">
        <f t="shared" si="16"/>
        <v>pass</v>
      </c>
      <c r="P175" s="49">
        <f t="shared" si="17"/>
        <v>77.400000000000006</v>
      </c>
    </row>
    <row r="176" spans="1:16" x14ac:dyDescent="0.25">
      <c r="A176" t="s">
        <v>189</v>
      </c>
      <c r="B176" t="s">
        <v>738</v>
      </c>
      <c r="C176" t="str">
        <f>IF(COUNTBLANK(raw_data!C176)=0,raw_data!C176,"none")</f>
        <v>B</v>
      </c>
      <c r="D176" t="str">
        <f>IF(COUNTBLANK(raw_data!D176)=0,raw_data!D176,"No gender")</f>
        <v>Male</v>
      </c>
      <c r="E176">
        <v>64</v>
      </c>
      <c r="F176">
        <v>65</v>
      </c>
      <c r="G176">
        <v>62</v>
      </c>
      <c r="H176">
        <v>68</v>
      </c>
      <c r="I176">
        <v>70</v>
      </c>
      <c r="J176">
        <v>82</v>
      </c>
      <c r="K176">
        <f t="shared" si="18"/>
        <v>329</v>
      </c>
      <c r="L176">
        <f t="shared" si="13"/>
        <v>65.8</v>
      </c>
      <c r="M176" t="str">
        <f t="shared" si="14"/>
        <v>C</v>
      </c>
      <c r="N176">
        <f t="shared" si="15"/>
        <v>356</v>
      </c>
      <c r="O176" t="str">
        <f t="shared" si="16"/>
        <v>pass</v>
      </c>
      <c r="P176" s="49">
        <f t="shared" si="17"/>
        <v>65.8</v>
      </c>
    </row>
    <row r="177" spans="1:16" x14ac:dyDescent="0.25">
      <c r="A177" t="s">
        <v>190</v>
      </c>
      <c r="B177" t="s">
        <v>739</v>
      </c>
      <c r="C177" t="str">
        <f>IF(COUNTBLANK(raw_data!C177)=0,raw_data!C177,"none")</f>
        <v>A</v>
      </c>
      <c r="D177" t="str">
        <f>IF(COUNTBLANK(raw_data!D177)=0,raw_data!D177,"No gender")</f>
        <v>Female</v>
      </c>
      <c r="E177">
        <v>69</v>
      </c>
      <c r="F177">
        <v>80</v>
      </c>
      <c r="G177">
        <v>72</v>
      </c>
      <c r="H177">
        <v>62</v>
      </c>
      <c r="I177">
        <v>79</v>
      </c>
      <c r="J177">
        <v>73</v>
      </c>
      <c r="K177">
        <f t="shared" si="18"/>
        <v>362</v>
      </c>
      <c r="L177">
        <f t="shared" si="13"/>
        <v>72.399999999999991</v>
      </c>
      <c r="M177" t="str">
        <f t="shared" si="14"/>
        <v>B</v>
      </c>
      <c r="N177">
        <f t="shared" si="15"/>
        <v>222</v>
      </c>
      <c r="O177" t="str">
        <f t="shared" si="16"/>
        <v>pass</v>
      </c>
      <c r="P177" s="49">
        <f t="shared" si="17"/>
        <v>72.400000000000006</v>
      </c>
    </row>
    <row r="178" spans="1:16" x14ac:dyDescent="0.25">
      <c r="A178" t="s">
        <v>191</v>
      </c>
      <c r="B178" t="s">
        <v>740</v>
      </c>
      <c r="C178" t="str">
        <f>IF(COUNTBLANK(raw_data!C178)=0,raw_data!C178,"none")</f>
        <v>B</v>
      </c>
      <c r="D178" t="str">
        <f>IF(COUNTBLANK(raw_data!D178)=0,raw_data!D178,"No gender")</f>
        <v>Male</v>
      </c>
      <c r="E178">
        <v>69</v>
      </c>
      <c r="F178">
        <v>65</v>
      </c>
      <c r="G178">
        <v>56</v>
      </c>
      <c r="H178">
        <v>68</v>
      </c>
      <c r="I178">
        <v>58</v>
      </c>
      <c r="J178">
        <v>74</v>
      </c>
      <c r="K178">
        <f t="shared" si="18"/>
        <v>316</v>
      </c>
      <c r="L178">
        <f t="shared" si="13"/>
        <v>63.2</v>
      </c>
      <c r="M178" t="str">
        <f t="shared" si="14"/>
        <v>C</v>
      </c>
      <c r="N178">
        <f t="shared" si="15"/>
        <v>374</v>
      </c>
      <c r="O178" t="str">
        <f t="shared" si="16"/>
        <v>pass</v>
      </c>
      <c r="P178" s="49">
        <f t="shared" si="17"/>
        <v>63.2</v>
      </c>
    </row>
    <row r="179" spans="1:16" x14ac:dyDescent="0.25">
      <c r="A179" t="s">
        <v>192</v>
      </c>
      <c r="B179" t="s">
        <v>741</v>
      </c>
      <c r="C179" t="str">
        <f>IF(COUNTBLANK(raw_data!C179)=0,raw_data!C179,"none")</f>
        <v xml:space="preserve">C </v>
      </c>
      <c r="D179" t="str">
        <f>IF(COUNTBLANK(raw_data!D179)=0,raw_data!D179,"No gender")</f>
        <v>Female</v>
      </c>
      <c r="E179">
        <v>83</v>
      </c>
      <c r="F179">
        <v>78</v>
      </c>
      <c r="G179">
        <v>92</v>
      </c>
      <c r="H179">
        <v>84</v>
      </c>
      <c r="I179">
        <v>85</v>
      </c>
      <c r="J179">
        <v>99</v>
      </c>
      <c r="K179">
        <f t="shared" si="18"/>
        <v>422</v>
      </c>
      <c r="L179">
        <f t="shared" si="13"/>
        <v>84.399999999999991</v>
      </c>
      <c r="M179" t="str">
        <f t="shared" si="14"/>
        <v>A</v>
      </c>
      <c r="N179">
        <f t="shared" si="15"/>
        <v>115</v>
      </c>
      <c r="O179" t="str">
        <f t="shared" si="16"/>
        <v>pass</v>
      </c>
      <c r="P179" s="49">
        <f t="shared" si="17"/>
        <v>84.4</v>
      </c>
    </row>
    <row r="180" spans="1:16" x14ac:dyDescent="0.25">
      <c r="A180" t="s">
        <v>193</v>
      </c>
      <c r="B180" t="s">
        <v>742</v>
      </c>
      <c r="C180" t="str">
        <f>IF(COUNTBLANK(raw_data!C180)=0,raw_data!C180,"none")</f>
        <v>C</v>
      </c>
      <c r="D180" t="str">
        <f>IF(COUNTBLANK(raw_data!D180)=0,raw_data!D180,"No gender")</f>
        <v>Female</v>
      </c>
      <c r="E180">
        <v>76</v>
      </c>
      <c r="F180">
        <v>74</v>
      </c>
      <c r="G180">
        <v>57</v>
      </c>
      <c r="H180">
        <v>72</v>
      </c>
      <c r="I180">
        <v>83</v>
      </c>
      <c r="J180">
        <v>68</v>
      </c>
      <c r="K180">
        <f t="shared" si="18"/>
        <v>362</v>
      </c>
      <c r="L180">
        <f t="shared" si="13"/>
        <v>72.399999999999991</v>
      </c>
      <c r="M180" t="str">
        <f t="shared" si="14"/>
        <v>B</v>
      </c>
      <c r="N180">
        <f t="shared" si="15"/>
        <v>222</v>
      </c>
      <c r="O180" t="str">
        <f t="shared" si="16"/>
        <v>pass</v>
      </c>
      <c r="P180" s="49">
        <f t="shared" si="17"/>
        <v>72.400000000000006</v>
      </c>
    </row>
    <row r="181" spans="1:16" x14ac:dyDescent="0.25">
      <c r="A181" t="s">
        <v>194</v>
      </c>
      <c r="B181" t="s">
        <v>743</v>
      </c>
      <c r="C181" t="str">
        <f>IF(COUNTBLANK(raw_data!C181)=0,raw_data!C181,"none")</f>
        <v>B</v>
      </c>
      <c r="D181" t="str">
        <f>IF(COUNTBLANK(raw_data!D181)=0,raw_data!D181,"No gender")</f>
        <v>No gender</v>
      </c>
      <c r="E181">
        <v>82</v>
      </c>
      <c r="F181">
        <v>85</v>
      </c>
      <c r="G181">
        <v>82</v>
      </c>
      <c r="H181">
        <v>82</v>
      </c>
      <c r="I181">
        <v>80</v>
      </c>
      <c r="J181">
        <v>100</v>
      </c>
      <c r="K181">
        <f t="shared" si="18"/>
        <v>411</v>
      </c>
      <c r="L181">
        <f t="shared" si="13"/>
        <v>82.199999999999989</v>
      </c>
      <c r="M181" t="str">
        <f t="shared" si="14"/>
        <v>A</v>
      </c>
      <c r="N181">
        <f t="shared" si="15"/>
        <v>146</v>
      </c>
      <c r="O181" t="str">
        <f t="shared" si="16"/>
        <v>pass</v>
      </c>
      <c r="P181" s="49">
        <f t="shared" si="17"/>
        <v>82.2</v>
      </c>
    </row>
    <row r="182" spans="1:16" x14ac:dyDescent="0.25">
      <c r="A182" t="s">
        <v>195</v>
      </c>
      <c r="B182" t="s">
        <v>744</v>
      </c>
      <c r="C182" t="str">
        <f>IF(COUNTBLANK(raw_data!C182)=0,raw_data!C182,"none")</f>
        <v>A</v>
      </c>
      <c r="D182" t="str">
        <f>IF(COUNTBLANK(raw_data!D182)=0,raw_data!D182,"No gender")</f>
        <v>Female</v>
      </c>
      <c r="E182">
        <v>78</v>
      </c>
      <c r="F182">
        <v>89</v>
      </c>
      <c r="G182">
        <v>83</v>
      </c>
      <c r="H182">
        <v>99</v>
      </c>
      <c r="I182">
        <v>84</v>
      </c>
      <c r="J182">
        <v>89</v>
      </c>
      <c r="K182">
        <f t="shared" si="18"/>
        <v>433</v>
      </c>
      <c r="L182">
        <f t="shared" si="13"/>
        <v>86.6</v>
      </c>
      <c r="M182" t="str">
        <f t="shared" si="14"/>
        <v>A</v>
      </c>
      <c r="N182">
        <f t="shared" si="15"/>
        <v>77</v>
      </c>
      <c r="O182" t="str">
        <f t="shared" si="16"/>
        <v>pass</v>
      </c>
      <c r="P182" s="49">
        <f t="shared" si="17"/>
        <v>86.6</v>
      </c>
    </row>
    <row r="183" spans="1:16" x14ac:dyDescent="0.25">
      <c r="A183" t="s">
        <v>196</v>
      </c>
      <c r="B183" t="s">
        <v>745</v>
      </c>
      <c r="C183" t="str">
        <f>IF(COUNTBLANK(raw_data!C183)=0,raw_data!C183,"none")</f>
        <v>A</v>
      </c>
      <c r="D183" t="str">
        <f>IF(COUNTBLANK(raw_data!D183)=0,raw_data!D183,"No gender")</f>
        <v>Male</v>
      </c>
      <c r="E183">
        <v>45</v>
      </c>
      <c r="F183">
        <v>43</v>
      </c>
      <c r="G183">
        <v>42</v>
      </c>
      <c r="H183">
        <v>35</v>
      </c>
      <c r="I183">
        <v>41</v>
      </c>
      <c r="J183">
        <v>60</v>
      </c>
      <c r="K183">
        <f t="shared" si="18"/>
        <v>206</v>
      </c>
      <c r="L183">
        <f t="shared" si="13"/>
        <v>41.199999999999996</v>
      </c>
      <c r="M183" t="str">
        <f t="shared" si="14"/>
        <v>D</v>
      </c>
      <c r="N183">
        <f t="shared" si="15"/>
        <v>475</v>
      </c>
      <c r="O183" t="str">
        <f t="shared" si="16"/>
        <v>fail</v>
      </c>
      <c r="P183" s="49">
        <f t="shared" si="17"/>
        <v>41.2</v>
      </c>
    </row>
    <row r="184" spans="1:16" x14ac:dyDescent="0.25">
      <c r="A184" t="s">
        <v>197</v>
      </c>
      <c r="B184" t="s">
        <v>746</v>
      </c>
      <c r="C184" t="str">
        <f>IF(COUNTBLANK(raw_data!C184)=0,raw_data!C184,"none")</f>
        <v>C</v>
      </c>
      <c r="D184" t="str">
        <f>IF(COUNTBLANK(raw_data!D184)=0,raw_data!D184,"No gender")</f>
        <v>No gender</v>
      </c>
      <c r="E184">
        <v>89</v>
      </c>
      <c r="F184">
        <v>80</v>
      </c>
      <c r="G184">
        <v>88</v>
      </c>
      <c r="H184">
        <v>90</v>
      </c>
      <c r="I184">
        <v>93</v>
      </c>
      <c r="J184">
        <v>100</v>
      </c>
      <c r="K184">
        <f t="shared" si="18"/>
        <v>440</v>
      </c>
      <c r="L184">
        <f t="shared" si="13"/>
        <v>88</v>
      </c>
      <c r="M184" t="str">
        <f t="shared" si="14"/>
        <v>A</v>
      </c>
      <c r="N184">
        <f t="shared" si="15"/>
        <v>63</v>
      </c>
      <c r="O184" t="str">
        <f t="shared" si="16"/>
        <v>pass</v>
      </c>
      <c r="P184" s="49">
        <f t="shared" si="17"/>
        <v>88</v>
      </c>
    </row>
    <row r="185" spans="1:16" x14ac:dyDescent="0.25">
      <c r="A185" t="s">
        <v>198</v>
      </c>
      <c r="B185" t="s">
        <v>747</v>
      </c>
      <c r="C185" t="str">
        <f>IF(COUNTBLANK(raw_data!C185)=0,raw_data!C185,"none")</f>
        <v>A</v>
      </c>
      <c r="D185" t="str">
        <f>IF(COUNTBLANK(raw_data!D185)=0,raw_data!D185,"No gender")</f>
        <v>Male</v>
      </c>
      <c r="E185">
        <v>83</v>
      </c>
      <c r="F185">
        <v>86</v>
      </c>
      <c r="G185">
        <v>81</v>
      </c>
      <c r="H185">
        <v>63</v>
      </c>
      <c r="I185">
        <v>74</v>
      </c>
      <c r="J185">
        <v>96</v>
      </c>
      <c r="K185">
        <f t="shared" si="18"/>
        <v>387</v>
      </c>
      <c r="L185">
        <f t="shared" si="13"/>
        <v>77.400000000000006</v>
      </c>
      <c r="M185" t="str">
        <f t="shared" si="14"/>
        <v>B</v>
      </c>
      <c r="N185">
        <f t="shared" si="15"/>
        <v>187</v>
      </c>
      <c r="O185" t="str">
        <f t="shared" si="16"/>
        <v>pass</v>
      </c>
      <c r="P185" s="49">
        <f t="shared" si="17"/>
        <v>77.400000000000006</v>
      </c>
    </row>
    <row r="186" spans="1:16" x14ac:dyDescent="0.25">
      <c r="A186" t="s">
        <v>199</v>
      </c>
      <c r="B186" t="s">
        <v>748</v>
      </c>
      <c r="C186" t="str">
        <f>IF(COUNTBLANK(raw_data!C186)=0,raw_data!C186,"none")</f>
        <v>A</v>
      </c>
      <c r="D186" t="str">
        <f>IF(COUNTBLANK(raw_data!D186)=0,raw_data!D186,"No gender")</f>
        <v>Female</v>
      </c>
      <c r="E186">
        <v>35</v>
      </c>
      <c r="F186">
        <v>35</v>
      </c>
      <c r="G186">
        <v>36</v>
      </c>
      <c r="H186">
        <v>35</v>
      </c>
      <c r="I186">
        <v>35</v>
      </c>
      <c r="J186">
        <v>60</v>
      </c>
      <c r="K186">
        <f t="shared" si="18"/>
        <v>176</v>
      </c>
      <c r="L186">
        <f t="shared" si="13"/>
        <v>35.199999999999996</v>
      </c>
      <c r="M186" t="str">
        <f t="shared" si="14"/>
        <v>D</v>
      </c>
      <c r="N186">
        <f t="shared" si="15"/>
        <v>503</v>
      </c>
      <c r="O186" t="str">
        <f t="shared" si="16"/>
        <v>fail</v>
      </c>
      <c r="P186" s="49">
        <f t="shared" si="17"/>
        <v>35.200000000000003</v>
      </c>
    </row>
    <row r="187" spans="1:16" x14ac:dyDescent="0.25">
      <c r="A187" t="s">
        <v>200</v>
      </c>
      <c r="B187" t="s">
        <v>749</v>
      </c>
      <c r="C187" t="str">
        <f>IF(COUNTBLANK(raw_data!C187)=0,raw_data!C187,"none")</f>
        <v>A</v>
      </c>
      <c r="D187" t="str">
        <f>IF(COUNTBLANK(raw_data!D187)=0,raw_data!D187,"No gender")</f>
        <v>Female</v>
      </c>
      <c r="E187">
        <v>50</v>
      </c>
      <c r="F187">
        <v>53</v>
      </c>
      <c r="G187">
        <v>58</v>
      </c>
      <c r="H187">
        <v>57</v>
      </c>
      <c r="I187">
        <v>51</v>
      </c>
      <c r="J187">
        <v>65</v>
      </c>
      <c r="K187">
        <f t="shared" si="18"/>
        <v>269</v>
      </c>
      <c r="L187">
        <f t="shared" si="13"/>
        <v>53.800000000000004</v>
      </c>
      <c r="M187" t="str">
        <f t="shared" si="14"/>
        <v>D</v>
      </c>
      <c r="N187">
        <f t="shared" si="15"/>
        <v>409</v>
      </c>
      <c r="O187" t="str">
        <f t="shared" si="16"/>
        <v>fail</v>
      </c>
      <c r="P187" s="49">
        <f t="shared" si="17"/>
        <v>53.8</v>
      </c>
    </row>
    <row r="188" spans="1:16" x14ac:dyDescent="0.25">
      <c r="A188" t="s">
        <v>201</v>
      </c>
      <c r="B188" t="s">
        <v>750</v>
      </c>
      <c r="C188" t="str">
        <f>IF(COUNTBLANK(raw_data!C188)=0,raw_data!C188,"none")</f>
        <v>A</v>
      </c>
      <c r="D188" t="str">
        <f>IF(COUNTBLANK(raw_data!D188)=0,raw_data!D188,"No gender")</f>
        <v>Male</v>
      </c>
      <c r="E188">
        <v>66</v>
      </c>
      <c r="F188">
        <v>77</v>
      </c>
      <c r="G188">
        <v>63</v>
      </c>
      <c r="H188">
        <v>63</v>
      </c>
      <c r="I188">
        <v>78</v>
      </c>
      <c r="J188">
        <v>95</v>
      </c>
      <c r="K188">
        <f t="shared" si="18"/>
        <v>347</v>
      </c>
      <c r="L188">
        <f t="shared" si="13"/>
        <v>69.399999999999991</v>
      </c>
      <c r="M188" t="str">
        <f t="shared" si="14"/>
        <v>C</v>
      </c>
      <c r="N188">
        <f t="shared" si="15"/>
        <v>277</v>
      </c>
      <c r="O188" t="str">
        <f t="shared" si="16"/>
        <v>pass</v>
      </c>
      <c r="P188" s="49">
        <f t="shared" si="17"/>
        <v>69.400000000000006</v>
      </c>
    </row>
    <row r="189" spans="1:16" x14ac:dyDescent="0.25">
      <c r="A189" t="s">
        <v>202</v>
      </c>
      <c r="B189" t="s">
        <v>751</v>
      </c>
      <c r="C189" t="str">
        <f>IF(COUNTBLANK(raw_data!C189)=0,raw_data!C189,"none")</f>
        <v>C</v>
      </c>
      <c r="D189" t="str">
        <f>IF(COUNTBLANK(raw_data!D189)=0,raw_data!D189,"No gender")</f>
        <v>Female</v>
      </c>
      <c r="E189">
        <v>79</v>
      </c>
      <c r="F189">
        <v>100</v>
      </c>
      <c r="G189">
        <v>76</v>
      </c>
      <c r="H189">
        <v>98</v>
      </c>
      <c r="I189">
        <v>79</v>
      </c>
      <c r="J189">
        <v>100</v>
      </c>
      <c r="K189">
        <f t="shared" si="18"/>
        <v>432</v>
      </c>
      <c r="L189">
        <f t="shared" si="13"/>
        <v>86.4</v>
      </c>
      <c r="M189" t="str">
        <f t="shared" si="14"/>
        <v>A</v>
      </c>
      <c r="N189">
        <f t="shared" si="15"/>
        <v>83</v>
      </c>
      <c r="O189" t="str">
        <f t="shared" si="16"/>
        <v>pass</v>
      </c>
      <c r="P189" s="49">
        <f t="shared" si="17"/>
        <v>86.4</v>
      </c>
    </row>
    <row r="190" spans="1:16" x14ac:dyDescent="0.25">
      <c r="A190" t="s">
        <v>203</v>
      </c>
      <c r="B190" t="s">
        <v>752</v>
      </c>
      <c r="C190" t="str">
        <f>IF(COUNTBLANK(raw_data!C190)=0,raw_data!C190,"none")</f>
        <v>A</v>
      </c>
      <c r="D190" t="str">
        <f>IF(COUNTBLANK(raw_data!D190)=0,raw_data!D190,"No gender")</f>
        <v>Female</v>
      </c>
      <c r="E190">
        <v>43</v>
      </c>
      <c r="F190">
        <v>52</v>
      </c>
      <c r="G190">
        <v>54</v>
      </c>
      <c r="H190">
        <v>55</v>
      </c>
      <c r="I190">
        <v>48</v>
      </c>
      <c r="J190">
        <v>65</v>
      </c>
      <c r="K190">
        <f t="shared" si="18"/>
        <v>252</v>
      </c>
      <c r="L190">
        <f t="shared" si="13"/>
        <v>50.4</v>
      </c>
      <c r="M190" t="str">
        <f t="shared" si="14"/>
        <v>D</v>
      </c>
      <c r="N190">
        <f t="shared" si="15"/>
        <v>430</v>
      </c>
      <c r="O190" t="str">
        <f t="shared" si="16"/>
        <v>fail</v>
      </c>
      <c r="P190" s="49">
        <f t="shared" si="17"/>
        <v>50.4</v>
      </c>
    </row>
    <row r="191" spans="1:16" x14ac:dyDescent="0.25">
      <c r="A191" t="s">
        <v>204</v>
      </c>
      <c r="B191" t="s">
        <v>753</v>
      </c>
      <c r="C191" t="str">
        <f>IF(COUNTBLANK(raw_data!C191)=0,raw_data!C191,"none")</f>
        <v>B</v>
      </c>
      <c r="D191" t="str">
        <f>IF(COUNTBLANK(raw_data!D191)=0,raw_data!D191,"No gender")</f>
        <v>Female</v>
      </c>
      <c r="E191">
        <v>85</v>
      </c>
      <c r="F191">
        <v>77</v>
      </c>
      <c r="G191">
        <v>84</v>
      </c>
      <c r="H191">
        <v>85</v>
      </c>
      <c r="I191">
        <v>92</v>
      </c>
      <c r="J191">
        <v>85</v>
      </c>
      <c r="K191">
        <f t="shared" si="18"/>
        <v>423</v>
      </c>
      <c r="L191">
        <f t="shared" si="13"/>
        <v>84.6</v>
      </c>
      <c r="M191" t="str">
        <f t="shared" si="14"/>
        <v>A</v>
      </c>
      <c r="N191">
        <f t="shared" si="15"/>
        <v>111</v>
      </c>
      <c r="O191" t="str">
        <f t="shared" si="16"/>
        <v>pass</v>
      </c>
      <c r="P191" s="49">
        <f t="shared" si="17"/>
        <v>84.6</v>
      </c>
    </row>
    <row r="192" spans="1:16" x14ac:dyDescent="0.25">
      <c r="A192" t="s">
        <v>205</v>
      </c>
      <c r="B192" t="s">
        <v>754</v>
      </c>
      <c r="C192" t="str">
        <f>IF(COUNTBLANK(raw_data!C192)=0,raw_data!C192,"none")</f>
        <v>C</v>
      </c>
      <c r="D192" t="str">
        <f>IF(COUNTBLANK(raw_data!D192)=0,raw_data!D192,"No gender")</f>
        <v>Female</v>
      </c>
      <c r="E192">
        <v>69</v>
      </c>
      <c r="F192">
        <v>69</v>
      </c>
      <c r="G192">
        <v>66</v>
      </c>
      <c r="H192">
        <v>62</v>
      </c>
      <c r="I192">
        <v>70</v>
      </c>
      <c r="J192">
        <v>64</v>
      </c>
      <c r="K192">
        <f t="shared" si="18"/>
        <v>336</v>
      </c>
      <c r="L192">
        <f t="shared" si="13"/>
        <v>67.2</v>
      </c>
      <c r="M192" t="str">
        <f t="shared" si="14"/>
        <v>C</v>
      </c>
      <c r="N192">
        <f t="shared" si="15"/>
        <v>324</v>
      </c>
      <c r="O192" t="str">
        <f t="shared" si="16"/>
        <v>pass</v>
      </c>
      <c r="P192" s="49">
        <f t="shared" si="17"/>
        <v>67.2</v>
      </c>
    </row>
    <row r="193" spans="1:16" x14ac:dyDescent="0.25">
      <c r="A193" t="s">
        <v>206</v>
      </c>
      <c r="B193" t="s">
        <v>755</v>
      </c>
      <c r="C193" t="str">
        <f>IF(COUNTBLANK(raw_data!C193)=0,raw_data!C193,"none")</f>
        <v>A</v>
      </c>
      <c r="D193" t="str">
        <f>IF(COUNTBLANK(raw_data!D193)=0,raw_data!D193,"No gender")</f>
        <v>Female</v>
      </c>
      <c r="E193">
        <v>66</v>
      </c>
      <c r="F193">
        <v>67</v>
      </c>
      <c r="G193">
        <v>67</v>
      </c>
      <c r="H193">
        <v>68</v>
      </c>
      <c r="I193">
        <v>67</v>
      </c>
      <c r="J193">
        <v>79</v>
      </c>
      <c r="K193">
        <f t="shared" si="18"/>
        <v>335</v>
      </c>
      <c r="L193">
        <f t="shared" si="13"/>
        <v>67</v>
      </c>
      <c r="M193" t="str">
        <f t="shared" si="14"/>
        <v>C</v>
      </c>
      <c r="N193">
        <f t="shared" si="15"/>
        <v>331</v>
      </c>
      <c r="O193" t="str">
        <f t="shared" si="16"/>
        <v>pass</v>
      </c>
      <c r="P193" s="49">
        <f t="shared" si="17"/>
        <v>67</v>
      </c>
    </row>
    <row r="194" spans="1:16" x14ac:dyDescent="0.25">
      <c r="A194" t="s">
        <v>207</v>
      </c>
      <c r="B194" t="s">
        <v>756</v>
      </c>
      <c r="C194" t="str">
        <f>IF(COUNTBLANK(raw_data!C194)=0,raw_data!C194,"none")</f>
        <v>B</v>
      </c>
      <c r="D194" t="str">
        <f>IF(COUNTBLANK(raw_data!D194)=0,raw_data!D194,"No gender")</f>
        <v>Female</v>
      </c>
      <c r="E194">
        <v>90</v>
      </c>
      <c r="F194">
        <v>79</v>
      </c>
      <c r="G194">
        <v>88</v>
      </c>
      <c r="H194">
        <v>79</v>
      </c>
      <c r="I194">
        <v>87</v>
      </c>
      <c r="J194">
        <v>100</v>
      </c>
      <c r="K194">
        <f t="shared" si="18"/>
        <v>423</v>
      </c>
      <c r="L194">
        <f t="shared" si="13"/>
        <v>84.6</v>
      </c>
      <c r="M194" t="str">
        <f t="shared" si="14"/>
        <v>A</v>
      </c>
      <c r="N194">
        <f t="shared" si="15"/>
        <v>111</v>
      </c>
      <c r="O194" t="str">
        <f t="shared" si="16"/>
        <v>pass</v>
      </c>
      <c r="P194" s="49">
        <f t="shared" si="17"/>
        <v>84.6</v>
      </c>
    </row>
    <row r="195" spans="1:16" x14ac:dyDescent="0.25">
      <c r="A195" t="s">
        <v>208</v>
      </c>
      <c r="B195" t="s">
        <v>757</v>
      </c>
      <c r="C195" t="str">
        <f>IF(COUNTBLANK(raw_data!C195)=0,raw_data!C195,"none")</f>
        <v>A</v>
      </c>
      <c r="D195" t="str">
        <f>IF(COUNTBLANK(raw_data!D195)=0,raw_data!D195,"No gender")</f>
        <v>Female</v>
      </c>
      <c r="E195">
        <v>62</v>
      </c>
      <c r="F195">
        <v>79</v>
      </c>
      <c r="G195">
        <v>60</v>
      </c>
      <c r="H195">
        <v>70</v>
      </c>
      <c r="I195">
        <v>67</v>
      </c>
      <c r="J195">
        <v>70</v>
      </c>
      <c r="K195">
        <f t="shared" si="18"/>
        <v>338</v>
      </c>
      <c r="L195">
        <f t="shared" ref="L195:L258" si="19">(K195/500)*100</f>
        <v>67.600000000000009</v>
      </c>
      <c r="M195" t="str">
        <f t="shared" ref="M195:M258" si="20">IF(L195&gt;=90,"A++",IF(L195&gt;=80,"A",IF(L195&gt;=70,"B",IF(L195&gt;=60,"C","D"))))</f>
        <v>C</v>
      </c>
      <c r="N195">
        <f t="shared" ref="N195:N258" si="21">RANK(K195,$K$2:$K$504,0)</f>
        <v>316</v>
      </c>
      <c r="O195" t="str">
        <f t="shared" ref="O195:O258" si="22">IF(L195&gt;=60,"pass","fail")</f>
        <v>pass</v>
      </c>
      <c r="P195" s="49">
        <f t="shared" ref="P195:P258" si="23">AVERAGE(K195/COUNT(E195:I195))</f>
        <v>67.599999999999994</v>
      </c>
    </row>
    <row r="196" spans="1:16" x14ac:dyDescent="0.25">
      <c r="A196" t="s">
        <v>209</v>
      </c>
      <c r="B196" t="s">
        <v>758</v>
      </c>
      <c r="C196" t="str">
        <f>IF(COUNTBLANK(raw_data!C196)=0,raw_data!C196,"none")</f>
        <v>B</v>
      </c>
      <c r="D196" t="str">
        <f>IF(COUNTBLANK(raw_data!D196)=0,raw_data!D196,"No gender")</f>
        <v>Female</v>
      </c>
      <c r="E196">
        <v>67</v>
      </c>
      <c r="F196">
        <v>82</v>
      </c>
      <c r="G196">
        <v>69</v>
      </c>
      <c r="H196">
        <v>80</v>
      </c>
      <c r="I196">
        <v>63</v>
      </c>
      <c r="J196">
        <v>81</v>
      </c>
      <c r="K196">
        <f t="shared" si="18"/>
        <v>361</v>
      </c>
      <c r="L196">
        <f t="shared" si="19"/>
        <v>72.2</v>
      </c>
      <c r="M196" t="str">
        <f t="shared" si="20"/>
        <v>B</v>
      </c>
      <c r="N196">
        <f t="shared" si="21"/>
        <v>232</v>
      </c>
      <c r="O196" t="str">
        <f t="shared" si="22"/>
        <v>pass</v>
      </c>
      <c r="P196" s="49">
        <f t="shared" si="23"/>
        <v>72.2</v>
      </c>
    </row>
    <row r="197" spans="1:16" x14ac:dyDescent="0.25">
      <c r="A197" t="s">
        <v>210</v>
      </c>
      <c r="B197" t="s">
        <v>759</v>
      </c>
      <c r="C197" t="str">
        <f>IF(COUNTBLANK(raw_data!C197)=0,raw_data!C197,"none")</f>
        <v>none</v>
      </c>
      <c r="D197" t="str">
        <f>IF(COUNTBLANK(raw_data!D197)=0,raw_data!D197,"No gender")</f>
        <v>Female</v>
      </c>
      <c r="E197">
        <v>65</v>
      </c>
      <c r="F197">
        <v>67</v>
      </c>
      <c r="G197">
        <v>72</v>
      </c>
      <c r="H197">
        <v>78</v>
      </c>
      <c r="I197">
        <v>76</v>
      </c>
      <c r="J197">
        <v>75</v>
      </c>
      <c r="K197">
        <f t="shared" si="18"/>
        <v>358</v>
      </c>
      <c r="L197">
        <f t="shared" si="19"/>
        <v>71.599999999999994</v>
      </c>
      <c r="M197" t="str">
        <f t="shared" si="20"/>
        <v>B</v>
      </c>
      <c r="N197">
        <f t="shared" si="21"/>
        <v>235</v>
      </c>
      <c r="O197" t="str">
        <f t="shared" si="22"/>
        <v>pass</v>
      </c>
      <c r="P197" s="49">
        <f t="shared" si="23"/>
        <v>71.599999999999994</v>
      </c>
    </row>
    <row r="198" spans="1:16" x14ac:dyDescent="0.25">
      <c r="A198" t="s">
        <v>211</v>
      </c>
      <c r="B198" t="s">
        <v>760</v>
      </c>
      <c r="C198" t="str">
        <f>IF(COUNTBLANK(raw_data!C198)=0,raw_data!C198,"none")</f>
        <v>C</v>
      </c>
      <c r="D198" t="str">
        <f>IF(COUNTBLANK(raw_data!D198)=0,raw_data!D198,"No gender")</f>
        <v>Male</v>
      </c>
      <c r="E198">
        <v>90</v>
      </c>
      <c r="F198">
        <v>86</v>
      </c>
      <c r="G198">
        <v>77</v>
      </c>
      <c r="H198">
        <v>94</v>
      </c>
      <c r="I198">
        <v>98</v>
      </c>
      <c r="J198">
        <v>97</v>
      </c>
      <c r="K198">
        <f t="shared" si="18"/>
        <v>445</v>
      </c>
      <c r="L198">
        <f t="shared" si="19"/>
        <v>89</v>
      </c>
      <c r="M198" t="str">
        <f t="shared" si="20"/>
        <v>A</v>
      </c>
      <c r="N198">
        <f t="shared" si="21"/>
        <v>54</v>
      </c>
      <c r="O198" t="str">
        <f t="shared" si="22"/>
        <v>pass</v>
      </c>
      <c r="P198" s="49">
        <f t="shared" si="23"/>
        <v>89</v>
      </c>
    </row>
    <row r="199" spans="1:16" x14ac:dyDescent="0.25">
      <c r="A199" t="s">
        <v>212</v>
      </c>
      <c r="B199" t="s">
        <v>761</v>
      </c>
      <c r="C199" t="str">
        <f>IF(COUNTBLANK(raw_data!C199)=0,raw_data!C199,"none")</f>
        <v>C</v>
      </c>
      <c r="D199" t="str">
        <f>IF(COUNTBLANK(raw_data!D199)=0,raw_data!D199,"No gender")</f>
        <v>Female</v>
      </c>
      <c r="E199">
        <v>96</v>
      </c>
      <c r="F199">
        <v>81</v>
      </c>
      <c r="G199">
        <v>82</v>
      </c>
      <c r="H199">
        <v>87</v>
      </c>
      <c r="I199">
        <v>93</v>
      </c>
      <c r="J199">
        <v>84</v>
      </c>
      <c r="K199">
        <f t="shared" si="18"/>
        <v>439</v>
      </c>
      <c r="L199">
        <f t="shared" si="19"/>
        <v>87.8</v>
      </c>
      <c r="M199" t="str">
        <f t="shared" si="20"/>
        <v>A</v>
      </c>
      <c r="N199">
        <f t="shared" si="21"/>
        <v>65</v>
      </c>
      <c r="O199" t="str">
        <f t="shared" si="22"/>
        <v>pass</v>
      </c>
      <c r="P199" s="49">
        <f t="shared" si="23"/>
        <v>87.8</v>
      </c>
    </row>
    <row r="200" spans="1:16" x14ac:dyDescent="0.25">
      <c r="A200" t="s">
        <v>213</v>
      </c>
      <c r="B200" t="s">
        <v>762</v>
      </c>
      <c r="C200" t="str">
        <f>IF(COUNTBLANK(raw_data!C200)=0,raw_data!C200,"none")</f>
        <v>a</v>
      </c>
      <c r="D200" t="str">
        <f>IF(COUNTBLANK(raw_data!D200)=0,raw_data!D200,"No gender")</f>
        <v>Female</v>
      </c>
      <c r="E200">
        <v>80</v>
      </c>
      <c r="F200">
        <v>74</v>
      </c>
      <c r="G200">
        <v>82</v>
      </c>
      <c r="H200">
        <v>68</v>
      </c>
      <c r="I200">
        <v>65</v>
      </c>
      <c r="J200">
        <v>95</v>
      </c>
      <c r="K200">
        <f t="shared" si="18"/>
        <v>369</v>
      </c>
      <c r="L200">
        <f t="shared" si="19"/>
        <v>73.8</v>
      </c>
      <c r="M200" t="str">
        <f t="shared" si="20"/>
        <v>B</v>
      </c>
      <c r="N200">
        <f t="shared" si="21"/>
        <v>206</v>
      </c>
      <c r="O200" t="str">
        <f t="shared" si="22"/>
        <v>pass</v>
      </c>
      <c r="P200" s="49">
        <f t="shared" si="23"/>
        <v>73.8</v>
      </c>
    </row>
    <row r="201" spans="1:16" x14ac:dyDescent="0.25">
      <c r="A201" t="s">
        <v>214</v>
      </c>
      <c r="B201" t="s">
        <v>763</v>
      </c>
      <c r="C201" t="str">
        <f>IF(COUNTBLANK(raw_data!C201)=0,raw_data!C201,"none")</f>
        <v>C</v>
      </c>
      <c r="D201" t="str">
        <f>IF(COUNTBLANK(raw_data!D201)=0,raw_data!D201,"No gender")</f>
        <v>Female</v>
      </c>
      <c r="E201">
        <v>91</v>
      </c>
      <c r="F201">
        <v>95</v>
      </c>
      <c r="G201">
        <v>83</v>
      </c>
      <c r="H201">
        <v>100</v>
      </c>
      <c r="I201">
        <v>96</v>
      </c>
      <c r="J201">
        <v>89</v>
      </c>
      <c r="K201">
        <f t="shared" si="18"/>
        <v>465</v>
      </c>
      <c r="L201">
        <f t="shared" si="19"/>
        <v>93</v>
      </c>
      <c r="M201" t="str">
        <f t="shared" si="20"/>
        <v>A++</v>
      </c>
      <c r="N201">
        <f t="shared" si="21"/>
        <v>19</v>
      </c>
      <c r="O201" t="str">
        <f t="shared" si="22"/>
        <v>pass</v>
      </c>
      <c r="P201" s="49">
        <f t="shared" si="23"/>
        <v>93</v>
      </c>
    </row>
    <row r="202" spans="1:16" x14ac:dyDescent="0.25">
      <c r="A202" t="s">
        <v>215</v>
      </c>
      <c r="B202" t="s">
        <v>764</v>
      </c>
      <c r="C202" t="str">
        <f>IF(COUNTBLANK(raw_data!C202)=0,raw_data!C202,"none")</f>
        <v>A</v>
      </c>
      <c r="D202" t="str">
        <f>IF(COUNTBLANK(raw_data!D202)=0,raw_data!D202,"No gender")</f>
        <v>Female</v>
      </c>
      <c r="E202">
        <v>61</v>
      </c>
      <c r="F202">
        <v>64</v>
      </c>
      <c r="G202">
        <v>41</v>
      </c>
      <c r="H202">
        <v>49</v>
      </c>
      <c r="I202">
        <v>55</v>
      </c>
      <c r="J202">
        <v>82</v>
      </c>
      <c r="K202">
        <f t="shared" si="18"/>
        <v>270</v>
      </c>
      <c r="L202">
        <f t="shared" si="19"/>
        <v>54</v>
      </c>
      <c r="M202" t="str">
        <f t="shared" si="20"/>
        <v>D</v>
      </c>
      <c r="N202">
        <f t="shared" si="21"/>
        <v>408</v>
      </c>
      <c r="O202" t="str">
        <f t="shared" si="22"/>
        <v>fail</v>
      </c>
      <c r="P202" s="49">
        <f t="shared" si="23"/>
        <v>54</v>
      </c>
    </row>
    <row r="203" spans="1:16" x14ac:dyDescent="0.25">
      <c r="A203" t="s">
        <v>216</v>
      </c>
      <c r="B203" t="s">
        <v>765</v>
      </c>
      <c r="C203" t="str">
        <f>IF(COUNTBLANK(raw_data!C203)=0,raw_data!C203,"none")</f>
        <v>C</v>
      </c>
      <c r="D203" t="str">
        <f>IF(COUNTBLANK(raw_data!D203)=0,raw_data!D203,"No gender")</f>
        <v>Male</v>
      </c>
      <c r="E203">
        <v>45</v>
      </c>
      <c r="F203">
        <v>50</v>
      </c>
      <c r="G203">
        <v>45</v>
      </c>
      <c r="H203">
        <v>53</v>
      </c>
      <c r="I203">
        <v>45</v>
      </c>
      <c r="J203">
        <v>65</v>
      </c>
      <c r="K203">
        <f t="shared" si="18"/>
        <v>238</v>
      </c>
      <c r="L203">
        <f t="shared" si="19"/>
        <v>47.599999999999994</v>
      </c>
      <c r="M203" t="str">
        <f t="shared" si="20"/>
        <v>D</v>
      </c>
      <c r="N203">
        <f t="shared" si="21"/>
        <v>451</v>
      </c>
      <c r="O203" t="str">
        <f t="shared" si="22"/>
        <v>fail</v>
      </c>
      <c r="P203" s="49">
        <f t="shared" si="23"/>
        <v>47.6</v>
      </c>
    </row>
    <row r="204" spans="1:16" x14ac:dyDescent="0.25">
      <c r="A204" t="s">
        <v>217</v>
      </c>
      <c r="B204" t="s">
        <v>766</v>
      </c>
      <c r="C204" t="str">
        <f>IF(COUNTBLANK(raw_data!C204)=0,raw_data!C204,"none")</f>
        <v>C</v>
      </c>
      <c r="D204" t="str">
        <f>IF(COUNTBLANK(raw_data!D204)=0,raw_data!D204,"No gender")</f>
        <v>Male</v>
      </c>
      <c r="E204">
        <v>60</v>
      </c>
      <c r="F204">
        <v>62</v>
      </c>
      <c r="G204">
        <v>63</v>
      </c>
      <c r="H204">
        <v>52</v>
      </c>
      <c r="I204">
        <v>60</v>
      </c>
      <c r="J204">
        <v>83</v>
      </c>
      <c r="K204">
        <f t="shared" si="18"/>
        <v>297</v>
      </c>
      <c r="L204">
        <f t="shared" si="19"/>
        <v>59.4</v>
      </c>
      <c r="M204" t="str">
        <f t="shared" si="20"/>
        <v>D</v>
      </c>
      <c r="N204">
        <f t="shared" si="21"/>
        <v>385</v>
      </c>
      <c r="O204" t="str">
        <f t="shared" si="22"/>
        <v>fail</v>
      </c>
      <c r="P204" s="49">
        <f t="shared" si="23"/>
        <v>59.4</v>
      </c>
    </row>
    <row r="205" spans="1:16" x14ac:dyDescent="0.25">
      <c r="A205" t="s">
        <v>218</v>
      </c>
      <c r="B205" t="s">
        <v>767</v>
      </c>
      <c r="C205" t="str">
        <f>IF(COUNTBLANK(raw_data!C205)=0,raw_data!C205,"none")</f>
        <v>C</v>
      </c>
      <c r="D205" t="str">
        <f>IF(COUNTBLANK(raw_data!D205)=0,raw_data!D205,"No gender")</f>
        <v>Male</v>
      </c>
      <c r="E205">
        <v>85</v>
      </c>
      <c r="F205">
        <v>77</v>
      </c>
      <c r="G205">
        <v>75</v>
      </c>
      <c r="H205">
        <v>95</v>
      </c>
      <c r="I205">
        <v>88</v>
      </c>
      <c r="J205">
        <v>88</v>
      </c>
      <c r="K205">
        <f t="shared" si="18"/>
        <v>420</v>
      </c>
      <c r="L205">
        <f t="shared" si="19"/>
        <v>84</v>
      </c>
      <c r="M205" t="str">
        <f t="shared" si="20"/>
        <v>A</v>
      </c>
      <c r="N205">
        <f t="shared" si="21"/>
        <v>124</v>
      </c>
      <c r="O205" t="str">
        <f t="shared" si="22"/>
        <v>pass</v>
      </c>
      <c r="P205" s="49">
        <f t="shared" si="23"/>
        <v>84</v>
      </c>
    </row>
    <row r="206" spans="1:16" x14ac:dyDescent="0.25">
      <c r="A206" t="s">
        <v>219</v>
      </c>
      <c r="B206" t="s">
        <v>768</v>
      </c>
      <c r="C206" t="str">
        <f>IF(COUNTBLANK(raw_data!C206)=0,raw_data!C206,"none")</f>
        <v>C</v>
      </c>
      <c r="D206" t="str">
        <f>IF(COUNTBLANK(raw_data!D206)=0,raw_data!D206,"No gender")</f>
        <v>Female</v>
      </c>
      <c r="E206">
        <v>47</v>
      </c>
      <c r="F206">
        <v>46</v>
      </c>
      <c r="G206">
        <v>51</v>
      </c>
      <c r="H206">
        <v>51</v>
      </c>
      <c r="I206">
        <v>50</v>
      </c>
      <c r="J206">
        <v>65</v>
      </c>
      <c r="K206">
        <f t="shared" si="18"/>
        <v>245</v>
      </c>
      <c r="L206">
        <f t="shared" si="19"/>
        <v>49</v>
      </c>
      <c r="M206" t="str">
        <f t="shared" si="20"/>
        <v>D</v>
      </c>
      <c r="N206">
        <f t="shared" si="21"/>
        <v>445</v>
      </c>
      <c r="O206" t="str">
        <f t="shared" si="22"/>
        <v>fail</v>
      </c>
      <c r="P206" s="49">
        <f t="shared" si="23"/>
        <v>49</v>
      </c>
    </row>
    <row r="207" spans="1:16" x14ac:dyDescent="0.25">
      <c r="A207" t="s">
        <v>220</v>
      </c>
      <c r="B207" t="s">
        <v>769</v>
      </c>
      <c r="C207" t="str">
        <f>IF(COUNTBLANK(raw_data!C207)=0,raw_data!C207,"none")</f>
        <v>B</v>
      </c>
      <c r="D207" t="str">
        <f>IF(COUNTBLANK(raw_data!D207)=0,raw_data!D207,"No gender")</f>
        <v>Female</v>
      </c>
      <c r="E207">
        <v>76</v>
      </c>
      <c r="F207">
        <v>75</v>
      </c>
      <c r="G207">
        <v>88</v>
      </c>
      <c r="H207">
        <v>68</v>
      </c>
      <c r="I207">
        <v>68</v>
      </c>
      <c r="J207">
        <v>100</v>
      </c>
      <c r="K207">
        <f t="shared" si="18"/>
        <v>375</v>
      </c>
      <c r="L207">
        <f t="shared" si="19"/>
        <v>75</v>
      </c>
      <c r="M207" t="str">
        <f t="shared" si="20"/>
        <v>B</v>
      </c>
      <c r="N207">
        <f t="shared" si="21"/>
        <v>199</v>
      </c>
      <c r="O207" t="str">
        <f t="shared" si="22"/>
        <v>pass</v>
      </c>
      <c r="P207" s="49">
        <f t="shared" si="23"/>
        <v>75</v>
      </c>
    </row>
    <row r="208" spans="1:16" x14ac:dyDescent="0.25">
      <c r="A208" t="s">
        <v>221</v>
      </c>
      <c r="B208" t="s">
        <v>770</v>
      </c>
      <c r="C208" t="str">
        <f>IF(COUNTBLANK(raw_data!C208)=0,raw_data!C208,"none")</f>
        <v>A</v>
      </c>
      <c r="D208" t="str">
        <f>IF(COUNTBLANK(raw_data!D208)=0,raw_data!D208,"No gender")</f>
        <v>Female</v>
      </c>
      <c r="E208">
        <v>62</v>
      </c>
      <c r="F208">
        <v>53</v>
      </c>
      <c r="G208">
        <v>69</v>
      </c>
      <c r="H208">
        <v>64</v>
      </c>
      <c r="I208">
        <v>59</v>
      </c>
      <c r="J208">
        <v>79</v>
      </c>
      <c r="K208">
        <f t="shared" si="18"/>
        <v>307</v>
      </c>
      <c r="L208">
        <f t="shared" si="19"/>
        <v>61.4</v>
      </c>
      <c r="M208" t="str">
        <f t="shared" si="20"/>
        <v>C</v>
      </c>
      <c r="N208">
        <f t="shared" si="21"/>
        <v>382</v>
      </c>
      <c r="O208" t="str">
        <f t="shared" si="22"/>
        <v>pass</v>
      </c>
      <c r="P208" s="49">
        <f t="shared" si="23"/>
        <v>61.4</v>
      </c>
    </row>
    <row r="209" spans="1:16" x14ac:dyDescent="0.25">
      <c r="A209" t="s">
        <v>222</v>
      </c>
      <c r="B209" t="s">
        <v>771</v>
      </c>
      <c r="C209" t="str">
        <f>IF(COUNTBLANK(raw_data!C209)=0,raw_data!C209,"none")</f>
        <v>A</v>
      </c>
      <c r="D209" t="str">
        <f>IF(COUNTBLANK(raw_data!D209)=0,raw_data!D209,"No gender")</f>
        <v>Female</v>
      </c>
      <c r="E209">
        <v>92</v>
      </c>
      <c r="F209">
        <v>78</v>
      </c>
      <c r="G209">
        <v>69</v>
      </c>
      <c r="H209">
        <v>85</v>
      </c>
      <c r="I209">
        <v>92</v>
      </c>
      <c r="J209">
        <v>84</v>
      </c>
      <c r="K209">
        <f t="shared" si="18"/>
        <v>416</v>
      </c>
      <c r="L209">
        <f t="shared" si="19"/>
        <v>83.2</v>
      </c>
      <c r="M209" t="str">
        <f t="shared" si="20"/>
        <v>A</v>
      </c>
      <c r="N209">
        <f t="shared" si="21"/>
        <v>133</v>
      </c>
      <c r="O209" t="str">
        <f t="shared" si="22"/>
        <v>pass</v>
      </c>
      <c r="P209" s="49">
        <f t="shared" si="23"/>
        <v>83.2</v>
      </c>
    </row>
    <row r="210" spans="1:16" x14ac:dyDescent="0.25">
      <c r="A210" t="s">
        <v>223</v>
      </c>
      <c r="B210" t="s">
        <v>772</v>
      </c>
      <c r="C210" t="str">
        <f>IF(COUNTBLANK(raw_data!C210)=0,raw_data!C210,"none")</f>
        <v>B</v>
      </c>
      <c r="D210" t="str">
        <f>IF(COUNTBLANK(raw_data!D210)=0,raw_data!D210,"No gender")</f>
        <v>Male</v>
      </c>
      <c r="E210">
        <v>36</v>
      </c>
      <c r="F210">
        <v>38</v>
      </c>
      <c r="G210">
        <v>35</v>
      </c>
      <c r="H210">
        <v>41</v>
      </c>
      <c r="I210">
        <v>46</v>
      </c>
      <c r="J210">
        <v>74</v>
      </c>
      <c r="K210">
        <f t="shared" si="18"/>
        <v>196</v>
      </c>
      <c r="L210">
        <f t="shared" si="19"/>
        <v>39.200000000000003</v>
      </c>
      <c r="M210" t="str">
        <f t="shared" si="20"/>
        <v>D</v>
      </c>
      <c r="N210">
        <f t="shared" si="21"/>
        <v>482</v>
      </c>
      <c r="O210" t="str">
        <f t="shared" si="22"/>
        <v>fail</v>
      </c>
      <c r="P210" s="49">
        <f t="shared" si="23"/>
        <v>39.200000000000003</v>
      </c>
    </row>
    <row r="211" spans="1:16" x14ac:dyDescent="0.25">
      <c r="A211" t="s">
        <v>224</v>
      </c>
      <c r="B211" t="s">
        <v>773</v>
      </c>
      <c r="C211" t="str">
        <f>IF(COUNTBLANK(raw_data!C211)=0,raw_data!C211,"none")</f>
        <v>C</v>
      </c>
      <c r="D211" t="str">
        <f>IF(COUNTBLANK(raw_data!D211)=0,raw_data!D211,"No gender")</f>
        <v>Female</v>
      </c>
      <c r="E211">
        <v>94</v>
      </c>
      <c r="F211">
        <v>100</v>
      </c>
      <c r="G211">
        <v>100</v>
      </c>
      <c r="H211">
        <v>93</v>
      </c>
      <c r="I211">
        <v>97</v>
      </c>
      <c r="J211">
        <v>100</v>
      </c>
      <c r="K211">
        <f t="shared" si="18"/>
        <v>484</v>
      </c>
      <c r="L211">
        <f t="shared" si="19"/>
        <v>96.8</v>
      </c>
      <c r="M211" t="str">
        <f t="shared" si="20"/>
        <v>A++</v>
      </c>
      <c r="N211">
        <f t="shared" si="21"/>
        <v>4</v>
      </c>
      <c r="O211" t="str">
        <f t="shared" si="22"/>
        <v>pass</v>
      </c>
      <c r="P211" s="49">
        <f t="shared" si="23"/>
        <v>96.8</v>
      </c>
    </row>
    <row r="212" spans="1:16" x14ac:dyDescent="0.25">
      <c r="A212" t="s">
        <v>225</v>
      </c>
      <c r="B212" t="s">
        <v>774</v>
      </c>
      <c r="C212" t="str">
        <f>IF(COUNTBLANK(raw_data!C212)=0,raw_data!C212,"none")</f>
        <v>B</v>
      </c>
      <c r="D212" t="str">
        <f>IF(COUNTBLANK(raw_data!D212)=0,raw_data!D212,"No gender")</f>
        <v>Female</v>
      </c>
      <c r="E212">
        <v>100</v>
      </c>
      <c r="F212">
        <v>84</v>
      </c>
      <c r="G212">
        <v>73</v>
      </c>
      <c r="H212">
        <v>95</v>
      </c>
      <c r="I212">
        <v>97</v>
      </c>
      <c r="J212">
        <v>82</v>
      </c>
      <c r="K212">
        <f t="shared" si="18"/>
        <v>449</v>
      </c>
      <c r="L212">
        <f t="shared" si="19"/>
        <v>89.8</v>
      </c>
      <c r="M212" t="str">
        <f t="shared" si="20"/>
        <v>A</v>
      </c>
      <c r="N212">
        <f t="shared" si="21"/>
        <v>41</v>
      </c>
      <c r="O212" t="str">
        <f t="shared" si="22"/>
        <v>pass</v>
      </c>
      <c r="P212" s="49">
        <f t="shared" si="23"/>
        <v>89.8</v>
      </c>
    </row>
    <row r="213" spans="1:16" x14ac:dyDescent="0.25">
      <c r="A213" t="s">
        <v>226</v>
      </c>
      <c r="B213" t="s">
        <v>775</v>
      </c>
      <c r="C213" t="str">
        <f>IF(COUNTBLANK(raw_data!C213)=0,raw_data!C213,"none")</f>
        <v>C</v>
      </c>
      <c r="D213" t="str">
        <f>IF(COUNTBLANK(raw_data!D213)=0,raw_data!D213,"No gender")</f>
        <v>Female</v>
      </c>
      <c r="E213">
        <v>75</v>
      </c>
      <c r="F213">
        <v>69</v>
      </c>
      <c r="G213">
        <v>75</v>
      </c>
      <c r="H213">
        <v>78</v>
      </c>
      <c r="I213">
        <v>71</v>
      </c>
      <c r="J213">
        <v>95</v>
      </c>
      <c r="K213">
        <f t="shared" ref="K213:K276" si="24">SUM(E213:I213)</f>
        <v>368</v>
      </c>
      <c r="L213">
        <f t="shared" si="19"/>
        <v>73.599999999999994</v>
      </c>
      <c r="M213" t="str">
        <f t="shared" si="20"/>
        <v>B</v>
      </c>
      <c r="N213">
        <f t="shared" si="21"/>
        <v>208</v>
      </c>
      <c r="O213" t="str">
        <f t="shared" si="22"/>
        <v>pass</v>
      </c>
      <c r="P213" s="49">
        <f t="shared" si="23"/>
        <v>73.599999999999994</v>
      </c>
    </row>
    <row r="214" spans="1:16" x14ac:dyDescent="0.25">
      <c r="A214" t="s">
        <v>227</v>
      </c>
      <c r="B214" t="s">
        <v>776</v>
      </c>
      <c r="C214" t="str">
        <f>IF(COUNTBLANK(raw_data!C214)=0,raw_data!C214,"none")</f>
        <v>C</v>
      </c>
      <c r="D214" t="str">
        <f>IF(COUNTBLANK(raw_data!D214)=0,raw_data!D214,"No gender")</f>
        <v>Female</v>
      </c>
      <c r="E214">
        <v>81</v>
      </c>
      <c r="F214">
        <v>86</v>
      </c>
      <c r="G214">
        <v>92</v>
      </c>
      <c r="H214">
        <v>71</v>
      </c>
      <c r="I214">
        <v>73</v>
      </c>
      <c r="J214">
        <v>81</v>
      </c>
      <c r="K214">
        <f t="shared" si="24"/>
        <v>403</v>
      </c>
      <c r="L214">
        <f t="shared" si="19"/>
        <v>80.600000000000009</v>
      </c>
      <c r="M214" t="str">
        <f t="shared" si="20"/>
        <v>A</v>
      </c>
      <c r="N214">
        <f t="shared" si="21"/>
        <v>158</v>
      </c>
      <c r="O214" t="str">
        <f t="shared" si="22"/>
        <v>pass</v>
      </c>
      <c r="P214" s="49">
        <f t="shared" si="23"/>
        <v>80.599999999999994</v>
      </c>
    </row>
    <row r="215" spans="1:16" x14ac:dyDescent="0.25">
      <c r="A215" t="s">
        <v>228</v>
      </c>
      <c r="B215" t="s">
        <v>777</v>
      </c>
      <c r="C215" t="str">
        <f>IF(COUNTBLANK(raw_data!C215)=0,raw_data!C215,"none")</f>
        <v>B</v>
      </c>
      <c r="D215" t="str">
        <f>IF(COUNTBLANK(raw_data!D215)=0,raw_data!D215,"No gender")</f>
        <v>Male</v>
      </c>
      <c r="E215">
        <v>73</v>
      </c>
      <c r="F215">
        <v>83</v>
      </c>
      <c r="G215">
        <v>72</v>
      </c>
      <c r="H215">
        <v>74</v>
      </c>
      <c r="I215">
        <v>56</v>
      </c>
      <c r="J215">
        <v>87</v>
      </c>
      <c r="K215">
        <f t="shared" si="24"/>
        <v>358</v>
      </c>
      <c r="L215">
        <f t="shared" si="19"/>
        <v>71.599999999999994</v>
      </c>
      <c r="M215" t="str">
        <f t="shared" si="20"/>
        <v>B</v>
      </c>
      <c r="N215">
        <f t="shared" si="21"/>
        <v>235</v>
      </c>
      <c r="O215" t="str">
        <f t="shared" si="22"/>
        <v>pass</v>
      </c>
      <c r="P215" s="49">
        <f t="shared" si="23"/>
        <v>71.599999999999994</v>
      </c>
    </row>
    <row r="216" spans="1:16" x14ac:dyDescent="0.25">
      <c r="A216" t="s">
        <v>229</v>
      </c>
      <c r="B216" t="s">
        <v>778</v>
      </c>
      <c r="C216" t="str">
        <f>IF(COUNTBLANK(raw_data!C216)=0,raw_data!C216,"none")</f>
        <v>B</v>
      </c>
      <c r="D216" t="str">
        <f>IF(COUNTBLANK(raw_data!D216)=0,raw_data!D216,"No gender")</f>
        <v>Male</v>
      </c>
      <c r="E216">
        <v>100</v>
      </c>
      <c r="F216">
        <v>92</v>
      </c>
      <c r="G216">
        <v>82</v>
      </c>
      <c r="H216">
        <v>89</v>
      </c>
      <c r="I216">
        <v>81</v>
      </c>
      <c r="J216">
        <v>100</v>
      </c>
      <c r="K216">
        <f t="shared" si="24"/>
        <v>444</v>
      </c>
      <c r="L216">
        <f t="shared" si="19"/>
        <v>88.8</v>
      </c>
      <c r="M216" t="str">
        <f t="shared" si="20"/>
        <v>A</v>
      </c>
      <c r="N216">
        <f t="shared" si="21"/>
        <v>55</v>
      </c>
      <c r="O216" t="str">
        <f t="shared" si="22"/>
        <v>pass</v>
      </c>
      <c r="P216" s="49">
        <f t="shared" si="23"/>
        <v>88.8</v>
      </c>
    </row>
    <row r="217" spans="1:16" x14ac:dyDescent="0.25">
      <c r="A217" t="s">
        <v>230</v>
      </c>
      <c r="B217" t="s">
        <v>779</v>
      </c>
      <c r="C217" t="str">
        <f>IF(COUNTBLANK(raw_data!C217)=0,raw_data!C217,"none")</f>
        <v>A</v>
      </c>
      <c r="D217" t="str">
        <f>IF(COUNTBLANK(raw_data!D217)=0,raw_data!D217,"No gender")</f>
        <v>Male</v>
      </c>
      <c r="E217">
        <v>81</v>
      </c>
      <c r="F217">
        <v>84</v>
      </c>
      <c r="G217">
        <v>92</v>
      </c>
      <c r="H217">
        <v>79</v>
      </c>
      <c r="I217">
        <v>84</v>
      </c>
      <c r="J217">
        <v>100</v>
      </c>
      <c r="K217">
        <f t="shared" si="24"/>
        <v>420</v>
      </c>
      <c r="L217">
        <f t="shared" si="19"/>
        <v>84</v>
      </c>
      <c r="M217" t="str">
        <f t="shared" si="20"/>
        <v>A</v>
      </c>
      <c r="N217">
        <f t="shared" si="21"/>
        <v>124</v>
      </c>
      <c r="O217" t="str">
        <f t="shared" si="22"/>
        <v>pass</v>
      </c>
      <c r="P217" s="49">
        <f t="shared" si="23"/>
        <v>84</v>
      </c>
    </row>
    <row r="218" spans="1:16" x14ac:dyDescent="0.25">
      <c r="A218" t="s">
        <v>231</v>
      </c>
      <c r="B218" t="s">
        <v>780</v>
      </c>
      <c r="C218" t="str">
        <f>IF(COUNTBLANK(raw_data!C218)=0,raw_data!C218,"none")</f>
        <v>B</v>
      </c>
      <c r="D218" t="str">
        <f>IF(COUNTBLANK(raw_data!D218)=0,raw_data!D218,"No gender")</f>
        <v>Female</v>
      </c>
      <c r="E218">
        <v>68</v>
      </c>
      <c r="F218">
        <v>71</v>
      </c>
      <c r="G218">
        <v>72</v>
      </c>
      <c r="H218">
        <v>73</v>
      </c>
      <c r="I218">
        <v>60</v>
      </c>
      <c r="J218">
        <v>73</v>
      </c>
      <c r="K218">
        <f t="shared" si="24"/>
        <v>344</v>
      </c>
      <c r="L218">
        <f t="shared" si="19"/>
        <v>68.8</v>
      </c>
      <c r="M218" t="str">
        <f t="shared" si="20"/>
        <v>C</v>
      </c>
      <c r="N218">
        <f t="shared" si="21"/>
        <v>288</v>
      </c>
      <c r="O218" t="str">
        <f t="shared" si="22"/>
        <v>pass</v>
      </c>
      <c r="P218" s="49">
        <f t="shared" si="23"/>
        <v>68.8</v>
      </c>
    </row>
    <row r="219" spans="1:16" x14ac:dyDescent="0.25">
      <c r="A219" t="s">
        <v>232</v>
      </c>
      <c r="B219" t="s">
        <v>781</v>
      </c>
      <c r="C219" t="str">
        <f>IF(COUNTBLANK(raw_data!C219)=0,raw_data!C219,"none")</f>
        <v>B</v>
      </c>
      <c r="D219" t="str">
        <f>IF(COUNTBLANK(raw_data!D219)=0,raw_data!D219,"No gender")</f>
        <v>Male</v>
      </c>
      <c r="E219">
        <v>83</v>
      </c>
      <c r="F219">
        <v>71</v>
      </c>
      <c r="G219">
        <v>89</v>
      </c>
      <c r="H219">
        <v>77</v>
      </c>
      <c r="I219">
        <v>83</v>
      </c>
      <c r="J219">
        <v>100</v>
      </c>
      <c r="K219">
        <f t="shared" si="24"/>
        <v>403</v>
      </c>
      <c r="L219">
        <f t="shared" si="19"/>
        <v>80.600000000000009</v>
      </c>
      <c r="M219" t="str">
        <f t="shared" si="20"/>
        <v>A</v>
      </c>
      <c r="N219">
        <f t="shared" si="21"/>
        <v>158</v>
      </c>
      <c r="O219" t="str">
        <f t="shared" si="22"/>
        <v>pass</v>
      </c>
      <c r="P219" s="49">
        <f t="shared" si="23"/>
        <v>80.599999999999994</v>
      </c>
    </row>
    <row r="220" spans="1:16" x14ac:dyDescent="0.25">
      <c r="A220" t="s">
        <v>233</v>
      </c>
      <c r="B220" t="s">
        <v>782</v>
      </c>
      <c r="C220" t="str">
        <f>IF(COUNTBLANK(raw_data!C220)=0,raw_data!C220,"none")</f>
        <v>A</v>
      </c>
      <c r="D220" t="str">
        <f>IF(COUNTBLANK(raw_data!D220)=0,raw_data!D220,"No gender")</f>
        <v>Male</v>
      </c>
      <c r="E220">
        <v>97</v>
      </c>
      <c r="F220">
        <v>99</v>
      </c>
      <c r="G220">
        <v>83</v>
      </c>
      <c r="H220">
        <v>89</v>
      </c>
      <c r="I220">
        <v>93</v>
      </c>
      <c r="J220">
        <v>92</v>
      </c>
      <c r="K220">
        <f t="shared" si="24"/>
        <v>461</v>
      </c>
      <c r="L220">
        <f t="shared" si="19"/>
        <v>92.2</v>
      </c>
      <c r="M220" t="str">
        <f t="shared" si="20"/>
        <v>A++</v>
      </c>
      <c r="N220">
        <f t="shared" si="21"/>
        <v>25</v>
      </c>
      <c r="O220" t="str">
        <f t="shared" si="22"/>
        <v>pass</v>
      </c>
      <c r="P220" s="49">
        <f t="shared" si="23"/>
        <v>92.2</v>
      </c>
    </row>
    <row r="221" spans="1:16" x14ac:dyDescent="0.25">
      <c r="A221" t="s">
        <v>234</v>
      </c>
      <c r="B221" t="s">
        <v>783</v>
      </c>
      <c r="C221" t="str">
        <f>IF(COUNTBLANK(raw_data!C221)=0,raw_data!C221,"none")</f>
        <v>A</v>
      </c>
      <c r="D221" t="str">
        <f>IF(COUNTBLANK(raw_data!D221)=0,raw_data!D221,"No gender")</f>
        <v>Male</v>
      </c>
      <c r="E221">
        <v>53</v>
      </c>
      <c r="F221">
        <v>74</v>
      </c>
      <c r="G221">
        <v>63</v>
      </c>
      <c r="H221">
        <v>60</v>
      </c>
      <c r="I221">
        <v>54</v>
      </c>
      <c r="J221">
        <v>86</v>
      </c>
      <c r="K221">
        <f t="shared" si="24"/>
        <v>304</v>
      </c>
      <c r="L221">
        <f t="shared" si="19"/>
        <v>60.8</v>
      </c>
      <c r="M221" t="str">
        <f t="shared" si="20"/>
        <v>C</v>
      </c>
      <c r="N221">
        <f t="shared" si="21"/>
        <v>383</v>
      </c>
      <c r="O221" t="str">
        <f t="shared" si="22"/>
        <v>pass</v>
      </c>
      <c r="P221" s="49">
        <f t="shared" si="23"/>
        <v>60.8</v>
      </c>
    </row>
    <row r="222" spans="1:16" x14ac:dyDescent="0.25">
      <c r="A222" t="s">
        <v>235</v>
      </c>
      <c r="B222" t="s">
        <v>784</v>
      </c>
      <c r="C222" t="str">
        <f>IF(COUNTBLANK(raw_data!C222)=0,raw_data!C222,"none")</f>
        <v>B</v>
      </c>
      <c r="D222" t="str">
        <f>IF(COUNTBLANK(raw_data!D222)=0,raw_data!D222,"No gender")</f>
        <v>Female</v>
      </c>
      <c r="E222">
        <v>68</v>
      </c>
      <c r="F222">
        <v>59</v>
      </c>
      <c r="G222">
        <v>66</v>
      </c>
      <c r="H222">
        <v>74</v>
      </c>
      <c r="I222">
        <v>65</v>
      </c>
      <c r="J222">
        <v>72</v>
      </c>
      <c r="K222">
        <f t="shared" si="24"/>
        <v>332</v>
      </c>
      <c r="L222">
        <f t="shared" si="19"/>
        <v>66.400000000000006</v>
      </c>
      <c r="M222" t="str">
        <f t="shared" si="20"/>
        <v>C</v>
      </c>
      <c r="N222">
        <f t="shared" si="21"/>
        <v>343</v>
      </c>
      <c r="O222" t="str">
        <f t="shared" si="22"/>
        <v>pass</v>
      </c>
      <c r="P222" s="49">
        <f t="shared" si="23"/>
        <v>66.400000000000006</v>
      </c>
    </row>
    <row r="223" spans="1:16" x14ac:dyDescent="0.25">
      <c r="A223" t="s">
        <v>236</v>
      </c>
      <c r="B223" t="s">
        <v>785</v>
      </c>
      <c r="C223" t="str">
        <f>IF(COUNTBLANK(raw_data!C223)=0,raw_data!C223,"none")</f>
        <v>C</v>
      </c>
      <c r="D223" t="str">
        <f>IF(COUNTBLANK(raw_data!D223)=0,raw_data!D223,"No gender")</f>
        <v>Male</v>
      </c>
      <c r="E223">
        <v>100</v>
      </c>
      <c r="F223">
        <v>97</v>
      </c>
      <c r="G223">
        <v>77</v>
      </c>
      <c r="H223">
        <v>92</v>
      </c>
      <c r="I223">
        <v>81</v>
      </c>
      <c r="J223">
        <v>83</v>
      </c>
      <c r="K223">
        <f t="shared" si="24"/>
        <v>447</v>
      </c>
      <c r="L223">
        <f t="shared" si="19"/>
        <v>89.4</v>
      </c>
      <c r="M223" t="str">
        <f t="shared" si="20"/>
        <v>A</v>
      </c>
      <c r="N223">
        <f t="shared" si="21"/>
        <v>50</v>
      </c>
      <c r="O223" t="str">
        <f t="shared" si="22"/>
        <v>pass</v>
      </c>
      <c r="P223" s="49">
        <f t="shared" si="23"/>
        <v>89.4</v>
      </c>
    </row>
    <row r="224" spans="1:16" x14ac:dyDescent="0.25">
      <c r="A224" t="s">
        <v>237</v>
      </c>
      <c r="B224" t="s">
        <v>786</v>
      </c>
      <c r="C224" t="str">
        <f>IF(COUNTBLANK(raw_data!C224)=0,raw_data!C224,"none")</f>
        <v>c</v>
      </c>
      <c r="D224" t="str">
        <f>IF(COUNTBLANK(raw_data!D224)=0,raw_data!D224,"No gender")</f>
        <v>Male</v>
      </c>
      <c r="E224">
        <v>87</v>
      </c>
      <c r="F224">
        <v>90</v>
      </c>
      <c r="G224">
        <v>85</v>
      </c>
      <c r="H224">
        <v>65</v>
      </c>
      <c r="I224">
        <v>67</v>
      </c>
      <c r="J224">
        <v>99</v>
      </c>
      <c r="K224">
        <f t="shared" si="24"/>
        <v>394</v>
      </c>
      <c r="L224">
        <f t="shared" si="19"/>
        <v>78.8</v>
      </c>
      <c r="M224" t="str">
        <f t="shared" si="20"/>
        <v>B</v>
      </c>
      <c r="N224">
        <f t="shared" si="21"/>
        <v>175</v>
      </c>
      <c r="O224" t="str">
        <f t="shared" si="22"/>
        <v>pass</v>
      </c>
      <c r="P224" s="49">
        <f t="shared" si="23"/>
        <v>78.8</v>
      </c>
    </row>
    <row r="225" spans="1:16" x14ac:dyDescent="0.25">
      <c r="A225" t="s">
        <v>238</v>
      </c>
      <c r="B225" t="s">
        <v>787</v>
      </c>
      <c r="C225" t="str">
        <f>IF(COUNTBLANK(raw_data!C225)=0,raw_data!C225,"none")</f>
        <v>A</v>
      </c>
      <c r="D225" t="str">
        <f>IF(COUNTBLANK(raw_data!D225)=0,raw_data!D225,"No gender")</f>
        <v>Female</v>
      </c>
      <c r="E225">
        <v>83</v>
      </c>
      <c r="F225">
        <v>85</v>
      </c>
      <c r="G225">
        <v>87</v>
      </c>
      <c r="H225">
        <v>81</v>
      </c>
      <c r="I225">
        <v>91</v>
      </c>
      <c r="J225">
        <v>95</v>
      </c>
      <c r="K225">
        <f t="shared" si="24"/>
        <v>427</v>
      </c>
      <c r="L225">
        <f t="shared" si="19"/>
        <v>85.399999999999991</v>
      </c>
      <c r="M225" t="str">
        <f t="shared" si="20"/>
        <v>A</v>
      </c>
      <c r="N225">
        <f t="shared" si="21"/>
        <v>103</v>
      </c>
      <c r="O225" t="str">
        <f t="shared" si="22"/>
        <v>pass</v>
      </c>
      <c r="P225" s="49">
        <f t="shared" si="23"/>
        <v>85.4</v>
      </c>
    </row>
    <row r="226" spans="1:16" x14ac:dyDescent="0.25">
      <c r="A226" t="s">
        <v>239</v>
      </c>
      <c r="B226" t="s">
        <v>788</v>
      </c>
      <c r="C226" t="str">
        <f>IF(COUNTBLANK(raw_data!C226)=0,raw_data!C226,"none")</f>
        <v>B</v>
      </c>
      <c r="D226" t="str">
        <f>IF(COUNTBLANK(raw_data!D226)=0,raw_data!D226,"No gender")</f>
        <v>Male</v>
      </c>
      <c r="E226">
        <v>35</v>
      </c>
      <c r="F226">
        <v>35</v>
      </c>
      <c r="G226">
        <v>41</v>
      </c>
      <c r="H226">
        <v>45</v>
      </c>
      <c r="I226">
        <v>38</v>
      </c>
      <c r="J226">
        <v>60</v>
      </c>
      <c r="K226">
        <f t="shared" si="24"/>
        <v>194</v>
      </c>
      <c r="L226">
        <f t="shared" si="19"/>
        <v>38.800000000000004</v>
      </c>
      <c r="M226" t="str">
        <f t="shared" si="20"/>
        <v>D</v>
      </c>
      <c r="N226">
        <f t="shared" si="21"/>
        <v>486</v>
      </c>
      <c r="O226" t="str">
        <f t="shared" si="22"/>
        <v>fail</v>
      </c>
      <c r="P226" s="49">
        <f t="shared" si="23"/>
        <v>38.799999999999997</v>
      </c>
    </row>
    <row r="227" spans="1:16" x14ac:dyDescent="0.25">
      <c r="A227" t="s">
        <v>240</v>
      </c>
      <c r="B227" t="s">
        <v>789</v>
      </c>
      <c r="C227" t="str">
        <f>IF(COUNTBLANK(raw_data!C227)=0,raw_data!C227,"none")</f>
        <v>C</v>
      </c>
      <c r="D227" t="str">
        <f>IF(COUNTBLANK(raw_data!D227)=0,raw_data!D227,"No gender")</f>
        <v>Male</v>
      </c>
      <c r="E227">
        <v>69</v>
      </c>
      <c r="F227">
        <v>84</v>
      </c>
      <c r="G227">
        <v>66</v>
      </c>
      <c r="H227">
        <v>78</v>
      </c>
      <c r="I227">
        <v>71</v>
      </c>
      <c r="J227">
        <v>80</v>
      </c>
      <c r="K227">
        <f t="shared" si="24"/>
        <v>368</v>
      </c>
      <c r="L227">
        <f t="shared" si="19"/>
        <v>73.599999999999994</v>
      </c>
      <c r="M227" t="str">
        <f t="shared" si="20"/>
        <v>B</v>
      </c>
      <c r="N227">
        <f t="shared" si="21"/>
        <v>208</v>
      </c>
      <c r="O227" t="str">
        <f t="shared" si="22"/>
        <v>pass</v>
      </c>
      <c r="P227" s="49">
        <f t="shared" si="23"/>
        <v>73.599999999999994</v>
      </c>
    </row>
    <row r="228" spans="1:16" x14ac:dyDescent="0.25">
      <c r="A228" t="s">
        <v>241</v>
      </c>
      <c r="B228" t="s">
        <v>790</v>
      </c>
      <c r="C228" t="str">
        <f>IF(COUNTBLANK(raw_data!C228)=0,raw_data!C228,"none")</f>
        <v>B</v>
      </c>
      <c r="D228" t="str">
        <f>IF(COUNTBLANK(raw_data!D228)=0,raw_data!D228,"No gender")</f>
        <v>Male</v>
      </c>
      <c r="E228">
        <v>75</v>
      </c>
      <c r="F228">
        <v>66</v>
      </c>
      <c r="G228">
        <v>62</v>
      </c>
      <c r="H228">
        <v>65</v>
      </c>
      <c r="I228">
        <v>82</v>
      </c>
      <c r="J228">
        <v>85</v>
      </c>
      <c r="K228">
        <f t="shared" si="24"/>
        <v>350</v>
      </c>
      <c r="L228">
        <f t="shared" si="19"/>
        <v>70</v>
      </c>
      <c r="M228" t="str">
        <f t="shared" si="20"/>
        <v>B</v>
      </c>
      <c r="N228">
        <f t="shared" si="21"/>
        <v>264</v>
      </c>
      <c r="O228" t="str">
        <f t="shared" si="22"/>
        <v>pass</v>
      </c>
      <c r="P228" s="49">
        <f t="shared" si="23"/>
        <v>70</v>
      </c>
    </row>
    <row r="229" spans="1:16" x14ac:dyDescent="0.25">
      <c r="A229" t="s">
        <v>242</v>
      </c>
      <c r="B229" t="s">
        <v>791</v>
      </c>
      <c r="C229" t="str">
        <f>IF(COUNTBLANK(raw_data!C229)=0,raw_data!C229,"none")</f>
        <v>B</v>
      </c>
      <c r="D229" t="str">
        <f>IF(COUNTBLANK(raw_data!D229)=0,raw_data!D229,"No gender")</f>
        <v>Female</v>
      </c>
      <c r="E229">
        <v>90</v>
      </c>
      <c r="F229">
        <v>83</v>
      </c>
      <c r="G229">
        <v>69</v>
      </c>
      <c r="H229">
        <v>82</v>
      </c>
      <c r="I229">
        <v>91</v>
      </c>
      <c r="J229">
        <v>93</v>
      </c>
      <c r="K229">
        <f t="shared" si="24"/>
        <v>415</v>
      </c>
      <c r="L229">
        <f t="shared" si="19"/>
        <v>83</v>
      </c>
      <c r="M229" t="str">
        <f t="shared" si="20"/>
        <v>A</v>
      </c>
      <c r="N229">
        <f t="shared" si="21"/>
        <v>134</v>
      </c>
      <c r="O229" t="str">
        <f t="shared" si="22"/>
        <v>pass</v>
      </c>
      <c r="P229" s="49">
        <f t="shared" si="23"/>
        <v>83</v>
      </c>
    </row>
    <row r="230" spans="1:16" x14ac:dyDescent="0.25">
      <c r="A230" t="s">
        <v>243</v>
      </c>
      <c r="B230" t="s">
        <v>792</v>
      </c>
      <c r="C230" t="str">
        <f>IF(COUNTBLANK(raw_data!C230)=0,raw_data!C230,"none")</f>
        <v>C</v>
      </c>
      <c r="D230" t="str">
        <f>IF(COUNTBLANK(raw_data!D230)=0,raw_data!D230,"No gender")</f>
        <v>Female</v>
      </c>
      <c r="E230">
        <v>57</v>
      </c>
      <c r="F230">
        <v>55</v>
      </c>
      <c r="G230">
        <v>50</v>
      </c>
      <c r="H230">
        <v>48</v>
      </c>
      <c r="I230">
        <v>58</v>
      </c>
      <c r="J230">
        <v>79</v>
      </c>
      <c r="K230">
        <f t="shared" si="24"/>
        <v>268</v>
      </c>
      <c r="L230">
        <f t="shared" si="19"/>
        <v>53.6</v>
      </c>
      <c r="M230" t="str">
        <f t="shared" si="20"/>
        <v>D</v>
      </c>
      <c r="N230">
        <f t="shared" si="21"/>
        <v>414</v>
      </c>
      <c r="O230" t="str">
        <f t="shared" si="22"/>
        <v>fail</v>
      </c>
      <c r="P230" s="49">
        <f t="shared" si="23"/>
        <v>53.6</v>
      </c>
    </row>
    <row r="231" spans="1:16" x14ac:dyDescent="0.25">
      <c r="A231" t="s">
        <v>244</v>
      </c>
      <c r="B231" t="s">
        <v>793</v>
      </c>
      <c r="C231" t="str">
        <f>IF(COUNTBLANK(raw_data!C231)=0,raw_data!C231,"none")</f>
        <v>B</v>
      </c>
      <c r="D231" t="str">
        <f>IF(COUNTBLANK(raw_data!D231)=0,raw_data!D231,"No gender")</f>
        <v>Male</v>
      </c>
      <c r="E231">
        <v>87</v>
      </c>
      <c r="F231">
        <v>96</v>
      </c>
      <c r="G231">
        <v>87</v>
      </c>
      <c r="H231">
        <v>94</v>
      </c>
      <c r="I231">
        <v>86</v>
      </c>
      <c r="J231">
        <v>92</v>
      </c>
      <c r="K231">
        <f t="shared" si="24"/>
        <v>450</v>
      </c>
      <c r="L231">
        <f t="shared" si="19"/>
        <v>90</v>
      </c>
      <c r="M231" t="str">
        <f t="shared" si="20"/>
        <v>A++</v>
      </c>
      <c r="N231">
        <f t="shared" si="21"/>
        <v>38</v>
      </c>
      <c r="O231" t="str">
        <f t="shared" si="22"/>
        <v>pass</v>
      </c>
      <c r="P231" s="49">
        <f t="shared" si="23"/>
        <v>90</v>
      </c>
    </row>
    <row r="232" spans="1:16" x14ac:dyDescent="0.25">
      <c r="A232" t="s">
        <v>245</v>
      </c>
      <c r="B232" t="s">
        <v>794</v>
      </c>
      <c r="C232" t="str">
        <f>IF(COUNTBLANK(raw_data!C232)=0,raw_data!C232,"none")</f>
        <v>B</v>
      </c>
      <c r="D232" t="str">
        <f>IF(COUNTBLANK(raw_data!D232)=0,raw_data!D232,"No gender")</f>
        <v>Female</v>
      </c>
      <c r="E232">
        <v>56</v>
      </c>
      <c r="F232">
        <v>49</v>
      </c>
      <c r="G232">
        <v>59</v>
      </c>
      <c r="H232">
        <v>67</v>
      </c>
      <c r="I232">
        <v>47</v>
      </c>
      <c r="J232">
        <v>73</v>
      </c>
      <c r="K232">
        <f t="shared" si="24"/>
        <v>278</v>
      </c>
      <c r="L232">
        <f t="shared" si="19"/>
        <v>55.600000000000009</v>
      </c>
      <c r="M232" t="str">
        <f t="shared" si="20"/>
        <v>D</v>
      </c>
      <c r="N232">
        <f t="shared" si="21"/>
        <v>401</v>
      </c>
      <c r="O232" t="str">
        <f t="shared" si="22"/>
        <v>fail</v>
      </c>
      <c r="P232" s="49">
        <f t="shared" si="23"/>
        <v>55.6</v>
      </c>
    </row>
    <row r="233" spans="1:16" x14ac:dyDescent="0.25">
      <c r="A233" t="s">
        <v>246</v>
      </c>
      <c r="B233" t="s">
        <v>795</v>
      </c>
      <c r="C233" t="str">
        <f>IF(COUNTBLANK(raw_data!C233)=0,raw_data!C233,"none")</f>
        <v>none</v>
      </c>
      <c r="D233" t="str">
        <f>IF(COUNTBLANK(raw_data!D233)=0,raw_data!D233,"No gender")</f>
        <v>Female</v>
      </c>
      <c r="E233">
        <v>76</v>
      </c>
      <c r="F233">
        <v>66</v>
      </c>
      <c r="G233">
        <v>63</v>
      </c>
      <c r="H233">
        <v>69</v>
      </c>
      <c r="I233">
        <v>84</v>
      </c>
      <c r="J233">
        <v>64</v>
      </c>
      <c r="K233">
        <f t="shared" si="24"/>
        <v>358</v>
      </c>
      <c r="L233">
        <f t="shared" si="19"/>
        <v>71.599999999999994</v>
      </c>
      <c r="M233" t="str">
        <f t="shared" si="20"/>
        <v>B</v>
      </c>
      <c r="N233">
        <f t="shared" si="21"/>
        <v>235</v>
      </c>
      <c r="O233" t="str">
        <f t="shared" si="22"/>
        <v>pass</v>
      </c>
      <c r="P233" s="49">
        <f t="shared" si="23"/>
        <v>71.599999999999994</v>
      </c>
    </row>
    <row r="234" spans="1:16" x14ac:dyDescent="0.25">
      <c r="A234" t="s">
        <v>247</v>
      </c>
      <c r="B234" t="s">
        <v>796</v>
      </c>
      <c r="C234" t="str">
        <f>IF(COUNTBLANK(raw_data!C234)=0,raw_data!C234,"none")</f>
        <v>C</v>
      </c>
      <c r="D234" t="str">
        <f>IF(COUNTBLANK(raw_data!D234)=0,raw_data!D234,"No gender")</f>
        <v>No gender</v>
      </c>
      <c r="E234">
        <v>90</v>
      </c>
      <c r="F234">
        <v>73</v>
      </c>
      <c r="G234">
        <v>75</v>
      </c>
      <c r="H234">
        <v>71</v>
      </c>
      <c r="I234">
        <v>71</v>
      </c>
      <c r="J234">
        <v>86</v>
      </c>
      <c r="K234">
        <f t="shared" si="24"/>
        <v>380</v>
      </c>
      <c r="L234">
        <f t="shared" si="19"/>
        <v>76</v>
      </c>
      <c r="M234" t="str">
        <f t="shared" si="20"/>
        <v>B</v>
      </c>
      <c r="N234">
        <f t="shared" si="21"/>
        <v>195</v>
      </c>
      <c r="O234" t="str">
        <f t="shared" si="22"/>
        <v>pass</v>
      </c>
      <c r="P234" s="49">
        <f t="shared" si="23"/>
        <v>76</v>
      </c>
    </row>
    <row r="235" spans="1:16" x14ac:dyDescent="0.25">
      <c r="A235" t="s">
        <v>248</v>
      </c>
      <c r="B235" t="s">
        <v>797</v>
      </c>
      <c r="C235" t="str">
        <f>IF(COUNTBLANK(raw_data!C235)=0,raw_data!C235,"none")</f>
        <v>b</v>
      </c>
      <c r="D235" t="str">
        <f>IF(COUNTBLANK(raw_data!D235)=0,raw_data!D235,"No gender")</f>
        <v>Male</v>
      </c>
      <c r="E235">
        <v>74</v>
      </c>
      <c r="F235">
        <v>77</v>
      </c>
      <c r="G235">
        <v>92</v>
      </c>
      <c r="H235">
        <v>72</v>
      </c>
      <c r="I235">
        <v>83</v>
      </c>
      <c r="J235">
        <v>91</v>
      </c>
      <c r="K235">
        <f t="shared" si="24"/>
        <v>398</v>
      </c>
      <c r="L235">
        <f t="shared" si="19"/>
        <v>79.600000000000009</v>
      </c>
      <c r="M235" t="str">
        <f t="shared" si="20"/>
        <v>B</v>
      </c>
      <c r="N235">
        <f t="shared" si="21"/>
        <v>167</v>
      </c>
      <c r="O235" t="str">
        <f t="shared" si="22"/>
        <v>pass</v>
      </c>
      <c r="P235" s="49">
        <f t="shared" si="23"/>
        <v>79.599999999999994</v>
      </c>
    </row>
    <row r="236" spans="1:16" x14ac:dyDescent="0.25">
      <c r="A236" t="s">
        <v>249</v>
      </c>
      <c r="B236" t="s">
        <v>798</v>
      </c>
      <c r="C236" t="str">
        <f>IF(COUNTBLANK(raw_data!C236)=0,raw_data!C236,"none")</f>
        <v>A</v>
      </c>
      <c r="D236" t="str">
        <f>IF(COUNTBLANK(raw_data!D236)=0,raw_data!D236,"No gender")</f>
        <v>Male</v>
      </c>
      <c r="E236">
        <v>100</v>
      </c>
      <c r="F236">
        <v>87</v>
      </c>
      <c r="G236">
        <v>80</v>
      </c>
      <c r="H236">
        <v>89</v>
      </c>
      <c r="I236">
        <v>85</v>
      </c>
      <c r="J236">
        <v>94</v>
      </c>
      <c r="K236">
        <f t="shared" si="24"/>
        <v>441</v>
      </c>
      <c r="L236">
        <f t="shared" si="19"/>
        <v>88.2</v>
      </c>
      <c r="M236" t="str">
        <f t="shared" si="20"/>
        <v>A</v>
      </c>
      <c r="N236">
        <f t="shared" si="21"/>
        <v>61</v>
      </c>
      <c r="O236" t="str">
        <f t="shared" si="22"/>
        <v>pass</v>
      </c>
      <c r="P236" s="49">
        <f t="shared" si="23"/>
        <v>88.2</v>
      </c>
    </row>
    <row r="237" spans="1:16" x14ac:dyDescent="0.25">
      <c r="A237" t="s">
        <v>250</v>
      </c>
      <c r="B237" t="s">
        <v>799</v>
      </c>
      <c r="C237" t="str">
        <f>IF(COUNTBLANK(raw_data!C237)=0,raw_data!C237,"none")</f>
        <v>B</v>
      </c>
      <c r="D237" t="str">
        <f>IF(COUNTBLANK(raw_data!D237)=0,raw_data!D237,"No gender")</f>
        <v>No gender</v>
      </c>
      <c r="E237">
        <v>46</v>
      </c>
      <c r="F237">
        <v>40</v>
      </c>
      <c r="G237">
        <v>43</v>
      </c>
      <c r="H237">
        <v>42</v>
      </c>
      <c r="I237">
        <v>49</v>
      </c>
      <c r="J237">
        <v>62</v>
      </c>
      <c r="K237">
        <f t="shared" si="24"/>
        <v>220</v>
      </c>
      <c r="L237">
        <f t="shared" si="19"/>
        <v>44</v>
      </c>
      <c r="M237" t="str">
        <f t="shared" si="20"/>
        <v>D</v>
      </c>
      <c r="N237">
        <f t="shared" si="21"/>
        <v>464</v>
      </c>
      <c r="O237" t="str">
        <f t="shared" si="22"/>
        <v>fail</v>
      </c>
      <c r="P237" s="49">
        <f t="shared" si="23"/>
        <v>44</v>
      </c>
    </row>
    <row r="238" spans="1:16" x14ac:dyDescent="0.25">
      <c r="A238" t="s">
        <v>251</v>
      </c>
      <c r="B238" t="s">
        <v>800</v>
      </c>
      <c r="C238" t="str">
        <f>IF(COUNTBLANK(raw_data!C238)=0,raw_data!C238,"none")</f>
        <v>A</v>
      </c>
      <c r="D238" t="str">
        <f>IF(COUNTBLANK(raw_data!D238)=0,raw_data!D238,"No gender")</f>
        <v>Female</v>
      </c>
      <c r="E238">
        <v>89</v>
      </c>
      <c r="F238">
        <v>100</v>
      </c>
      <c r="G238">
        <v>96</v>
      </c>
      <c r="H238">
        <v>88</v>
      </c>
      <c r="I238">
        <v>98</v>
      </c>
      <c r="J238">
        <v>91</v>
      </c>
      <c r="K238">
        <f t="shared" si="24"/>
        <v>471</v>
      </c>
      <c r="L238">
        <f t="shared" si="19"/>
        <v>94.199999999999989</v>
      </c>
      <c r="M238" t="str">
        <f t="shared" si="20"/>
        <v>A++</v>
      </c>
      <c r="N238">
        <f t="shared" si="21"/>
        <v>11</v>
      </c>
      <c r="O238" t="str">
        <f t="shared" si="22"/>
        <v>pass</v>
      </c>
      <c r="P238" s="49">
        <f t="shared" si="23"/>
        <v>94.2</v>
      </c>
    </row>
    <row r="239" spans="1:16" x14ac:dyDescent="0.25">
      <c r="A239" t="s">
        <v>252</v>
      </c>
      <c r="B239" t="s">
        <v>801</v>
      </c>
      <c r="C239" t="str">
        <f>IF(COUNTBLANK(raw_data!C239)=0,raw_data!C239,"none")</f>
        <v>B</v>
      </c>
      <c r="D239" t="str">
        <f>IF(COUNTBLANK(raw_data!D239)=0,raw_data!D239,"No gender")</f>
        <v>Female</v>
      </c>
      <c r="E239">
        <v>90</v>
      </c>
      <c r="F239">
        <v>79</v>
      </c>
      <c r="G239">
        <v>97</v>
      </c>
      <c r="H239">
        <v>85</v>
      </c>
      <c r="I239">
        <v>82</v>
      </c>
      <c r="J239">
        <v>100</v>
      </c>
      <c r="K239">
        <f t="shared" si="24"/>
        <v>433</v>
      </c>
      <c r="L239">
        <f t="shared" si="19"/>
        <v>86.6</v>
      </c>
      <c r="M239" t="str">
        <f t="shared" si="20"/>
        <v>A</v>
      </c>
      <c r="N239">
        <f t="shared" si="21"/>
        <v>77</v>
      </c>
      <c r="O239" t="str">
        <f t="shared" si="22"/>
        <v>pass</v>
      </c>
      <c r="P239" s="49">
        <f t="shared" si="23"/>
        <v>86.6</v>
      </c>
    </row>
    <row r="240" spans="1:16" x14ac:dyDescent="0.25">
      <c r="A240" t="s">
        <v>253</v>
      </c>
      <c r="B240" t="s">
        <v>802</v>
      </c>
      <c r="C240" t="str">
        <f>IF(COUNTBLANK(raw_data!C240)=0,raw_data!C240,"none")</f>
        <v>B</v>
      </c>
      <c r="D240" t="str">
        <f>IF(COUNTBLANK(raw_data!D240)=0,raw_data!D240,"No gender")</f>
        <v>Female</v>
      </c>
      <c r="E240">
        <v>52</v>
      </c>
      <c r="F240">
        <v>66</v>
      </c>
      <c r="G240">
        <v>77</v>
      </c>
      <c r="H240">
        <v>65</v>
      </c>
      <c r="I240">
        <v>68</v>
      </c>
      <c r="J240">
        <v>90</v>
      </c>
      <c r="K240">
        <f t="shared" si="24"/>
        <v>328</v>
      </c>
      <c r="L240">
        <f t="shared" si="19"/>
        <v>65.600000000000009</v>
      </c>
      <c r="M240" t="str">
        <f t="shared" si="20"/>
        <v>C</v>
      </c>
      <c r="N240">
        <f t="shared" si="21"/>
        <v>358</v>
      </c>
      <c r="O240" t="str">
        <f t="shared" si="22"/>
        <v>pass</v>
      </c>
      <c r="P240" s="49">
        <f t="shared" si="23"/>
        <v>65.599999999999994</v>
      </c>
    </row>
    <row r="241" spans="1:16" x14ac:dyDescent="0.25">
      <c r="A241" t="s">
        <v>254</v>
      </c>
      <c r="B241" t="s">
        <v>803</v>
      </c>
      <c r="C241" t="str">
        <f>IF(COUNTBLANK(raw_data!C241)=0,raw_data!C241,"none")</f>
        <v>C</v>
      </c>
      <c r="D241" t="str">
        <f>IF(COUNTBLANK(raw_data!D241)=0,raw_data!D241,"No gender")</f>
        <v>Female</v>
      </c>
      <c r="E241">
        <v>42</v>
      </c>
      <c r="F241">
        <v>45</v>
      </c>
      <c r="G241">
        <v>38</v>
      </c>
      <c r="H241">
        <v>63</v>
      </c>
      <c r="I241">
        <v>48</v>
      </c>
      <c r="J241">
        <v>81</v>
      </c>
      <c r="K241">
        <f t="shared" si="24"/>
        <v>236</v>
      </c>
      <c r="L241">
        <f t="shared" si="19"/>
        <v>47.199999999999996</v>
      </c>
      <c r="M241" t="str">
        <f t="shared" si="20"/>
        <v>D</v>
      </c>
      <c r="N241">
        <f t="shared" si="21"/>
        <v>455</v>
      </c>
      <c r="O241" t="str">
        <f t="shared" si="22"/>
        <v>fail</v>
      </c>
      <c r="P241" s="49">
        <f t="shared" si="23"/>
        <v>47.2</v>
      </c>
    </row>
    <row r="242" spans="1:16" x14ac:dyDescent="0.25">
      <c r="A242" t="s">
        <v>255</v>
      </c>
      <c r="B242" t="s">
        <v>804</v>
      </c>
      <c r="C242" t="str">
        <f>IF(COUNTBLANK(raw_data!C242)=0,raw_data!C242,"none")</f>
        <v>C</v>
      </c>
      <c r="D242" t="str">
        <f>IF(COUNTBLANK(raw_data!D242)=0,raw_data!D242,"No gender")</f>
        <v>Male</v>
      </c>
      <c r="E242">
        <v>61</v>
      </c>
      <c r="F242">
        <v>72</v>
      </c>
      <c r="G242">
        <v>60</v>
      </c>
      <c r="H242">
        <v>66</v>
      </c>
      <c r="I242">
        <v>81</v>
      </c>
      <c r="J242">
        <v>91</v>
      </c>
      <c r="K242">
        <f t="shared" si="24"/>
        <v>340</v>
      </c>
      <c r="L242">
        <f t="shared" si="19"/>
        <v>68</v>
      </c>
      <c r="M242" t="str">
        <f t="shared" si="20"/>
        <v>C</v>
      </c>
      <c r="N242">
        <f t="shared" si="21"/>
        <v>309</v>
      </c>
      <c r="O242" t="str">
        <f t="shared" si="22"/>
        <v>pass</v>
      </c>
      <c r="P242" s="49">
        <f t="shared" si="23"/>
        <v>68</v>
      </c>
    </row>
    <row r="243" spans="1:16" x14ac:dyDescent="0.25">
      <c r="A243" t="s">
        <v>256</v>
      </c>
      <c r="B243" t="s">
        <v>805</v>
      </c>
      <c r="C243" t="str">
        <f>IF(COUNTBLANK(raw_data!C243)=0,raw_data!C243,"none")</f>
        <v>none</v>
      </c>
      <c r="D243" t="str">
        <f>IF(COUNTBLANK(raw_data!D243)=0,raw_data!D243,"No gender")</f>
        <v>Male</v>
      </c>
      <c r="E243">
        <v>78</v>
      </c>
      <c r="F243">
        <v>93</v>
      </c>
      <c r="G243">
        <v>80</v>
      </c>
      <c r="H243">
        <v>84</v>
      </c>
      <c r="I243">
        <v>95</v>
      </c>
      <c r="J243">
        <v>92</v>
      </c>
      <c r="K243">
        <f t="shared" si="24"/>
        <v>430</v>
      </c>
      <c r="L243">
        <f t="shared" si="19"/>
        <v>86</v>
      </c>
      <c r="M243" t="str">
        <f t="shared" si="20"/>
        <v>A</v>
      </c>
      <c r="N243">
        <f t="shared" si="21"/>
        <v>90</v>
      </c>
      <c r="O243" t="str">
        <f t="shared" si="22"/>
        <v>pass</v>
      </c>
      <c r="P243" s="49">
        <f t="shared" si="23"/>
        <v>86</v>
      </c>
    </row>
    <row r="244" spans="1:16" x14ac:dyDescent="0.25">
      <c r="A244" t="s">
        <v>257</v>
      </c>
      <c r="B244" t="s">
        <v>806</v>
      </c>
      <c r="C244" t="str">
        <f>IF(COUNTBLANK(raw_data!C244)=0,raw_data!C244,"none")</f>
        <v>C</v>
      </c>
      <c r="D244" t="str">
        <f>IF(COUNTBLANK(raw_data!D244)=0,raw_data!D244,"No gender")</f>
        <v>Female</v>
      </c>
      <c r="E244">
        <v>52</v>
      </c>
      <c r="F244">
        <v>45</v>
      </c>
      <c r="G244">
        <v>43</v>
      </c>
      <c r="H244">
        <v>62</v>
      </c>
      <c r="I244">
        <v>44</v>
      </c>
      <c r="J244">
        <v>68</v>
      </c>
      <c r="K244">
        <f t="shared" si="24"/>
        <v>246</v>
      </c>
      <c r="L244">
        <f t="shared" si="19"/>
        <v>49.2</v>
      </c>
      <c r="M244" t="str">
        <f t="shared" si="20"/>
        <v>D</v>
      </c>
      <c r="N244">
        <f t="shared" si="21"/>
        <v>442</v>
      </c>
      <c r="O244" t="str">
        <f t="shared" si="22"/>
        <v>fail</v>
      </c>
      <c r="P244" s="49">
        <f t="shared" si="23"/>
        <v>49.2</v>
      </c>
    </row>
    <row r="245" spans="1:16" x14ac:dyDescent="0.25">
      <c r="A245" t="s">
        <v>258</v>
      </c>
      <c r="B245" t="s">
        <v>807</v>
      </c>
      <c r="C245" t="str">
        <f>IF(COUNTBLANK(raw_data!C245)=0,raw_data!C245,"none")</f>
        <v>C</v>
      </c>
      <c r="D245" t="str">
        <f>IF(COUNTBLANK(raw_data!D245)=0,raw_data!D245,"No gender")</f>
        <v>Male</v>
      </c>
      <c r="E245">
        <v>61</v>
      </c>
      <c r="F245">
        <v>48</v>
      </c>
      <c r="G245">
        <v>64</v>
      </c>
      <c r="H245">
        <v>60</v>
      </c>
      <c r="I245">
        <v>53</v>
      </c>
      <c r="J245">
        <v>64</v>
      </c>
      <c r="K245">
        <f t="shared" si="24"/>
        <v>286</v>
      </c>
      <c r="L245">
        <f t="shared" si="19"/>
        <v>57.199999999999996</v>
      </c>
      <c r="M245" t="str">
        <f t="shared" si="20"/>
        <v>D</v>
      </c>
      <c r="N245">
        <f t="shared" si="21"/>
        <v>396</v>
      </c>
      <c r="O245" t="str">
        <f t="shared" si="22"/>
        <v>fail</v>
      </c>
      <c r="P245" s="49">
        <f t="shared" si="23"/>
        <v>57.2</v>
      </c>
    </row>
    <row r="246" spans="1:16" x14ac:dyDescent="0.25">
      <c r="A246" t="s">
        <v>259</v>
      </c>
      <c r="B246" t="s">
        <v>808</v>
      </c>
      <c r="C246" t="str">
        <f>IF(COUNTBLANK(raw_data!C246)=0,raw_data!C246,"none")</f>
        <v>A</v>
      </c>
      <c r="D246" t="str">
        <f>IF(COUNTBLANK(raw_data!D246)=0,raw_data!D246,"No gender")</f>
        <v>Female</v>
      </c>
      <c r="E246">
        <v>64</v>
      </c>
      <c r="F246">
        <v>69</v>
      </c>
      <c r="G246">
        <v>72</v>
      </c>
      <c r="H246">
        <v>69</v>
      </c>
      <c r="I246">
        <v>74</v>
      </c>
      <c r="J246">
        <v>74</v>
      </c>
      <c r="K246">
        <f t="shared" si="24"/>
        <v>348</v>
      </c>
      <c r="L246">
        <f t="shared" si="19"/>
        <v>69.599999999999994</v>
      </c>
      <c r="M246" t="str">
        <f t="shared" si="20"/>
        <v>C</v>
      </c>
      <c r="N246">
        <f t="shared" si="21"/>
        <v>273</v>
      </c>
      <c r="O246" t="str">
        <f t="shared" si="22"/>
        <v>pass</v>
      </c>
      <c r="P246" s="49">
        <f t="shared" si="23"/>
        <v>69.599999999999994</v>
      </c>
    </row>
    <row r="247" spans="1:16" x14ac:dyDescent="0.25">
      <c r="A247" t="s">
        <v>260</v>
      </c>
      <c r="B247" t="s">
        <v>809</v>
      </c>
      <c r="C247" t="str">
        <f>IF(COUNTBLANK(raw_data!C247)=0,raw_data!C247,"none")</f>
        <v>B</v>
      </c>
      <c r="D247" t="str">
        <f>IF(COUNTBLANK(raw_data!D247)=0,raw_data!D247,"No gender")</f>
        <v>Male</v>
      </c>
      <c r="E247">
        <v>68</v>
      </c>
      <c r="F247">
        <v>71</v>
      </c>
      <c r="G247">
        <v>59</v>
      </c>
      <c r="H247">
        <v>68</v>
      </c>
      <c r="I247">
        <v>75</v>
      </c>
      <c r="J247">
        <v>85</v>
      </c>
      <c r="K247">
        <f t="shared" si="24"/>
        <v>341</v>
      </c>
      <c r="L247">
        <f t="shared" si="19"/>
        <v>68.2</v>
      </c>
      <c r="M247" t="str">
        <f t="shared" si="20"/>
        <v>C</v>
      </c>
      <c r="N247">
        <f t="shared" si="21"/>
        <v>303</v>
      </c>
      <c r="O247" t="str">
        <f t="shared" si="22"/>
        <v>pass</v>
      </c>
      <c r="P247" s="49">
        <f t="shared" si="23"/>
        <v>68.2</v>
      </c>
    </row>
    <row r="248" spans="1:16" x14ac:dyDescent="0.25">
      <c r="A248" t="s">
        <v>261</v>
      </c>
      <c r="B248" t="s">
        <v>810</v>
      </c>
      <c r="C248" t="str">
        <f>IF(COUNTBLANK(raw_data!C248)=0,raw_data!C248,"none")</f>
        <v>B</v>
      </c>
      <c r="D248" t="str">
        <f>IF(COUNTBLANK(raw_data!D248)=0,raw_data!D248,"No gender")</f>
        <v>Male</v>
      </c>
      <c r="E248">
        <v>77</v>
      </c>
      <c r="F248">
        <v>80</v>
      </c>
      <c r="G248">
        <v>67</v>
      </c>
      <c r="H248">
        <v>62</v>
      </c>
      <c r="I248">
        <v>76</v>
      </c>
      <c r="J248">
        <v>100</v>
      </c>
      <c r="K248">
        <f t="shared" si="24"/>
        <v>362</v>
      </c>
      <c r="L248">
        <f t="shared" si="19"/>
        <v>72.399999999999991</v>
      </c>
      <c r="M248" t="str">
        <f t="shared" si="20"/>
        <v>B</v>
      </c>
      <c r="N248">
        <f t="shared" si="21"/>
        <v>222</v>
      </c>
      <c r="O248" t="str">
        <f t="shared" si="22"/>
        <v>pass</v>
      </c>
      <c r="P248" s="49">
        <f t="shared" si="23"/>
        <v>72.400000000000006</v>
      </c>
    </row>
    <row r="249" spans="1:16" x14ac:dyDescent="0.25">
      <c r="A249" t="s">
        <v>262</v>
      </c>
      <c r="B249" t="s">
        <v>811</v>
      </c>
      <c r="C249" t="str">
        <f>IF(COUNTBLANK(raw_data!C249)=0,raw_data!C249,"none")</f>
        <v>B</v>
      </c>
      <c r="D249" t="str">
        <f>IF(COUNTBLANK(raw_data!D249)=0,raw_data!D249,"No gender")</f>
        <v>Female</v>
      </c>
      <c r="E249">
        <v>65</v>
      </c>
      <c r="F249">
        <v>61</v>
      </c>
      <c r="G249">
        <v>74</v>
      </c>
      <c r="H249">
        <v>56</v>
      </c>
      <c r="I249">
        <v>62</v>
      </c>
      <c r="J249">
        <v>86</v>
      </c>
      <c r="K249">
        <f t="shared" si="24"/>
        <v>318</v>
      </c>
      <c r="L249">
        <f t="shared" si="19"/>
        <v>63.6</v>
      </c>
      <c r="M249" t="str">
        <f t="shared" si="20"/>
        <v>C</v>
      </c>
      <c r="N249">
        <f t="shared" si="21"/>
        <v>371</v>
      </c>
      <c r="O249" t="str">
        <f t="shared" si="22"/>
        <v>pass</v>
      </c>
      <c r="P249" s="49">
        <f t="shared" si="23"/>
        <v>63.6</v>
      </c>
    </row>
    <row r="250" spans="1:16" x14ac:dyDescent="0.25">
      <c r="A250" t="s">
        <v>263</v>
      </c>
      <c r="B250" t="s">
        <v>812</v>
      </c>
      <c r="C250" t="str">
        <f>IF(COUNTBLANK(raw_data!C250)=0,raw_data!C250,"none")</f>
        <v>B</v>
      </c>
      <c r="D250" t="str">
        <f>IF(COUNTBLANK(raw_data!D250)=0,raw_data!D250,"No gender")</f>
        <v>Female</v>
      </c>
      <c r="E250">
        <v>53</v>
      </c>
      <c r="F250">
        <v>70</v>
      </c>
      <c r="G250">
        <v>46</v>
      </c>
      <c r="H250">
        <v>46</v>
      </c>
      <c r="I250">
        <v>53</v>
      </c>
      <c r="J250">
        <v>69</v>
      </c>
      <c r="K250">
        <f t="shared" si="24"/>
        <v>268</v>
      </c>
      <c r="L250">
        <f t="shared" si="19"/>
        <v>53.6</v>
      </c>
      <c r="M250" t="str">
        <f t="shared" si="20"/>
        <v>D</v>
      </c>
      <c r="N250">
        <f t="shared" si="21"/>
        <v>414</v>
      </c>
      <c r="O250" t="str">
        <f t="shared" si="22"/>
        <v>fail</v>
      </c>
      <c r="P250" s="49">
        <f t="shared" si="23"/>
        <v>53.6</v>
      </c>
    </row>
    <row r="251" spans="1:16" x14ac:dyDescent="0.25">
      <c r="A251" t="s">
        <v>264</v>
      </c>
      <c r="B251" t="s">
        <v>813</v>
      </c>
      <c r="C251" t="str">
        <f>IF(COUNTBLANK(raw_data!C251)=0,raw_data!C251,"none")</f>
        <v>C</v>
      </c>
      <c r="D251" t="str">
        <f>IF(COUNTBLANK(raw_data!D251)=0,raw_data!D251,"No gender")</f>
        <v>Male</v>
      </c>
      <c r="E251">
        <v>75</v>
      </c>
      <c r="F251">
        <v>65</v>
      </c>
      <c r="G251">
        <v>62</v>
      </c>
      <c r="H251">
        <v>73</v>
      </c>
      <c r="I251">
        <v>64</v>
      </c>
      <c r="J251">
        <v>92</v>
      </c>
      <c r="K251">
        <f t="shared" si="24"/>
        <v>339</v>
      </c>
      <c r="L251">
        <f t="shared" si="19"/>
        <v>67.800000000000011</v>
      </c>
      <c r="M251" t="str">
        <f t="shared" si="20"/>
        <v>C</v>
      </c>
      <c r="N251">
        <f t="shared" si="21"/>
        <v>314</v>
      </c>
      <c r="O251" t="str">
        <f t="shared" si="22"/>
        <v>pass</v>
      </c>
      <c r="P251" s="49">
        <f t="shared" si="23"/>
        <v>67.8</v>
      </c>
    </row>
    <row r="252" spans="1:16" x14ac:dyDescent="0.25">
      <c r="A252" t="s">
        <v>265</v>
      </c>
      <c r="B252" t="s">
        <v>814</v>
      </c>
      <c r="C252" t="str">
        <f>IF(COUNTBLANK(raw_data!C252)=0,raw_data!C252,"none")</f>
        <v>B</v>
      </c>
      <c r="D252" t="str">
        <f>IF(COUNTBLANK(raw_data!D252)=0,raw_data!D252,"No gender")</f>
        <v>Male</v>
      </c>
      <c r="E252">
        <v>76</v>
      </c>
      <c r="F252">
        <v>85</v>
      </c>
      <c r="G252">
        <v>85</v>
      </c>
      <c r="H252">
        <v>78</v>
      </c>
      <c r="I252">
        <v>96</v>
      </c>
      <c r="J252">
        <v>89</v>
      </c>
      <c r="K252">
        <f t="shared" si="24"/>
        <v>420</v>
      </c>
      <c r="L252">
        <f t="shared" si="19"/>
        <v>84</v>
      </c>
      <c r="M252" t="str">
        <f t="shared" si="20"/>
        <v>A</v>
      </c>
      <c r="N252">
        <f t="shared" si="21"/>
        <v>124</v>
      </c>
      <c r="O252" t="str">
        <f t="shared" si="22"/>
        <v>pass</v>
      </c>
      <c r="P252" s="49">
        <f t="shared" si="23"/>
        <v>84</v>
      </c>
    </row>
    <row r="253" spans="1:16" x14ac:dyDescent="0.25">
      <c r="A253" t="s">
        <v>266</v>
      </c>
      <c r="B253" t="s">
        <v>815</v>
      </c>
      <c r="C253" t="str">
        <f>IF(COUNTBLANK(raw_data!C253)=0,raw_data!C253,"none")</f>
        <v>b</v>
      </c>
      <c r="D253" t="str">
        <f>IF(COUNTBLANK(raw_data!D253)=0,raw_data!D253,"No gender")</f>
        <v>Female</v>
      </c>
      <c r="E253">
        <v>35</v>
      </c>
      <c r="F253">
        <v>35</v>
      </c>
      <c r="G253">
        <v>35</v>
      </c>
      <c r="H253">
        <v>42</v>
      </c>
      <c r="I253">
        <v>35</v>
      </c>
      <c r="J253">
        <v>60</v>
      </c>
      <c r="K253">
        <f t="shared" si="24"/>
        <v>182</v>
      </c>
      <c r="L253">
        <f t="shared" si="19"/>
        <v>36.4</v>
      </c>
      <c r="M253" t="str">
        <f t="shared" si="20"/>
        <v>D</v>
      </c>
      <c r="N253">
        <f t="shared" si="21"/>
        <v>497</v>
      </c>
      <c r="O253" t="str">
        <f t="shared" si="22"/>
        <v>fail</v>
      </c>
      <c r="P253" s="49">
        <f t="shared" si="23"/>
        <v>36.4</v>
      </c>
    </row>
    <row r="254" spans="1:16" x14ac:dyDescent="0.25">
      <c r="A254" t="s">
        <v>267</v>
      </c>
      <c r="B254" t="s">
        <v>816</v>
      </c>
      <c r="C254" t="str">
        <f>IF(COUNTBLANK(raw_data!C254)=0,raw_data!C254,"none")</f>
        <v>C</v>
      </c>
      <c r="D254" t="str">
        <f>IF(COUNTBLANK(raw_data!D254)=0,raw_data!D254,"No gender")</f>
        <v>Male</v>
      </c>
      <c r="E254">
        <v>72</v>
      </c>
      <c r="F254">
        <v>69</v>
      </c>
      <c r="G254">
        <v>58</v>
      </c>
      <c r="H254">
        <v>71</v>
      </c>
      <c r="I254">
        <v>74</v>
      </c>
      <c r="J254">
        <v>76</v>
      </c>
      <c r="K254">
        <f t="shared" si="24"/>
        <v>344</v>
      </c>
      <c r="L254">
        <f t="shared" si="19"/>
        <v>68.8</v>
      </c>
      <c r="M254" t="str">
        <f t="shared" si="20"/>
        <v>C</v>
      </c>
      <c r="N254">
        <f t="shared" si="21"/>
        <v>288</v>
      </c>
      <c r="O254" t="str">
        <f t="shared" si="22"/>
        <v>pass</v>
      </c>
      <c r="P254" s="49">
        <f t="shared" si="23"/>
        <v>68.8</v>
      </c>
    </row>
    <row r="255" spans="1:16" x14ac:dyDescent="0.25">
      <c r="A255" t="s">
        <v>268</v>
      </c>
      <c r="B255" t="s">
        <v>817</v>
      </c>
      <c r="C255" t="str">
        <f>IF(COUNTBLANK(raw_data!C255)=0,raw_data!C255,"none")</f>
        <v>C</v>
      </c>
      <c r="D255" t="str">
        <f>IF(COUNTBLANK(raw_data!D255)=0,raw_data!D255,"No gender")</f>
        <v>Male</v>
      </c>
      <c r="E255">
        <v>73</v>
      </c>
      <c r="F255">
        <v>74</v>
      </c>
      <c r="G255">
        <v>63</v>
      </c>
      <c r="H255">
        <v>66</v>
      </c>
      <c r="I255">
        <v>66</v>
      </c>
      <c r="J255">
        <v>78</v>
      </c>
      <c r="K255">
        <f t="shared" si="24"/>
        <v>342</v>
      </c>
      <c r="L255">
        <f t="shared" si="19"/>
        <v>68.400000000000006</v>
      </c>
      <c r="M255" t="str">
        <f t="shared" si="20"/>
        <v>C</v>
      </c>
      <c r="N255">
        <f t="shared" si="21"/>
        <v>300</v>
      </c>
      <c r="O255" t="str">
        <f t="shared" si="22"/>
        <v>pass</v>
      </c>
      <c r="P255" s="49">
        <f t="shared" si="23"/>
        <v>68.400000000000006</v>
      </c>
    </row>
    <row r="256" spans="1:16" x14ac:dyDescent="0.25">
      <c r="A256" t="s">
        <v>269</v>
      </c>
      <c r="B256" t="s">
        <v>818</v>
      </c>
      <c r="C256" t="str">
        <f>IF(COUNTBLANK(raw_data!C256)=0,raw_data!C256,"none")</f>
        <v>B</v>
      </c>
      <c r="D256" t="str">
        <f>IF(COUNTBLANK(raw_data!D256)=0,raw_data!D256,"No gender")</f>
        <v>Male</v>
      </c>
      <c r="E256">
        <v>66</v>
      </c>
      <c r="F256">
        <v>80</v>
      </c>
      <c r="G256">
        <v>53</v>
      </c>
      <c r="H256">
        <v>59</v>
      </c>
      <c r="I256">
        <v>65</v>
      </c>
      <c r="J256">
        <v>93</v>
      </c>
      <c r="K256">
        <f t="shared" si="24"/>
        <v>323</v>
      </c>
      <c r="L256">
        <f t="shared" si="19"/>
        <v>64.600000000000009</v>
      </c>
      <c r="M256" t="str">
        <f t="shared" si="20"/>
        <v>C</v>
      </c>
      <c r="N256">
        <f t="shared" si="21"/>
        <v>366</v>
      </c>
      <c r="O256" t="str">
        <f t="shared" si="22"/>
        <v>pass</v>
      </c>
      <c r="P256" s="49">
        <f t="shared" si="23"/>
        <v>64.599999999999994</v>
      </c>
    </row>
    <row r="257" spans="1:16" x14ac:dyDescent="0.25">
      <c r="A257" t="s">
        <v>270</v>
      </c>
      <c r="B257" t="s">
        <v>819</v>
      </c>
      <c r="C257" t="str">
        <f>IF(COUNTBLANK(raw_data!C257)=0,raw_data!C257,"none")</f>
        <v>C</v>
      </c>
      <c r="D257" t="str">
        <f>IF(COUNTBLANK(raw_data!D257)=0,raw_data!D257,"No gender")</f>
        <v>Female</v>
      </c>
      <c r="E257">
        <v>82</v>
      </c>
      <c r="F257">
        <v>72</v>
      </c>
      <c r="G257">
        <v>61</v>
      </c>
      <c r="H257">
        <v>60</v>
      </c>
      <c r="I257">
        <v>79</v>
      </c>
      <c r="J257">
        <v>94</v>
      </c>
      <c r="K257">
        <f t="shared" si="24"/>
        <v>354</v>
      </c>
      <c r="L257">
        <f t="shared" si="19"/>
        <v>70.8</v>
      </c>
      <c r="M257" t="str">
        <f t="shared" si="20"/>
        <v>B</v>
      </c>
      <c r="N257">
        <f t="shared" si="21"/>
        <v>252</v>
      </c>
      <c r="O257" t="str">
        <f t="shared" si="22"/>
        <v>pass</v>
      </c>
      <c r="P257" s="49">
        <f t="shared" si="23"/>
        <v>70.8</v>
      </c>
    </row>
    <row r="258" spans="1:16" x14ac:dyDescent="0.25">
      <c r="A258" t="s">
        <v>271</v>
      </c>
      <c r="B258" t="s">
        <v>820</v>
      </c>
      <c r="C258" t="str">
        <f>IF(COUNTBLANK(raw_data!C258)=0,raw_data!C258,"none")</f>
        <v>B</v>
      </c>
      <c r="D258" t="str">
        <f>IF(COUNTBLANK(raw_data!D258)=0,raw_data!D258,"No gender")</f>
        <v>Female</v>
      </c>
      <c r="E258">
        <v>79</v>
      </c>
      <c r="F258">
        <v>74</v>
      </c>
      <c r="G258">
        <v>76</v>
      </c>
      <c r="H258">
        <v>68</v>
      </c>
      <c r="I258">
        <v>90</v>
      </c>
      <c r="J258">
        <v>100</v>
      </c>
      <c r="K258">
        <f t="shared" si="24"/>
        <v>387</v>
      </c>
      <c r="L258">
        <f t="shared" si="19"/>
        <v>77.400000000000006</v>
      </c>
      <c r="M258" t="str">
        <f t="shared" si="20"/>
        <v>B</v>
      </c>
      <c r="N258">
        <f t="shared" si="21"/>
        <v>187</v>
      </c>
      <c r="O258" t="str">
        <f t="shared" si="22"/>
        <v>pass</v>
      </c>
      <c r="P258" s="49">
        <f t="shared" si="23"/>
        <v>77.400000000000006</v>
      </c>
    </row>
    <row r="259" spans="1:16" x14ac:dyDescent="0.25">
      <c r="A259" t="s">
        <v>272</v>
      </c>
      <c r="B259" t="s">
        <v>821</v>
      </c>
      <c r="C259" t="str">
        <f>IF(COUNTBLANK(raw_data!C259)=0,raw_data!C259,"none")</f>
        <v>C</v>
      </c>
      <c r="D259" t="str">
        <f>IF(COUNTBLANK(raw_data!D259)=0,raw_data!D259,"No gender")</f>
        <v>Male</v>
      </c>
      <c r="E259">
        <v>65</v>
      </c>
      <c r="F259">
        <v>72</v>
      </c>
      <c r="G259">
        <v>61</v>
      </c>
      <c r="H259">
        <v>75</v>
      </c>
      <c r="I259">
        <v>64</v>
      </c>
      <c r="J259">
        <v>87</v>
      </c>
      <c r="K259">
        <f t="shared" si="24"/>
        <v>337</v>
      </c>
      <c r="L259">
        <f t="shared" ref="L259:L322" si="25">(K259/500)*100</f>
        <v>67.400000000000006</v>
      </c>
      <c r="M259" t="str">
        <f t="shared" ref="M259:M322" si="26">IF(L259&gt;=90,"A++",IF(L259&gt;=80,"A",IF(L259&gt;=70,"B",IF(L259&gt;=60,"C","D"))))</f>
        <v>C</v>
      </c>
      <c r="N259">
        <f t="shared" ref="N259:N322" si="27">RANK(K259,$K$2:$K$504,0)</f>
        <v>320</v>
      </c>
      <c r="O259" t="str">
        <f t="shared" ref="O259:O322" si="28">IF(L259&gt;=60,"pass","fail")</f>
        <v>pass</v>
      </c>
      <c r="P259" s="49">
        <f t="shared" ref="P259:P322" si="29">AVERAGE(K259/COUNT(E259:I259))</f>
        <v>67.400000000000006</v>
      </c>
    </row>
    <row r="260" spans="1:16" x14ac:dyDescent="0.25">
      <c r="A260" t="s">
        <v>273</v>
      </c>
      <c r="B260" t="s">
        <v>822</v>
      </c>
      <c r="C260" t="str">
        <f>IF(COUNTBLANK(raw_data!C260)=0,raw_data!C260,"none")</f>
        <v>B</v>
      </c>
      <c r="D260" t="str">
        <f>IF(COUNTBLANK(raw_data!D260)=0,raw_data!D260,"No gender")</f>
        <v>Female</v>
      </c>
      <c r="E260">
        <v>46</v>
      </c>
      <c r="F260">
        <v>51</v>
      </c>
      <c r="G260">
        <v>40</v>
      </c>
      <c r="H260">
        <v>61</v>
      </c>
      <c r="I260">
        <v>56</v>
      </c>
      <c r="J260">
        <v>66</v>
      </c>
      <c r="K260">
        <f t="shared" si="24"/>
        <v>254</v>
      </c>
      <c r="L260">
        <f t="shared" si="25"/>
        <v>50.8</v>
      </c>
      <c r="M260" t="str">
        <f t="shared" si="26"/>
        <v>D</v>
      </c>
      <c r="N260">
        <f t="shared" si="27"/>
        <v>426</v>
      </c>
      <c r="O260" t="str">
        <f t="shared" si="28"/>
        <v>fail</v>
      </c>
      <c r="P260" s="49">
        <f t="shared" si="29"/>
        <v>50.8</v>
      </c>
    </row>
    <row r="261" spans="1:16" x14ac:dyDescent="0.25">
      <c r="A261" t="s">
        <v>274</v>
      </c>
      <c r="B261" t="s">
        <v>823</v>
      </c>
      <c r="C261" t="str">
        <f>IF(COUNTBLANK(raw_data!C261)=0,raw_data!C261,"none")</f>
        <v>A</v>
      </c>
      <c r="D261" t="str">
        <f>IF(COUNTBLANK(raw_data!D261)=0,raw_data!D261,"No gender")</f>
        <v>Male</v>
      </c>
      <c r="E261">
        <v>77</v>
      </c>
      <c r="F261">
        <v>67</v>
      </c>
      <c r="G261">
        <v>59</v>
      </c>
      <c r="H261">
        <v>67</v>
      </c>
      <c r="I261">
        <v>70</v>
      </c>
      <c r="J261">
        <v>70</v>
      </c>
      <c r="K261">
        <f t="shared" si="24"/>
        <v>340</v>
      </c>
      <c r="L261">
        <f t="shared" si="25"/>
        <v>68</v>
      </c>
      <c r="M261" t="str">
        <f t="shared" si="26"/>
        <v>C</v>
      </c>
      <c r="N261">
        <f t="shared" si="27"/>
        <v>309</v>
      </c>
      <c r="O261" t="str">
        <f t="shared" si="28"/>
        <v>pass</v>
      </c>
      <c r="P261" s="49">
        <f t="shared" si="29"/>
        <v>68</v>
      </c>
    </row>
    <row r="262" spans="1:16" x14ac:dyDescent="0.25">
      <c r="A262" t="s">
        <v>275</v>
      </c>
      <c r="B262" t="s">
        <v>824</v>
      </c>
      <c r="C262" t="str">
        <f>IF(COUNTBLANK(raw_data!C262)=0,raw_data!C262,"none")</f>
        <v>C</v>
      </c>
      <c r="D262" t="str">
        <f>IF(COUNTBLANK(raw_data!D262)=0,raw_data!D262,"No gender")</f>
        <v>Female</v>
      </c>
      <c r="E262">
        <v>35</v>
      </c>
      <c r="F262">
        <v>35</v>
      </c>
      <c r="G262">
        <v>50</v>
      </c>
      <c r="H262">
        <v>35</v>
      </c>
      <c r="I262">
        <v>48</v>
      </c>
      <c r="J262">
        <v>60</v>
      </c>
      <c r="K262">
        <f t="shared" si="24"/>
        <v>203</v>
      </c>
      <c r="L262">
        <f t="shared" si="25"/>
        <v>40.6</v>
      </c>
      <c r="M262" t="str">
        <f t="shared" si="26"/>
        <v>D</v>
      </c>
      <c r="N262">
        <f t="shared" si="27"/>
        <v>477</v>
      </c>
      <c r="O262" t="str">
        <f t="shared" si="28"/>
        <v>fail</v>
      </c>
      <c r="P262" s="49">
        <f t="shared" si="29"/>
        <v>40.6</v>
      </c>
    </row>
    <row r="263" spans="1:16" x14ac:dyDescent="0.25">
      <c r="A263" t="s">
        <v>276</v>
      </c>
      <c r="B263" t="s">
        <v>825</v>
      </c>
      <c r="C263" t="str">
        <f>IF(COUNTBLANK(raw_data!C263)=0,raw_data!C263,"none")</f>
        <v>B</v>
      </c>
      <c r="D263" t="str">
        <f>IF(COUNTBLANK(raw_data!D263)=0,raw_data!D263,"No gender")</f>
        <v>Female</v>
      </c>
      <c r="E263">
        <v>91</v>
      </c>
      <c r="F263">
        <v>97</v>
      </c>
      <c r="G263">
        <v>98</v>
      </c>
      <c r="H263">
        <v>88</v>
      </c>
      <c r="I263">
        <v>91</v>
      </c>
      <c r="J263">
        <v>88</v>
      </c>
      <c r="K263">
        <f t="shared" si="24"/>
        <v>465</v>
      </c>
      <c r="L263">
        <f t="shared" si="25"/>
        <v>93</v>
      </c>
      <c r="M263" t="str">
        <f t="shared" si="26"/>
        <v>A++</v>
      </c>
      <c r="N263">
        <f t="shared" si="27"/>
        <v>19</v>
      </c>
      <c r="O263" t="str">
        <f t="shared" si="28"/>
        <v>pass</v>
      </c>
      <c r="P263" s="49">
        <f t="shared" si="29"/>
        <v>93</v>
      </c>
    </row>
    <row r="264" spans="1:16" x14ac:dyDescent="0.25">
      <c r="A264" t="s">
        <v>277</v>
      </c>
      <c r="B264" t="s">
        <v>826</v>
      </c>
      <c r="C264" t="str">
        <f>IF(COUNTBLANK(raw_data!C264)=0,raw_data!C264,"none")</f>
        <v>A</v>
      </c>
      <c r="D264" t="str">
        <f>IF(COUNTBLANK(raw_data!D264)=0,raw_data!D264,"No gender")</f>
        <v>Female</v>
      </c>
      <c r="E264">
        <v>53</v>
      </c>
      <c r="F264">
        <v>59</v>
      </c>
      <c r="G264">
        <v>41</v>
      </c>
      <c r="H264">
        <v>53</v>
      </c>
      <c r="I264">
        <v>43</v>
      </c>
      <c r="J264">
        <v>63</v>
      </c>
      <c r="K264">
        <f t="shared" si="24"/>
        <v>249</v>
      </c>
      <c r="L264">
        <f t="shared" si="25"/>
        <v>49.8</v>
      </c>
      <c r="M264" t="str">
        <f t="shared" si="26"/>
        <v>D</v>
      </c>
      <c r="N264">
        <f t="shared" si="27"/>
        <v>436</v>
      </c>
      <c r="O264" t="str">
        <f t="shared" si="28"/>
        <v>fail</v>
      </c>
      <c r="P264" s="49">
        <f t="shared" si="29"/>
        <v>49.8</v>
      </c>
    </row>
    <row r="265" spans="1:16" x14ac:dyDescent="0.25">
      <c r="A265" t="s">
        <v>278</v>
      </c>
      <c r="B265" t="s">
        <v>827</v>
      </c>
      <c r="C265" t="str">
        <f>IF(COUNTBLANK(raw_data!C265)=0,raw_data!C265,"none")</f>
        <v>C</v>
      </c>
      <c r="D265" t="str">
        <f>IF(COUNTBLANK(raw_data!D265)=0,raw_data!D265,"No gender")</f>
        <v>Female</v>
      </c>
      <c r="E265">
        <v>73</v>
      </c>
      <c r="F265">
        <v>63</v>
      </c>
      <c r="G265">
        <v>64</v>
      </c>
      <c r="H265">
        <v>67</v>
      </c>
      <c r="I265">
        <v>84</v>
      </c>
      <c r="J265">
        <v>100</v>
      </c>
      <c r="K265">
        <f t="shared" si="24"/>
        <v>351</v>
      </c>
      <c r="L265">
        <f t="shared" si="25"/>
        <v>70.199999999999989</v>
      </c>
      <c r="M265" t="str">
        <f t="shared" si="26"/>
        <v>B</v>
      </c>
      <c r="N265">
        <f t="shared" si="27"/>
        <v>260</v>
      </c>
      <c r="O265" t="str">
        <f t="shared" si="28"/>
        <v>pass</v>
      </c>
      <c r="P265" s="49">
        <f t="shared" si="29"/>
        <v>70.2</v>
      </c>
    </row>
    <row r="266" spans="1:16" x14ac:dyDescent="0.25">
      <c r="A266" t="s">
        <v>279</v>
      </c>
      <c r="B266" t="s">
        <v>828</v>
      </c>
      <c r="C266" t="str">
        <f>IF(COUNTBLANK(raw_data!C266)=0,raw_data!C266,"none")</f>
        <v>C</v>
      </c>
      <c r="D266" t="str">
        <f>IF(COUNTBLANK(raw_data!D266)=0,raw_data!D266,"No gender")</f>
        <v>Female</v>
      </c>
      <c r="E266">
        <v>40</v>
      </c>
      <c r="F266">
        <v>45</v>
      </c>
      <c r="G266">
        <v>41</v>
      </c>
      <c r="H266">
        <v>54</v>
      </c>
      <c r="I266">
        <v>58</v>
      </c>
      <c r="J266">
        <v>63</v>
      </c>
      <c r="K266">
        <f t="shared" si="24"/>
        <v>238</v>
      </c>
      <c r="L266">
        <f t="shared" si="25"/>
        <v>47.599999999999994</v>
      </c>
      <c r="M266" t="str">
        <f t="shared" si="26"/>
        <v>D</v>
      </c>
      <c r="N266">
        <f t="shared" si="27"/>
        <v>451</v>
      </c>
      <c r="O266" t="str">
        <f t="shared" si="28"/>
        <v>fail</v>
      </c>
      <c r="P266" s="49">
        <f t="shared" si="29"/>
        <v>47.6</v>
      </c>
    </row>
    <row r="267" spans="1:16" x14ac:dyDescent="0.25">
      <c r="A267" t="s">
        <v>280</v>
      </c>
      <c r="B267" t="s">
        <v>829</v>
      </c>
      <c r="C267" t="str">
        <f>IF(COUNTBLANK(raw_data!C267)=0,raw_data!C267,"none")</f>
        <v>B</v>
      </c>
      <c r="D267" t="str">
        <f>IF(COUNTBLANK(raw_data!D267)=0,raw_data!D267,"No gender")</f>
        <v>Female</v>
      </c>
      <c r="E267">
        <v>35</v>
      </c>
      <c r="F267">
        <v>35</v>
      </c>
      <c r="G267">
        <v>46</v>
      </c>
      <c r="H267">
        <v>35</v>
      </c>
      <c r="I267">
        <v>35</v>
      </c>
      <c r="J267">
        <v>71</v>
      </c>
      <c r="K267">
        <f t="shared" si="24"/>
        <v>186</v>
      </c>
      <c r="L267">
        <f t="shared" si="25"/>
        <v>37.200000000000003</v>
      </c>
      <c r="M267" t="str">
        <f t="shared" si="26"/>
        <v>D</v>
      </c>
      <c r="N267">
        <f t="shared" si="27"/>
        <v>492</v>
      </c>
      <c r="O267" t="str">
        <f t="shared" si="28"/>
        <v>fail</v>
      </c>
      <c r="P267" s="49">
        <f t="shared" si="29"/>
        <v>37.200000000000003</v>
      </c>
    </row>
    <row r="268" spans="1:16" x14ac:dyDescent="0.25">
      <c r="A268" t="s">
        <v>281</v>
      </c>
      <c r="B268" t="s">
        <v>830</v>
      </c>
      <c r="C268" t="str">
        <f>IF(COUNTBLANK(raw_data!C268)=0,raw_data!C268,"none")</f>
        <v>B</v>
      </c>
      <c r="D268" t="str">
        <f>IF(COUNTBLANK(raw_data!D268)=0,raw_data!D268,"No gender")</f>
        <v>Male</v>
      </c>
      <c r="E268">
        <v>35</v>
      </c>
      <c r="F268">
        <v>35</v>
      </c>
      <c r="G268">
        <v>49</v>
      </c>
      <c r="H268">
        <v>42</v>
      </c>
      <c r="I268">
        <v>35</v>
      </c>
      <c r="J268">
        <v>73</v>
      </c>
      <c r="K268">
        <f t="shared" si="24"/>
        <v>196</v>
      </c>
      <c r="L268">
        <f t="shared" si="25"/>
        <v>39.200000000000003</v>
      </c>
      <c r="M268" t="str">
        <f t="shared" si="26"/>
        <v>D</v>
      </c>
      <c r="N268">
        <f t="shared" si="27"/>
        <v>482</v>
      </c>
      <c r="O268" t="str">
        <f t="shared" si="28"/>
        <v>fail</v>
      </c>
      <c r="P268" s="49">
        <f t="shared" si="29"/>
        <v>39.200000000000003</v>
      </c>
    </row>
    <row r="269" spans="1:16" x14ac:dyDescent="0.25">
      <c r="A269" t="s">
        <v>282</v>
      </c>
      <c r="B269" t="s">
        <v>831</v>
      </c>
      <c r="C269" t="str">
        <f>IF(COUNTBLANK(raw_data!C269)=0,raw_data!C269,"none")</f>
        <v>A</v>
      </c>
      <c r="D269" t="str">
        <f>IF(COUNTBLANK(raw_data!D269)=0,raw_data!D269,"No gender")</f>
        <v>Male</v>
      </c>
      <c r="E269">
        <v>69</v>
      </c>
      <c r="F269">
        <v>80</v>
      </c>
      <c r="G269">
        <v>57</v>
      </c>
      <c r="H269">
        <v>71</v>
      </c>
      <c r="I269">
        <v>73</v>
      </c>
      <c r="J269">
        <v>87</v>
      </c>
      <c r="K269">
        <f t="shared" si="24"/>
        <v>350</v>
      </c>
      <c r="L269">
        <f t="shared" si="25"/>
        <v>70</v>
      </c>
      <c r="M269" t="str">
        <f t="shared" si="26"/>
        <v>B</v>
      </c>
      <c r="N269">
        <f t="shared" si="27"/>
        <v>264</v>
      </c>
      <c r="O269" t="str">
        <f t="shared" si="28"/>
        <v>pass</v>
      </c>
      <c r="P269" s="49">
        <f t="shared" si="29"/>
        <v>70</v>
      </c>
    </row>
    <row r="270" spans="1:16" x14ac:dyDescent="0.25">
      <c r="A270" t="s">
        <v>283</v>
      </c>
      <c r="B270" t="s">
        <v>832</v>
      </c>
      <c r="C270" t="str">
        <f>IF(COUNTBLANK(raw_data!C270)=0,raw_data!C270,"none")</f>
        <v>C</v>
      </c>
      <c r="D270" t="str">
        <f>IF(COUNTBLANK(raw_data!D270)=0,raw_data!D270,"No gender")</f>
        <v>Female</v>
      </c>
      <c r="E270">
        <v>59</v>
      </c>
      <c r="F270">
        <v>81</v>
      </c>
      <c r="G270">
        <v>63</v>
      </c>
      <c r="H270">
        <v>71</v>
      </c>
      <c r="I270">
        <v>70</v>
      </c>
      <c r="J270">
        <v>83</v>
      </c>
      <c r="K270">
        <f t="shared" si="24"/>
        <v>344</v>
      </c>
      <c r="L270">
        <f t="shared" si="25"/>
        <v>68.8</v>
      </c>
      <c r="M270" t="str">
        <f t="shared" si="26"/>
        <v>C</v>
      </c>
      <c r="N270">
        <f t="shared" si="27"/>
        <v>288</v>
      </c>
      <c r="O270" t="str">
        <f t="shared" si="28"/>
        <v>pass</v>
      </c>
      <c r="P270" s="49">
        <f t="shared" si="29"/>
        <v>68.8</v>
      </c>
    </row>
    <row r="271" spans="1:16" x14ac:dyDescent="0.25">
      <c r="A271" t="s">
        <v>284</v>
      </c>
      <c r="B271" t="s">
        <v>833</v>
      </c>
      <c r="C271" t="str">
        <f>IF(COUNTBLANK(raw_data!C271)=0,raw_data!C271,"none")</f>
        <v>B</v>
      </c>
      <c r="D271" t="str">
        <f>IF(COUNTBLANK(raw_data!D271)=0,raw_data!D271,"No gender")</f>
        <v>Male</v>
      </c>
      <c r="E271">
        <v>59</v>
      </c>
      <c r="F271">
        <v>71</v>
      </c>
      <c r="G271">
        <v>71</v>
      </c>
      <c r="H271">
        <v>71</v>
      </c>
      <c r="I271">
        <v>71</v>
      </c>
      <c r="J271">
        <v>71</v>
      </c>
      <c r="K271">
        <f t="shared" si="24"/>
        <v>343</v>
      </c>
      <c r="L271">
        <f t="shared" si="25"/>
        <v>68.600000000000009</v>
      </c>
      <c r="M271" t="str">
        <f t="shared" si="26"/>
        <v>C</v>
      </c>
      <c r="N271">
        <f t="shared" si="27"/>
        <v>294</v>
      </c>
      <c r="O271" t="str">
        <f t="shared" si="28"/>
        <v>pass</v>
      </c>
      <c r="P271" s="49">
        <f t="shared" si="29"/>
        <v>68.599999999999994</v>
      </c>
    </row>
    <row r="272" spans="1:16" x14ac:dyDescent="0.25">
      <c r="A272" t="s">
        <v>285</v>
      </c>
      <c r="B272" t="s">
        <v>834</v>
      </c>
      <c r="C272" t="str">
        <f>IF(COUNTBLANK(raw_data!C272)=0,raw_data!C272,"none")</f>
        <v>B</v>
      </c>
      <c r="D272" t="str">
        <f>IF(COUNTBLANK(raw_data!D272)=0,raw_data!D272,"No gender")</f>
        <v>Male</v>
      </c>
      <c r="E272">
        <v>76</v>
      </c>
      <c r="F272">
        <v>80</v>
      </c>
      <c r="G272">
        <v>64</v>
      </c>
      <c r="H272">
        <v>65</v>
      </c>
      <c r="I272">
        <v>73</v>
      </c>
      <c r="J272">
        <v>66</v>
      </c>
      <c r="K272">
        <f t="shared" si="24"/>
        <v>358</v>
      </c>
      <c r="L272">
        <f t="shared" si="25"/>
        <v>71.599999999999994</v>
      </c>
      <c r="M272" t="str">
        <f t="shared" si="26"/>
        <v>B</v>
      </c>
      <c r="N272">
        <f t="shared" si="27"/>
        <v>235</v>
      </c>
      <c r="O272" t="str">
        <f t="shared" si="28"/>
        <v>pass</v>
      </c>
      <c r="P272" s="49">
        <f t="shared" si="29"/>
        <v>71.599999999999994</v>
      </c>
    </row>
    <row r="273" spans="1:16" x14ac:dyDescent="0.25">
      <c r="A273" t="s">
        <v>286</v>
      </c>
      <c r="B273" t="s">
        <v>835</v>
      </c>
      <c r="C273" t="str">
        <f>IF(COUNTBLANK(raw_data!C273)=0,raw_data!C273,"none")</f>
        <v>B</v>
      </c>
      <c r="D273" t="str">
        <f>IF(COUNTBLANK(raw_data!D273)=0,raw_data!D273,"No gender")</f>
        <v>Male</v>
      </c>
      <c r="E273">
        <v>69</v>
      </c>
      <c r="F273">
        <v>75</v>
      </c>
      <c r="G273">
        <v>78</v>
      </c>
      <c r="H273">
        <v>80</v>
      </c>
      <c r="I273">
        <v>75</v>
      </c>
      <c r="J273">
        <v>95</v>
      </c>
      <c r="K273">
        <f t="shared" si="24"/>
        <v>377</v>
      </c>
      <c r="L273">
        <f t="shared" si="25"/>
        <v>75.400000000000006</v>
      </c>
      <c r="M273" t="str">
        <f t="shared" si="26"/>
        <v>B</v>
      </c>
      <c r="N273">
        <f t="shared" si="27"/>
        <v>197</v>
      </c>
      <c r="O273" t="str">
        <f t="shared" si="28"/>
        <v>pass</v>
      </c>
      <c r="P273" s="49">
        <f t="shared" si="29"/>
        <v>75.400000000000006</v>
      </c>
    </row>
    <row r="274" spans="1:16" x14ac:dyDescent="0.25">
      <c r="A274" t="s">
        <v>287</v>
      </c>
      <c r="B274" t="s">
        <v>836</v>
      </c>
      <c r="C274" t="str">
        <f>IF(COUNTBLANK(raw_data!C274)=0,raw_data!C274,"none")</f>
        <v>B</v>
      </c>
      <c r="D274" t="str">
        <f>IF(COUNTBLANK(raw_data!D274)=0,raw_data!D274,"No gender")</f>
        <v>Female</v>
      </c>
      <c r="E274">
        <v>83</v>
      </c>
      <c r="F274">
        <v>93</v>
      </c>
      <c r="G274">
        <v>72</v>
      </c>
      <c r="H274">
        <v>88</v>
      </c>
      <c r="I274">
        <v>84</v>
      </c>
      <c r="J274">
        <v>97</v>
      </c>
      <c r="K274">
        <f t="shared" si="24"/>
        <v>420</v>
      </c>
      <c r="L274">
        <f t="shared" si="25"/>
        <v>84</v>
      </c>
      <c r="M274" t="str">
        <f t="shared" si="26"/>
        <v>A</v>
      </c>
      <c r="N274">
        <f t="shared" si="27"/>
        <v>124</v>
      </c>
      <c r="O274" t="str">
        <f t="shared" si="28"/>
        <v>pass</v>
      </c>
      <c r="P274" s="49">
        <f t="shared" si="29"/>
        <v>84</v>
      </c>
    </row>
    <row r="275" spans="1:16" x14ac:dyDescent="0.25">
      <c r="A275" t="s">
        <v>288</v>
      </c>
      <c r="B275" t="s">
        <v>837</v>
      </c>
      <c r="C275" t="str">
        <f>IF(COUNTBLANK(raw_data!C275)=0,raw_data!C275,"none")</f>
        <v>C</v>
      </c>
      <c r="D275" t="str">
        <f>IF(COUNTBLANK(raw_data!D275)=0,raw_data!D275,"No gender")</f>
        <v>Female</v>
      </c>
      <c r="E275">
        <v>82</v>
      </c>
      <c r="F275">
        <v>83</v>
      </c>
      <c r="G275">
        <v>78</v>
      </c>
      <c r="H275">
        <v>71</v>
      </c>
      <c r="I275">
        <v>78</v>
      </c>
      <c r="J275">
        <v>88</v>
      </c>
      <c r="K275">
        <f t="shared" si="24"/>
        <v>392</v>
      </c>
      <c r="L275">
        <f t="shared" si="25"/>
        <v>78.400000000000006</v>
      </c>
      <c r="M275" t="str">
        <f t="shared" si="26"/>
        <v>B</v>
      </c>
      <c r="N275">
        <f t="shared" si="27"/>
        <v>180</v>
      </c>
      <c r="O275" t="str">
        <f t="shared" si="28"/>
        <v>pass</v>
      </c>
      <c r="P275" s="49">
        <f t="shared" si="29"/>
        <v>78.400000000000006</v>
      </c>
    </row>
    <row r="276" spans="1:16" x14ac:dyDescent="0.25">
      <c r="A276" t="s">
        <v>289</v>
      </c>
      <c r="B276" t="s">
        <v>838</v>
      </c>
      <c r="C276" t="str">
        <f>IF(COUNTBLANK(raw_data!C276)=0,raw_data!C276,"none")</f>
        <v>C</v>
      </c>
      <c r="D276" t="str">
        <f>IF(COUNTBLANK(raw_data!D276)=0,raw_data!D276,"No gender")</f>
        <v>Female</v>
      </c>
      <c r="E276">
        <v>72</v>
      </c>
      <c r="F276">
        <v>66</v>
      </c>
      <c r="G276">
        <v>64</v>
      </c>
      <c r="H276">
        <v>76</v>
      </c>
      <c r="I276">
        <v>67</v>
      </c>
      <c r="J276">
        <v>74</v>
      </c>
      <c r="K276">
        <f t="shared" si="24"/>
        <v>345</v>
      </c>
      <c r="L276">
        <f t="shared" si="25"/>
        <v>69</v>
      </c>
      <c r="M276" t="str">
        <f t="shared" si="26"/>
        <v>C</v>
      </c>
      <c r="N276">
        <f t="shared" si="27"/>
        <v>286</v>
      </c>
      <c r="O276" t="str">
        <f t="shared" si="28"/>
        <v>pass</v>
      </c>
      <c r="P276" s="49">
        <f t="shared" si="29"/>
        <v>69</v>
      </c>
    </row>
    <row r="277" spans="1:16" x14ac:dyDescent="0.25">
      <c r="A277" t="s">
        <v>290</v>
      </c>
      <c r="B277" t="s">
        <v>839</v>
      </c>
      <c r="C277" t="str">
        <f>IF(COUNTBLANK(raw_data!C277)=0,raw_data!C277,"none")</f>
        <v>B</v>
      </c>
      <c r="D277" t="str">
        <f>IF(COUNTBLANK(raw_data!D277)=0,raw_data!D277,"No gender")</f>
        <v>Female</v>
      </c>
      <c r="E277">
        <v>76</v>
      </c>
      <c r="F277">
        <v>72</v>
      </c>
      <c r="G277">
        <v>66</v>
      </c>
      <c r="H277">
        <v>69</v>
      </c>
      <c r="I277">
        <v>74</v>
      </c>
      <c r="J277">
        <v>78</v>
      </c>
      <c r="K277">
        <f t="shared" ref="K277:K340" si="30">SUM(E277:I277)</f>
        <v>357</v>
      </c>
      <c r="L277">
        <f t="shared" si="25"/>
        <v>71.399999999999991</v>
      </c>
      <c r="M277" t="str">
        <f t="shared" si="26"/>
        <v>B</v>
      </c>
      <c r="N277">
        <f t="shared" si="27"/>
        <v>244</v>
      </c>
      <c r="O277" t="str">
        <f t="shared" si="28"/>
        <v>pass</v>
      </c>
      <c r="P277" s="49">
        <f t="shared" si="29"/>
        <v>71.400000000000006</v>
      </c>
    </row>
    <row r="278" spans="1:16" x14ac:dyDescent="0.25">
      <c r="A278" t="s">
        <v>291</v>
      </c>
      <c r="B278" t="s">
        <v>840</v>
      </c>
      <c r="C278" t="str">
        <f>IF(COUNTBLANK(raw_data!C278)=0,raw_data!C278,"none")</f>
        <v>B</v>
      </c>
      <c r="D278" t="str">
        <f>IF(COUNTBLANK(raw_data!D278)=0,raw_data!D278,"No gender")</f>
        <v>Female</v>
      </c>
      <c r="E278">
        <v>68</v>
      </c>
      <c r="F278">
        <v>64</v>
      </c>
      <c r="G278">
        <v>72</v>
      </c>
      <c r="H278">
        <v>63</v>
      </c>
      <c r="I278">
        <v>56</v>
      </c>
      <c r="J278">
        <v>74</v>
      </c>
      <c r="K278">
        <f t="shared" si="30"/>
        <v>323</v>
      </c>
      <c r="L278">
        <f t="shared" si="25"/>
        <v>64.600000000000009</v>
      </c>
      <c r="M278" t="str">
        <f t="shared" si="26"/>
        <v>C</v>
      </c>
      <c r="N278">
        <f t="shared" si="27"/>
        <v>366</v>
      </c>
      <c r="O278" t="str">
        <f t="shared" si="28"/>
        <v>pass</v>
      </c>
      <c r="P278" s="49">
        <f t="shared" si="29"/>
        <v>64.599999999999994</v>
      </c>
    </row>
    <row r="279" spans="1:16" x14ac:dyDescent="0.25">
      <c r="A279" t="s">
        <v>292</v>
      </c>
      <c r="B279" t="s">
        <v>841</v>
      </c>
      <c r="C279" t="str">
        <f>IF(COUNTBLANK(raw_data!C279)=0,raw_data!C279,"none")</f>
        <v>B</v>
      </c>
      <c r="D279" t="str">
        <f>IF(COUNTBLANK(raw_data!D279)=0,raw_data!D279,"No gender")</f>
        <v>Male</v>
      </c>
      <c r="E279">
        <v>60</v>
      </c>
      <c r="F279">
        <v>64</v>
      </c>
      <c r="G279">
        <v>50</v>
      </c>
      <c r="H279">
        <v>44</v>
      </c>
      <c r="I279">
        <v>51</v>
      </c>
      <c r="J279">
        <v>72</v>
      </c>
      <c r="K279">
        <f t="shared" si="30"/>
        <v>269</v>
      </c>
      <c r="L279">
        <f t="shared" si="25"/>
        <v>53.800000000000004</v>
      </c>
      <c r="M279" t="str">
        <f t="shared" si="26"/>
        <v>D</v>
      </c>
      <c r="N279">
        <f t="shared" si="27"/>
        <v>409</v>
      </c>
      <c r="O279" t="str">
        <f t="shared" si="28"/>
        <v>fail</v>
      </c>
      <c r="P279" s="49">
        <f t="shared" si="29"/>
        <v>53.8</v>
      </c>
    </row>
    <row r="280" spans="1:16" x14ac:dyDescent="0.25">
      <c r="A280" t="s">
        <v>293</v>
      </c>
      <c r="B280" t="s">
        <v>842</v>
      </c>
      <c r="C280" t="str">
        <f>IF(COUNTBLANK(raw_data!C280)=0,raw_data!C280,"none")</f>
        <v>A</v>
      </c>
      <c r="D280" t="str">
        <f>IF(COUNTBLANK(raw_data!D280)=0,raw_data!D280,"No gender")</f>
        <v>Female</v>
      </c>
      <c r="E280">
        <v>57</v>
      </c>
      <c r="F280">
        <v>73</v>
      </c>
      <c r="G280">
        <v>59</v>
      </c>
      <c r="H280">
        <v>71</v>
      </c>
      <c r="I280">
        <v>74</v>
      </c>
      <c r="J280">
        <v>78</v>
      </c>
      <c r="K280">
        <f t="shared" si="30"/>
        <v>334</v>
      </c>
      <c r="L280">
        <f t="shared" si="25"/>
        <v>66.8</v>
      </c>
      <c r="M280" t="str">
        <f t="shared" si="26"/>
        <v>C</v>
      </c>
      <c r="N280">
        <f t="shared" si="27"/>
        <v>337</v>
      </c>
      <c r="O280" t="str">
        <f t="shared" si="28"/>
        <v>pass</v>
      </c>
      <c r="P280" s="49">
        <f t="shared" si="29"/>
        <v>66.8</v>
      </c>
    </row>
    <row r="281" spans="1:16" x14ac:dyDescent="0.25">
      <c r="A281" t="s">
        <v>294</v>
      </c>
      <c r="B281" t="s">
        <v>843</v>
      </c>
      <c r="C281" t="str">
        <f>IF(COUNTBLANK(raw_data!C281)=0,raw_data!C281,"none")</f>
        <v>A</v>
      </c>
      <c r="D281" t="str">
        <f>IF(COUNTBLANK(raw_data!D281)=0,raw_data!D281,"No gender")</f>
        <v>Male</v>
      </c>
      <c r="E281">
        <v>80</v>
      </c>
      <c r="F281">
        <v>68</v>
      </c>
      <c r="G281">
        <v>72</v>
      </c>
      <c r="H281">
        <v>63</v>
      </c>
      <c r="I281">
        <v>68</v>
      </c>
      <c r="J281">
        <v>75</v>
      </c>
      <c r="K281">
        <f t="shared" si="30"/>
        <v>351</v>
      </c>
      <c r="L281">
        <f t="shared" si="25"/>
        <v>70.199999999999989</v>
      </c>
      <c r="M281" t="str">
        <f t="shared" si="26"/>
        <v>B</v>
      </c>
      <c r="N281">
        <f t="shared" si="27"/>
        <v>260</v>
      </c>
      <c r="O281" t="str">
        <f t="shared" si="28"/>
        <v>pass</v>
      </c>
      <c r="P281" s="49">
        <f t="shared" si="29"/>
        <v>70.2</v>
      </c>
    </row>
    <row r="282" spans="1:16" x14ac:dyDescent="0.25">
      <c r="A282" t="s">
        <v>295</v>
      </c>
      <c r="B282" t="s">
        <v>844</v>
      </c>
      <c r="C282" t="str">
        <f>IF(COUNTBLANK(raw_data!C282)=0,raw_data!C282,"none")</f>
        <v>none</v>
      </c>
      <c r="D282" t="str">
        <f>IF(COUNTBLANK(raw_data!D282)=0,raw_data!D282,"No gender")</f>
        <v>Male</v>
      </c>
      <c r="E282">
        <v>65</v>
      </c>
      <c r="F282">
        <v>64</v>
      </c>
      <c r="G282">
        <v>74</v>
      </c>
      <c r="H282">
        <v>57</v>
      </c>
      <c r="I282">
        <v>65</v>
      </c>
      <c r="J282">
        <v>85</v>
      </c>
      <c r="K282">
        <f t="shared" si="30"/>
        <v>325</v>
      </c>
      <c r="L282">
        <f t="shared" si="25"/>
        <v>65</v>
      </c>
      <c r="M282" t="str">
        <f t="shared" si="26"/>
        <v>C</v>
      </c>
      <c r="N282">
        <f t="shared" si="27"/>
        <v>363</v>
      </c>
      <c r="O282" t="str">
        <f t="shared" si="28"/>
        <v>pass</v>
      </c>
      <c r="P282" s="49">
        <f t="shared" si="29"/>
        <v>65</v>
      </c>
    </row>
    <row r="283" spans="1:16" x14ac:dyDescent="0.25">
      <c r="A283" t="s">
        <v>296</v>
      </c>
      <c r="B283" t="s">
        <v>845</v>
      </c>
      <c r="C283" t="str">
        <f>IF(COUNTBLANK(raw_data!C283)=0,raw_data!C283,"none")</f>
        <v>A</v>
      </c>
      <c r="D283" t="str">
        <f>IF(COUNTBLANK(raw_data!D283)=0,raw_data!D283,"No gender")</f>
        <v>Male</v>
      </c>
      <c r="E283">
        <v>79</v>
      </c>
      <c r="F283">
        <v>75</v>
      </c>
      <c r="G283">
        <v>72</v>
      </c>
      <c r="H283">
        <v>63</v>
      </c>
      <c r="I283">
        <v>59</v>
      </c>
      <c r="J283">
        <v>75</v>
      </c>
      <c r="K283">
        <f t="shared" si="30"/>
        <v>348</v>
      </c>
      <c r="L283">
        <f t="shared" si="25"/>
        <v>69.599999999999994</v>
      </c>
      <c r="M283" t="str">
        <f t="shared" si="26"/>
        <v>C</v>
      </c>
      <c r="N283">
        <f t="shared" si="27"/>
        <v>273</v>
      </c>
      <c r="O283" t="str">
        <f t="shared" si="28"/>
        <v>pass</v>
      </c>
      <c r="P283" s="49">
        <f t="shared" si="29"/>
        <v>69.599999999999994</v>
      </c>
    </row>
    <row r="284" spans="1:16" x14ac:dyDescent="0.25">
      <c r="A284" t="s">
        <v>297</v>
      </c>
      <c r="B284" t="s">
        <v>846</v>
      </c>
      <c r="C284" t="str">
        <f>IF(COUNTBLANK(raw_data!C284)=0,raw_data!C284,"none")</f>
        <v>A</v>
      </c>
      <c r="D284" t="str">
        <f>IF(COUNTBLANK(raw_data!D284)=0,raw_data!D284,"No gender")</f>
        <v>Female</v>
      </c>
      <c r="E284">
        <v>38</v>
      </c>
      <c r="F284">
        <v>37</v>
      </c>
      <c r="G284">
        <v>48</v>
      </c>
      <c r="H284">
        <v>35</v>
      </c>
      <c r="I284">
        <v>38</v>
      </c>
      <c r="J284">
        <v>60</v>
      </c>
      <c r="K284">
        <f t="shared" si="30"/>
        <v>196</v>
      </c>
      <c r="L284">
        <f t="shared" si="25"/>
        <v>39.200000000000003</v>
      </c>
      <c r="M284" t="str">
        <f t="shared" si="26"/>
        <v>D</v>
      </c>
      <c r="N284">
        <f t="shared" si="27"/>
        <v>482</v>
      </c>
      <c r="O284" t="str">
        <f t="shared" si="28"/>
        <v>fail</v>
      </c>
      <c r="P284" s="49">
        <f t="shared" si="29"/>
        <v>39.200000000000003</v>
      </c>
    </row>
    <row r="285" spans="1:16" x14ac:dyDescent="0.25">
      <c r="A285" t="s">
        <v>298</v>
      </c>
      <c r="B285" t="s">
        <v>847</v>
      </c>
      <c r="C285" t="str">
        <f>IF(COUNTBLANK(raw_data!C285)=0,raw_data!C285,"none")</f>
        <v>B</v>
      </c>
      <c r="D285" t="str">
        <f>IF(COUNTBLANK(raw_data!D285)=0,raw_data!D285,"No gender")</f>
        <v>Male</v>
      </c>
      <c r="E285">
        <v>81</v>
      </c>
      <c r="F285">
        <v>83</v>
      </c>
      <c r="G285">
        <v>100</v>
      </c>
      <c r="H285">
        <v>80</v>
      </c>
      <c r="I285">
        <v>89</v>
      </c>
      <c r="J285">
        <v>90</v>
      </c>
      <c r="K285">
        <f t="shared" si="30"/>
        <v>433</v>
      </c>
      <c r="L285">
        <f t="shared" si="25"/>
        <v>86.6</v>
      </c>
      <c r="M285" t="str">
        <f t="shared" si="26"/>
        <v>A</v>
      </c>
      <c r="N285">
        <f t="shared" si="27"/>
        <v>77</v>
      </c>
      <c r="O285" t="str">
        <f t="shared" si="28"/>
        <v>pass</v>
      </c>
      <c r="P285" s="49">
        <f t="shared" si="29"/>
        <v>86.6</v>
      </c>
    </row>
    <row r="286" spans="1:16" x14ac:dyDescent="0.25">
      <c r="A286" t="s">
        <v>299</v>
      </c>
      <c r="B286" t="s">
        <v>848</v>
      </c>
      <c r="C286" t="str">
        <f>IF(COUNTBLANK(raw_data!C286)=0,raw_data!C286,"none")</f>
        <v>none</v>
      </c>
      <c r="D286" t="str">
        <f>IF(COUNTBLANK(raw_data!D286)=0,raw_data!D286,"No gender")</f>
        <v>Male</v>
      </c>
      <c r="E286">
        <v>69</v>
      </c>
      <c r="F286">
        <v>76</v>
      </c>
      <c r="G286">
        <v>57</v>
      </c>
      <c r="H286">
        <v>62</v>
      </c>
      <c r="I286">
        <v>73</v>
      </c>
      <c r="J286">
        <v>83</v>
      </c>
      <c r="K286">
        <f t="shared" si="30"/>
        <v>337</v>
      </c>
      <c r="L286">
        <f t="shared" si="25"/>
        <v>67.400000000000006</v>
      </c>
      <c r="M286" t="str">
        <f t="shared" si="26"/>
        <v>C</v>
      </c>
      <c r="N286">
        <f t="shared" si="27"/>
        <v>320</v>
      </c>
      <c r="O286" t="str">
        <f t="shared" si="28"/>
        <v>pass</v>
      </c>
      <c r="P286" s="49">
        <f t="shared" si="29"/>
        <v>67.400000000000006</v>
      </c>
    </row>
    <row r="287" spans="1:16" x14ac:dyDescent="0.25">
      <c r="A287" t="s">
        <v>300</v>
      </c>
      <c r="B287" t="s">
        <v>849</v>
      </c>
      <c r="C287" t="str">
        <f>IF(COUNTBLANK(raw_data!C287)=0,raw_data!C287,"none")</f>
        <v>A</v>
      </c>
      <c r="D287" t="str">
        <f>IF(COUNTBLANK(raw_data!D287)=0,raw_data!D287,"No gender")</f>
        <v>Female</v>
      </c>
      <c r="E287">
        <v>90</v>
      </c>
      <c r="F287">
        <v>100</v>
      </c>
      <c r="G287">
        <v>97</v>
      </c>
      <c r="H287">
        <v>94</v>
      </c>
      <c r="I287">
        <v>86</v>
      </c>
      <c r="J287">
        <v>100</v>
      </c>
      <c r="K287">
        <f t="shared" si="30"/>
        <v>467</v>
      </c>
      <c r="L287">
        <f t="shared" si="25"/>
        <v>93.4</v>
      </c>
      <c r="M287" t="str">
        <f t="shared" si="26"/>
        <v>A++</v>
      </c>
      <c r="N287">
        <f t="shared" si="27"/>
        <v>17</v>
      </c>
      <c r="O287" t="str">
        <f t="shared" si="28"/>
        <v>pass</v>
      </c>
      <c r="P287" s="49">
        <f t="shared" si="29"/>
        <v>93.4</v>
      </c>
    </row>
    <row r="288" spans="1:16" x14ac:dyDescent="0.25">
      <c r="A288" t="s">
        <v>301</v>
      </c>
      <c r="B288" t="s">
        <v>850</v>
      </c>
      <c r="C288" t="str">
        <f>IF(COUNTBLANK(raw_data!C288)=0,raw_data!C288,"none")</f>
        <v>B</v>
      </c>
      <c r="D288" t="str">
        <f>IF(COUNTBLANK(raw_data!D288)=0,raw_data!D288,"No gender")</f>
        <v>Female</v>
      </c>
      <c r="E288">
        <v>35</v>
      </c>
      <c r="F288">
        <v>35</v>
      </c>
      <c r="G288">
        <v>39</v>
      </c>
      <c r="H288">
        <v>35</v>
      </c>
      <c r="I288">
        <v>35</v>
      </c>
      <c r="J288">
        <v>60</v>
      </c>
      <c r="K288">
        <f t="shared" si="30"/>
        <v>179</v>
      </c>
      <c r="L288">
        <f t="shared" si="25"/>
        <v>35.799999999999997</v>
      </c>
      <c r="M288" t="str">
        <f t="shared" si="26"/>
        <v>D</v>
      </c>
      <c r="N288">
        <f t="shared" si="27"/>
        <v>499</v>
      </c>
      <c r="O288" t="str">
        <f t="shared" si="28"/>
        <v>fail</v>
      </c>
      <c r="P288" s="49">
        <f t="shared" si="29"/>
        <v>35.799999999999997</v>
      </c>
    </row>
    <row r="289" spans="1:16" x14ac:dyDescent="0.25">
      <c r="A289" t="s">
        <v>302</v>
      </c>
      <c r="B289" t="s">
        <v>851</v>
      </c>
      <c r="C289" t="str">
        <f>IF(COUNTBLANK(raw_data!C289)=0,raw_data!C289,"none")</f>
        <v>A</v>
      </c>
      <c r="D289" t="str">
        <f>IF(COUNTBLANK(raw_data!D289)=0,raw_data!D289,"No gender")</f>
        <v>Male</v>
      </c>
      <c r="E289">
        <v>75</v>
      </c>
      <c r="F289">
        <v>84</v>
      </c>
      <c r="G289">
        <v>72</v>
      </c>
      <c r="H289">
        <v>78</v>
      </c>
      <c r="I289">
        <v>70</v>
      </c>
      <c r="J289">
        <v>92</v>
      </c>
      <c r="K289">
        <f t="shared" si="30"/>
        <v>379</v>
      </c>
      <c r="L289">
        <f t="shared" si="25"/>
        <v>75.8</v>
      </c>
      <c r="M289" t="str">
        <f t="shared" si="26"/>
        <v>B</v>
      </c>
      <c r="N289">
        <f t="shared" si="27"/>
        <v>196</v>
      </c>
      <c r="O289" t="str">
        <f t="shared" si="28"/>
        <v>pass</v>
      </c>
      <c r="P289" s="49">
        <f t="shared" si="29"/>
        <v>75.8</v>
      </c>
    </row>
    <row r="290" spans="1:16" x14ac:dyDescent="0.25">
      <c r="A290" t="s">
        <v>303</v>
      </c>
      <c r="B290" t="s">
        <v>852</v>
      </c>
      <c r="C290" t="str">
        <f>IF(COUNTBLANK(raw_data!C290)=0,raw_data!C290,"none")</f>
        <v>B</v>
      </c>
      <c r="D290" t="str">
        <f>IF(COUNTBLANK(raw_data!D290)=0,raw_data!D290,"No gender")</f>
        <v>Female</v>
      </c>
      <c r="E290">
        <v>63</v>
      </c>
      <c r="F290">
        <v>70</v>
      </c>
      <c r="G290">
        <v>74</v>
      </c>
      <c r="H290">
        <v>63</v>
      </c>
      <c r="I290">
        <v>57</v>
      </c>
      <c r="J290">
        <v>94</v>
      </c>
      <c r="K290">
        <f t="shared" si="30"/>
        <v>327</v>
      </c>
      <c r="L290">
        <f t="shared" si="25"/>
        <v>65.400000000000006</v>
      </c>
      <c r="M290" t="str">
        <f t="shared" si="26"/>
        <v>C</v>
      </c>
      <c r="N290">
        <f t="shared" si="27"/>
        <v>359</v>
      </c>
      <c r="O290" t="str">
        <f t="shared" si="28"/>
        <v>pass</v>
      </c>
      <c r="P290" s="49">
        <f t="shared" si="29"/>
        <v>65.400000000000006</v>
      </c>
    </row>
    <row r="291" spans="1:16" x14ac:dyDescent="0.25">
      <c r="A291" t="s">
        <v>304</v>
      </c>
      <c r="B291" t="s">
        <v>853</v>
      </c>
      <c r="C291" t="str">
        <f>IF(COUNTBLANK(raw_data!C291)=0,raw_data!C291,"none")</f>
        <v>C</v>
      </c>
      <c r="D291" t="str">
        <f>IF(COUNTBLANK(raw_data!D291)=0,raw_data!D291,"No gender")</f>
        <v>Male</v>
      </c>
      <c r="E291">
        <v>68</v>
      </c>
      <c r="F291">
        <v>74</v>
      </c>
      <c r="G291">
        <v>73</v>
      </c>
      <c r="H291">
        <v>78</v>
      </c>
      <c r="I291">
        <v>69</v>
      </c>
      <c r="J291">
        <v>94</v>
      </c>
      <c r="K291">
        <f t="shared" si="30"/>
        <v>362</v>
      </c>
      <c r="L291">
        <f t="shared" si="25"/>
        <v>72.399999999999991</v>
      </c>
      <c r="M291" t="str">
        <f t="shared" si="26"/>
        <v>B</v>
      </c>
      <c r="N291">
        <f t="shared" si="27"/>
        <v>222</v>
      </c>
      <c r="O291" t="str">
        <f t="shared" si="28"/>
        <v>pass</v>
      </c>
      <c r="P291" s="49">
        <f t="shared" si="29"/>
        <v>72.400000000000006</v>
      </c>
    </row>
    <row r="292" spans="1:16" x14ac:dyDescent="0.25">
      <c r="A292" t="s">
        <v>305</v>
      </c>
      <c r="B292" t="s">
        <v>854</v>
      </c>
      <c r="C292" t="str">
        <f>IF(COUNTBLANK(raw_data!C292)=0,raw_data!C292,"none")</f>
        <v>A</v>
      </c>
      <c r="D292" t="str">
        <f>IF(COUNTBLANK(raw_data!D292)=0,raw_data!D292,"No gender")</f>
        <v>Female</v>
      </c>
      <c r="E292">
        <v>75</v>
      </c>
      <c r="F292">
        <v>69</v>
      </c>
      <c r="G292">
        <v>78</v>
      </c>
      <c r="H292">
        <v>74</v>
      </c>
      <c r="I292">
        <v>72</v>
      </c>
      <c r="J292">
        <v>80</v>
      </c>
      <c r="K292">
        <f t="shared" si="30"/>
        <v>368</v>
      </c>
      <c r="L292">
        <f t="shared" si="25"/>
        <v>73.599999999999994</v>
      </c>
      <c r="M292" t="str">
        <f t="shared" si="26"/>
        <v>B</v>
      </c>
      <c r="N292">
        <f t="shared" si="27"/>
        <v>208</v>
      </c>
      <c r="O292" t="str">
        <f t="shared" si="28"/>
        <v>pass</v>
      </c>
      <c r="P292" s="49">
        <f t="shared" si="29"/>
        <v>73.599999999999994</v>
      </c>
    </row>
    <row r="293" spans="1:16" x14ac:dyDescent="0.25">
      <c r="A293" t="s">
        <v>306</v>
      </c>
      <c r="B293" t="s">
        <v>855</v>
      </c>
      <c r="C293" t="str">
        <f>IF(COUNTBLANK(raw_data!C293)=0,raw_data!C293,"none")</f>
        <v>C</v>
      </c>
      <c r="D293" t="str">
        <f>IF(COUNTBLANK(raw_data!D293)=0,raw_data!D293,"No gender")</f>
        <v>Male</v>
      </c>
      <c r="E293">
        <v>90</v>
      </c>
      <c r="F293">
        <v>94</v>
      </c>
      <c r="G293">
        <v>91</v>
      </c>
      <c r="H293">
        <v>85</v>
      </c>
      <c r="I293">
        <v>89</v>
      </c>
      <c r="J293">
        <v>83</v>
      </c>
      <c r="K293">
        <f t="shared" si="30"/>
        <v>449</v>
      </c>
      <c r="L293">
        <f t="shared" si="25"/>
        <v>89.8</v>
      </c>
      <c r="M293" t="str">
        <f t="shared" si="26"/>
        <v>A</v>
      </c>
      <c r="N293">
        <f t="shared" si="27"/>
        <v>41</v>
      </c>
      <c r="O293" t="str">
        <f t="shared" si="28"/>
        <v>pass</v>
      </c>
      <c r="P293" s="49">
        <f t="shared" si="29"/>
        <v>89.8</v>
      </c>
    </row>
    <row r="294" spans="1:16" x14ac:dyDescent="0.25">
      <c r="A294" t="s">
        <v>307</v>
      </c>
      <c r="B294" t="s">
        <v>856</v>
      </c>
      <c r="C294" t="str">
        <f>IF(COUNTBLANK(raw_data!C294)=0,raw_data!C294,"none")</f>
        <v>C</v>
      </c>
      <c r="D294" t="str">
        <f>IF(COUNTBLANK(raw_data!D294)=0,raw_data!D294,"No gender")</f>
        <v>Male</v>
      </c>
      <c r="E294">
        <v>64</v>
      </c>
      <c r="F294">
        <v>76</v>
      </c>
      <c r="G294">
        <v>65</v>
      </c>
      <c r="H294">
        <v>71</v>
      </c>
      <c r="I294">
        <v>71</v>
      </c>
      <c r="J294">
        <v>72</v>
      </c>
      <c r="K294">
        <f t="shared" si="30"/>
        <v>347</v>
      </c>
      <c r="L294">
        <f t="shared" si="25"/>
        <v>69.399999999999991</v>
      </c>
      <c r="M294" t="str">
        <f t="shared" si="26"/>
        <v>C</v>
      </c>
      <c r="N294">
        <f t="shared" si="27"/>
        <v>277</v>
      </c>
      <c r="O294" t="str">
        <f t="shared" si="28"/>
        <v>pass</v>
      </c>
      <c r="P294" s="49">
        <f t="shared" si="29"/>
        <v>69.400000000000006</v>
      </c>
    </row>
    <row r="295" spans="1:16" x14ac:dyDescent="0.25">
      <c r="A295" t="s">
        <v>308</v>
      </c>
      <c r="B295" t="s">
        <v>857</v>
      </c>
      <c r="C295" t="str">
        <f>IF(COUNTBLANK(raw_data!C295)=0,raw_data!C295,"none")</f>
        <v>C</v>
      </c>
      <c r="D295" t="str">
        <f>IF(COUNTBLANK(raw_data!D295)=0,raw_data!D295,"No gender")</f>
        <v>Male</v>
      </c>
      <c r="E295">
        <v>63</v>
      </c>
      <c r="F295">
        <v>79</v>
      </c>
      <c r="G295">
        <v>59</v>
      </c>
      <c r="H295">
        <v>76</v>
      </c>
      <c r="I295">
        <v>73</v>
      </c>
      <c r="J295">
        <v>98</v>
      </c>
      <c r="K295">
        <f t="shared" si="30"/>
        <v>350</v>
      </c>
      <c r="L295">
        <f t="shared" si="25"/>
        <v>70</v>
      </c>
      <c r="M295" t="str">
        <f t="shared" si="26"/>
        <v>B</v>
      </c>
      <c r="N295">
        <f t="shared" si="27"/>
        <v>264</v>
      </c>
      <c r="O295" t="str">
        <f t="shared" si="28"/>
        <v>pass</v>
      </c>
      <c r="P295" s="49">
        <f t="shared" si="29"/>
        <v>70</v>
      </c>
    </row>
    <row r="296" spans="1:16" x14ac:dyDescent="0.25">
      <c r="A296" t="s">
        <v>309</v>
      </c>
      <c r="B296" t="s">
        <v>858</v>
      </c>
      <c r="C296" t="str">
        <f>IF(COUNTBLANK(raw_data!C296)=0,raw_data!C296,"none")</f>
        <v>A</v>
      </c>
      <c r="D296" t="str">
        <f>IF(COUNTBLANK(raw_data!D296)=0,raw_data!D296,"No gender")</f>
        <v>Female</v>
      </c>
      <c r="E296">
        <v>39</v>
      </c>
      <c r="F296">
        <v>37</v>
      </c>
      <c r="G296">
        <v>47</v>
      </c>
      <c r="H296">
        <v>35</v>
      </c>
      <c r="I296">
        <v>52</v>
      </c>
      <c r="J296">
        <v>68</v>
      </c>
      <c r="K296">
        <f t="shared" si="30"/>
        <v>210</v>
      </c>
      <c r="L296">
        <f t="shared" si="25"/>
        <v>42</v>
      </c>
      <c r="M296" t="str">
        <f t="shared" si="26"/>
        <v>D</v>
      </c>
      <c r="N296">
        <f t="shared" si="27"/>
        <v>469</v>
      </c>
      <c r="O296" t="str">
        <f t="shared" si="28"/>
        <v>fail</v>
      </c>
      <c r="P296" s="49">
        <f t="shared" si="29"/>
        <v>42</v>
      </c>
    </row>
    <row r="297" spans="1:16" x14ac:dyDescent="0.25">
      <c r="A297" t="s">
        <v>310</v>
      </c>
      <c r="B297" t="s">
        <v>859</v>
      </c>
      <c r="C297" t="str">
        <f>IF(COUNTBLANK(raw_data!C297)=0,raw_data!C297,"none")</f>
        <v>B</v>
      </c>
      <c r="D297" t="str">
        <f>IF(COUNTBLANK(raw_data!D297)=0,raw_data!D297,"No gender")</f>
        <v>Female</v>
      </c>
      <c r="E297">
        <v>59</v>
      </c>
      <c r="F297">
        <v>76</v>
      </c>
      <c r="G297">
        <v>61</v>
      </c>
      <c r="H297">
        <v>59</v>
      </c>
      <c r="I297">
        <v>75</v>
      </c>
      <c r="J297">
        <v>90</v>
      </c>
      <c r="K297">
        <f t="shared" si="30"/>
        <v>330</v>
      </c>
      <c r="L297">
        <f t="shared" si="25"/>
        <v>66</v>
      </c>
      <c r="M297" t="str">
        <f t="shared" si="26"/>
        <v>C</v>
      </c>
      <c r="N297">
        <f t="shared" si="27"/>
        <v>353</v>
      </c>
      <c r="O297" t="str">
        <f t="shared" si="28"/>
        <v>pass</v>
      </c>
      <c r="P297" s="49">
        <f t="shared" si="29"/>
        <v>66</v>
      </c>
    </row>
    <row r="298" spans="1:16" x14ac:dyDescent="0.25">
      <c r="A298" t="s">
        <v>311</v>
      </c>
      <c r="B298" t="s">
        <v>860</v>
      </c>
      <c r="C298" t="str">
        <f>IF(COUNTBLANK(raw_data!C298)=0,raw_data!C298,"none")</f>
        <v>C</v>
      </c>
      <c r="D298" t="str">
        <f>IF(COUNTBLANK(raw_data!D298)=0,raw_data!D298,"No gender")</f>
        <v>Male</v>
      </c>
      <c r="E298">
        <v>86</v>
      </c>
      <c r="F298">
        <v>83</v>
      </c>
      <c r="G298">
        <v>94</v>
      </c>
      <c r="H298">
        <v>80</v>
      </c>
      <c r="I298">
        <v>71</v>
      </c>
      <c r="J298">
        <v>100</v>
      </c>
      <c r="K298">
        <f t="shared" si="30"/>
        <v>414</v>
      </c>
      <c r="L298">
        <f t="shared" si="25"/>
        <v>82.8</v>
      </c>
      <c r="M298" t="str">
        <f t="shared" si="26"/>
        <v>A</v>
      </c>
      <c r="N298">
        <f t="shared" si="27"/>
        <v>137</v>
      </c>
      <c r="O298" t="str">
        <f t="shared" si="28"/>
        <v>pass</v>
      </c>
      <c r="P298" s="49">
        <f t="shared" si="29"/>
        <v>82.8</v>
      </c>
    </row>
    <row r="299" spans="1:16" x14ac:dyDescent="0.25">
      <c r="A299" t="s">
        <v>312</v>
      </c>
      <c r="B299" t="s">
        <v>861</v>
      </c>
      <c r="C299" t="str">
        <f>IF(COUNTBLANK(raw_data!C299)=0,raw_data!C299,"none")</f>
        <v>A</v>
      </c>
      <c r="D299" t="str">
        <f>IF(COUNTBLANK(raw_data!D299)=0,raw_data!D299,"No gender")</f>
        <v>Female</v>
      </c>
      <c r="E299">
        <v>72</v>
      </c>
      <c r="F299">
        <v>71</v>
      </c>
      <c r="G299">
        <v>65</v>
      </c>
      <c r="H299">
        <v>66</v>
      </c>
      <c r="I299">
        <v>62</v>
      </c>
      <c r="J299">
        <v>89</v>
      </c>
      <c r="K299">
        <f t="shared" si="30"/>
        <v>336</v>
      </c>
      <c r="L299">
        <f t="shared" si="25"/>
        <v>67.2</v>
      </c>
      <c r="M299" t="str">
        <f t="shared" si="26"/>
        <v>C</v>
      </c>
      <c r="N299">
        <f t="shared" si="27"/>
        <v>324</v>
      </c>
      <c r="O299" t="str">
        <f t="shared" si="28"/>
        <v>pass</v>
      </c>
      <c r="P299" s="49">
        <f t="shared" si="29"/>
        <v>67.2</v>
      </c>
    </row>
    <row r="300" spans="1:16" x14ac:dyDescent="0.25">
      <c r="A300" t="s">
        <v>313</v>
      </c>
      <c r="B300" t="s">
        <v>862</v>
      </c>
      <c r="C300" t="str">
        <f>IF(COUNTBLANK(raw_data!C300)=0,raw_data!C300,"none")</f>
        <v>C</v>
      </c>
      <c r="D300" t="str">
        <f>IF(COUNTBLANK(raw_data!D300)=0,raw_data!D300,"No gender")</f>
        <v>Male</v>
      </c>
      <c r="E300">
        <v>49</v>
      </c>
      <c r="F300">
        <v>61</v>
      </c>
      <c r="G300">
        <v>47</v>
      </c>
      <c r="H300">
        <v>44</v>
      </c>
      <c r="I300">
        <v>37</v>
      </c>
      <c r="J300">
        <v>68</v>
      </c>
      <c r="K300">
        <f t="shared" si="30"/>
        <v>238</v>
      </c>
      <c r="L300">
        <f t="shared" si="25"/>
        <v>47.599999999999994</v>
      </c>
      <c r="M300" t="str">
        <f t="shared" si="26"/>
        <v>D</v>
      </c>
      <c r="N300">
        <f t="shared" si="27"/>
        <v>451</v>
      </c>
      <c r="O300" t="str">
        <f t="shared" si="28"/>
        <v>fail</v>
      </c>
      <c r="P300" s="49">
        <f t="shared" si="29"/>
        <v>47.6</v>
      </c>
    </row>
    <row r="301" spans="1:16" x14ac:dyDescent="0.25">
      <c r="A301" t="s">
        <v>314</v>
      </c>
      <c r="B301" t="s">
        <v>863</v>
      </c>
      <c r="C301" t="str">
        <f>IF(COUNTBLANK(raw_data!C301)=0,raw_data!C301,"none")</f>
        <v>C</v>
      </c>
      <c r="D301" t="str">
        <f>IF(COUNTBLANK(raw_data!D301)=0,raw_data!D301,"No gender")</f>
        <v>No gender</v>
      </c>
      <c r="E301">
        <v>64</v>
      </c>
      <c r="F301">
        <v>52</v>
      </c>
      <c r="G301">
        <v>50</v>
      </c>
      <c r="H301">
        <v>44</v>
      </c>
      <c r="I301">
        <v>59</v>
      </c>
      <c r="J301">
        <v>86</v>
      </c>
      <c r="K301">
        <f t="shared" si="30"/>
        <v>269</v>
      </c>
      <c r="L301">
        <f t="shared" si="25"/>
        <v>53.800000000000004</v>
      </c>
      <c r="M301" t="str">
        <f t="shared" si="26"/>
        <v>D</v>
      </c>
      <c r="N301">
        <f t="shared" si="27"/>
        <v>409</v>
      </c>
      <c r="O301" t="str">
        <f t="shared" si="28"/>
        <v>fail</v>
      </c>
      <c r="P301" s="49">
        <f t="shared" si="29"/>
        <v>53.8</v>
      </c>
    </row>
    <row r="302" spans="1:16" x14ac:dyDescent="0.25">
      <c r="A302" t="s">
        <v>315</v>
      </c>
      <c r="B302" t="s">
        <v>864</v>
      </c>
      <c r="C302" t="str">
        <f>IF(COUNTBLANK(raw_data!C302)=0,raw_data!C302,"none")</f>
        <v>A</v>
      </c>
      <c r="D302" t="str">
        <f>IF(COUNTBLANK(raw_data!D302)=0,raw_data!D302,"No gender")</f>
        <v>Male</v>
      </c>
      <c r="E302">
        <v>74</v>
      </c>
      <c r="F302">
        <v>66</v>
      </c>
      <c r="G302">
        <v>66</v>
      </c>
      <c r="H302">
        <v>74</v>
      </c>
      <c r="I302">
        <v>66</v>
      </c>
      <c r="J302">
        <v>91</v>
      </c>
      <c r="K302">
        <f t="shared" si="30"/>
        <v>346</v>
      </c>
      <c r="L302">
        <f t="shared" si="25"/>
        <v>69.199999999999989</v>
      </c>
      <c r="M302" t="str">
        <f t="shared" si="26"/>
        <v>C</v>
      </c>
      <c r="N302">
        <f t="shared" si="27"/>
        <v>281</v>
      </c>
      <c r="O302" t="str">
        <f t="shared" si="28"/>
        <v>pass</v>
      </c>
      <c r="P302" s="49">
        <f t="shared" si="29"/>
        <v>69.2</v>
      </c>
    </row>
    <row r="303" spans="1:16" x14ac:dyDescent="0.25">
      <c r="A303" t="s">
        <v>316</v>
      </c>
      <c r="B303" t="s">
        <v>865</v>
      </c>
      <c r="C303" t="str">
        <f>IF(COUNTBLANK(raw_data!C303)=0,raw_data!C303,"none")</f>
        <v>B</v>
      </c>
      <c r="D303" t="str">
        <f>IF(COUNTBLANK(raw_data!D303)=0,raw_data!D303,"No gender")</f>
        <v>Male</v>
      </c>
      <c r="E303">
        <v>94</v>
      </c>
      <c r="F303">
        <v>92</v>
      </c>
      <c r="G303">
        <v>100</v>
      </c>
      <c r="H303">
        <v>94</v>
      </c>
      <c r="I303">
        <v>90</v>
      </c>
      <c r="J303">
        <v>82</v>
      </c>
      <c r="K303">
        <f t="shared" si="30"/>
        <v>470</v>
      </c>
      <c r="L303">
        <f t="shared" si="25"/>
        <v>94</v>
      </c>
      <c r="M303" t="str">
        <f t="shared" si="26"/>
        <v>A++</v>
      </c>
      <c r="N303">
        <f t="shared" si="27"/>
        <v>12</v>
      </c>
      <c r="O303" t="str">
        <f t="shared" si="28"/>
        <v>pass</v>
      </c>
      <c r="P303" s="49">
        <f t="shared" si="29"/>
        <v>94</v>
      </c>
    </row>
    <row r="304" spans="1:16" x14ac:dyDescent="0.25">
      <c r="A304" t="s">
        <v>317</v>
      </c>
      <c r="B304" t="s">
        <v>866</v>
      </c>
      <c r="C304" t="str">
        <f>IF(COUNTBLANK(raw_data!C304)=0,raw_data!C304,"none")</f>
        <v>C</v>
      </c>
      <c r="D304" t="str">
        <f>IF(COUNTBLANK(raw_data!D304)=0,raw_data!D304,"No gender")</f>
        <v>Male</v>
      </c>
      <c r="E304">
        <v>99</v>
      </c>
      <c r="F304">
        <v>83</v>
      </c>
      <c r="G304">
        <v>86</v>
      </c>
      <c r="H304">
        <v>90</v>
      </c>
      <c r="I304">
        <v>91</v>
      </c>
      <c r="J304">
        <v>93</v>
      </c>
      <c r="K304">
        <f t="shared" si="30"/>
        <v>449</v>
      </c>
      <c r="L304">
        <f t="shared" si="25"/>
        <v>89.8</v>
      </c>
      <c r="M304" t="str">
        <f t="shared" si="26"/>
        <v>A</v>
      </c>
      <c r="N304">
        <f t="shared" si="27"/>
        <v>41</v>
      </c>
      <c r="O304" t="str">
        <f t="shared" si="28"/>
        <v>pass</v>
      </c>
      <c r="P304" s="49">
        <f t="shared" si="29"/>
        <v>89.8</v>
      </c>
    </row>
    <row r="305" spans="1:16" x14ac:dyDescent="0.25">
      <c r="A305" t="s">
        <v>318</v>
      </c>
      <c r="B305" t="s">
        <v>867</v>
      </c>
      <c r="C305" t="str">
        <f>IF(COUNTBLANK(raw_data!C305)=0,raw_data!C305,"none")</f>
        <v>C</v>
      </c>
      <c r="D305" t="str">
        <f>IF(COUNTBLANK(raw_data!D305)=0,raw_data!D305,"No gender")</f>
        <v>Female</v>
      </c>
      <c r="E305">
        <v>69</v>
      </c>
      <c r="F305">
        <v>68</v>
      </c>
      <c r="G305">
        <v>59</v>
      </c>
      <c r="H305">
        <v>59</v>
      </c>
      <c r="I305">
        <v>80</v>
      </c>
      <c r="J305">
        <v>78</v>
      </c>
      <c r="K305">
        <f t="shared" si="30"/>
        <v>335</v>
      </c>
      <c r="L305">
        <f t="shared" si="25"/>
        <v>67</v>
      </c>
      <c r="M305" t="str">
        <f t="shared" si="26"/>
        <v>C</v>
      </c>
      <c r="N305">
        <f t="shared" si="27"/>
        <v>331</v>
      </c>
      <c r="O305" t="str">
        <f t="shared" si="28"/>
        <v>pass</v>
      </c>
      <c r="P305" s="49">
        <f t="shared" si="29"/>
        <v>67</v>
      </c>
    </row>
    <row r="306" spans="1:16" x14ac:dyDescent="0.25">
      <c r="A306" t="s">
        <v>319</v>
      </c>
      <c r="B306" t="s">
        <v>868</v>
      </c>
      <c r="C306" t="str">
        <f>IF(COUNTBLANK(raw_data!C306)=0,raw_data!C306,"none")</f>
        <v>C</v>
      </c>
      <c r="D306" t="str">
        <f>IF(COUNTBLANK(raw_data!D306)=0,raw_data!D306,"No gender")</f>
        <v>Female</v>
      </c>
      <c r="E306">
        <v>96</v>
      </c>
      <c r="F306">
        <v>88</v>
      </c>
      <c r="G306">
        <v>76</v>
      </c>
      <c r="H306">
        <v>77</v>
      </c>
      <c r="I306">
        <v>95</v>
      </c>
      <c r="J306">
        <v>92</v>
      </c>
      <c r="K306">
        <f t="shared" si="30"/>
        <v>432</v>
      </c>
      <c r="L306">
        <f t="shared" si="25"/>
        <v>86.4</v>
      </c>
      <c r="M306" t="str">
        <f t="shared" si="26"/>
        <v>A</v>
      </c>
      <c r="N306">
        <f t="shared" si="27"/>
        <v>83</v>
      </c>
      <c r="O306" t="str">
        <f t="shared" si="28"/>
        <v>pass</v>
      </c>
      <c r="P306" s="49">
        <f t="shared" si="29"/>
        <v>86.4</v>
      </c>
    </row>
    <row r="307" spans="1:16" x14ac:dyDescent="0.25">
      <c r="A307" t="s">
        <v>320</v>
      </c>
      <c r="B307" t="s">
        <v>869</v>
      </c>
      <c r="C307" t="str">
        <f>IF(COUNTBLANK(raw_data!C307)=0,raw_data!C307,"none")</f>
        <v>A</v>
      </c>
      <c r="D307" t="str">
        <f>IF(COUNTBLANK(raw_data!D307)=0,raw_data!D307,"No gender")</f>
        <v>Male</v>
      </c>
      <c r="E307">
        <v>53</v>
      </c>
      <c r="F307">
        <v>59</v>
      </c>
      <c r="G307">
        <v>47</v>
      </c>
      <c r="H307">
        <v>46</v>
      </c>
      <c r="I307">
        <v>44</v>
      </c>
      <c r="J307">
        <v>77</v>
      </c>
      <c r="K307">
        <f t="shared" si="30"/>
        <v>249</v>
      </c>
      <c r="L307">
        <f t="shared" si="25"/>
        <v>49.8</v>
      </c>
      <c r="M307" t="str">
        <f t="shared" si="26"/>
        <v>D</v>
      </c>
      <c r="N307">
        <f t="shared" si="27"/>
        <v>436</v>
      </c>
      <c r="O307" t="str">
        <f t="shared" si="28"/>
        <v>fail</v>
      </c>
      <c r="P307" s="49">
        <f t="shared" si="29"/>
        <v>49.8</v>
      </c>
    </row>
    <row r="308" spans="1:16" x14ac:dyDescent="0.25">
      <c r="A308" t="s">
        <v>321</v>
      </c>
      <c r="B308" t="s">
        <v>870</v>
      </c>
      <c r="C308" t="str">
        <f>IF(COUNTBLANK(raw_data!C308)=0,raw_data!C308,"none")</f>
        <v>C</v>
      </c>
      <c r="D308" t="str">
        <f>IF(COUNTBLANK(raw_data!D308)=0,raw_data!D308,"No gender")</f>
        <v>Female</v>
      </c>
      <c r="E308">
        <v>78</v>
      </c>
      <c r="F308">
        <v>82</v>
      </c>
      <c r="G308">
        <v>86</v>
      </c>
      <c r="H308">
        <v>85</v>
      </c>
      <c r="I308">
        <v>90</v>
      </c>
      <c r="J308">
        <v>100</v>
      </c>
      <c r="K308">
        <f t="shared" si="30"/>
        <v>421</v>
      </c>
      <c r="L308">
        <f t="shared" si="25"/>
        <v>84.2</v>
      </c>
      <c r="M308" t="str">
        <f t="shared" si="26"/>
        <v>A</v>
      </c>
      <c r="N308">
        <f t="shared" si="27"/>
        <v>120</v>
      </c>
      <c r="O308" t="str">
        <f t="shared" si="28"/>
        <v>pass</v>
      </c>
      <c r="P308" s="49">
        <f t="shared" si="29"/>
        <v>84.2</v>
      </c>
    </row>
    <row r="309" spans="1:16" x14ac:dyDescent="0.25">
      <c r="A309" t="s">
        <v>322</v>
      </c>
      <c r="B309" t="s">
        <v>871</v>
      </c>
      <c r="C309" t="str">
        <f>IF(COUNTBLANK(raw_data!C309)=0,raw_data!C309,"none")</f>
        <v>A</v>
      </c>
      <c r="D309" t="str">
        <f>IF(COUNTBLANK(raw_data!D309)=0,raw_data!D309,"No gender")</f>
        <v>Female</v>
      </c>
      <c r="E309">
        <v>39</v>
      </c>
      <c r="F309">
        <v>35</v>
      </c>
      <c r="G309">
        <v>37</v>
      </c>
      <c r="H309">
        <v>35</v>
      </c>
      <c r="I309">
        <v>46</v>
      </c>
      <c r="J309">
        <v>79</v>
      </c>
      <c r="K309">
        <f t="shared" si="30"/>
        <v>192</v>
      </c>
      <c r="L309">
        <f t="shared" si="25"/>
        <v>38.4</v>
      </c>
      <c r="M309" t="str">
        <f t="shared" si="26"/>
        <v>D</v>
      </c>
      <c r="N309">
        <f t="shared" si="27"/>
        <v>489</v>
      </c>
      <c r="O309" t="str">
        <f t="shared" si="28"/>
        <v>fail</v>
      </c>
      <c r="P309" s="49">
        <f t="shared" si="29"/>
        <v>38.4</v>
      </c>
    </row>
    <row r="310" spans="1:16" x14ac:dyDescent="0.25">
      <c r="A310" t="s">
        <v>323</v>
      </c>
      <c r="B310" t="s">
        <v>872</v>
      </c>
      <c r="C310" t="str">
        <f>IF(COUNTBLANK(raw_data!C310)=0,raw_data!C310,"none")</f>
        <v>A</v>
      </c>
      <c r="D310" t="str">
        <f>IF(COUNTBLANK(raw_data!D310)=0,raw_data!D310,"No gender")</f>
        <v>Female</v>
      </c>
      <c r="E310">
        <v>76</v>
      </c>
      <c r="F310">
        <v>85</v>
      </c>
      <c r="G310">
        <v>80</v>
      </c>
      <c r="H310">
        <v>71</v>
      </c>
      <c r="I310">
        <v>86</v>
      </c>
      <c r="J310">
        <v>100</v>
      </c>
      <c r="K310">
        <f t="shared" si="30"/>
        <v>398</v>
      </c>
      <c r="L310">
        <f t="shared" si="25"/>
        <v>79.600000000000009</v>
      </c>
      <c r="M310" t="str">
        <f t="shared" si="26"/>
        <v>B</v>
      </c>
      <c r="N310">
        <f t="shared" si="27"/>
        <v>167</v>
      </c>
      <c r="O310" t="str">
        <f t="shared" si="28"/>
        <v>pass</v>
      </c>
      <c r="P310" s="49">
        <f t="shared" si="29"/>
        <v>79.599999999999994</v>
      </c>
    </row>
    <row r="311" spans="1:16" x14ac:dyDescent="0.25">
      <c r="A311" t="s">
        <v>324</v>
      </c>
      <c r="B311" t="s">
        <v>873</v>
      </c>
      <c r="C311" t="str">
        <f>IF(COUNTBLANK(raw_data!C311)=0,raw_data!C311,"none")</f>
        <v>B</v>
      </c>
      <c r="D311" t="str">
        <f>IF(COUNTBLANK(raw_data!D311)=0,raw_data!D311,"No gender")</f>
        <v>Female</v>
      </c>
      <c r="E311">
        <v>72</v>
      </c>
      <c r="F311">
        <v>73</v>
      </c>
      <c r="G311">
        <v>94</v>
      </c>
      <c r="H311">
        <v>63</v>
      </c>
      <c r="I311">
        <v>62</v>
      </c>
      <c r="J311">
        <v>74</v>
      </c>
      <c r="K311">
        <f t="shared" si="30"/>
        <v>364</v>
      </c>
      <c r="L311">
        <f t="shared" si="25"/>
        <v>72.8</v>
      </c>
      <c r="M311" t="str">
        <f t="shared" si="26"/>
        <v>B</v>
      </c>
      <c r="N311">
        <f t="shared" si="27"/>
        <v>218</v>
      </c>
      <c r="O311" t="str">
        <f t="shared" si="28"/>
        <v>pass</v>
      </c>
      <c r="P311" s="49">
        <f t="shared" si="29"/>
        <v>72.8</v>
      </c>
    </row>
    <row r="312" spans="1:16" x14ac:dyDescent="0.25">
      <c r="A312" t="s">
        <v>325</v>
      </c>
      <c r="B312" t="s">
        <v>874</v>
      </c>
      <c r="C312" t="str">
        <f>IF(COUNTBLANK(raw_data!C312)=0,raw_data!C312,"none")</f>
        <v>A</v>
      </c>
      <c r="D312" t="str">
        <f>IF(COUNTBLANK(raw_data!D312)=0,raw_data!D312,"No gender")</f>
        <v>Male</v>
      </c>
      <c r="E312">
        <v>35</v>
      </c>
      <c r="F312">
        <v>36</v>
      </c>
      <c r="G312">
        <v>48</v>
      </c>
      <c r="H312">
        <v>39</v>
      </c>
      <c r="I312">
        <v>35</v>
      </c>
      <c r="J312">
        <v>60</v>
      </c>
      <c r="K312">
        <f t="shared" si="30"/>
        <v>193</v>
      </c>
      <c r="L312">
        <f t="shared" si="25"/>
        <v>38.6</v>
      </c>
      <c r="M312" t="str">
        <f t="shared" si="26"/>
        <v>D</v>
      </c>
      <c r="N312">
        <f t="shared" si="27"/>
        <v>487</v>
      </c>
      <c r="O312" t="str">
        <f t="shared" si="28"/>
        <v>fail</v>
      </c>
      <c r="P312" s="49">
        <f t="shared" si="29"/>
        <v>38.6</v>
      </c>
    </row>
    <row r="313" spans="1:16" x14ac:dyDescent="0.25">
      <c r="A313" t="s">
        <v>326</v>
      </c>
      <c r="B313" t="s">
        <v>875</v>
      </c>
      <c r="C313" t="str">
        <f>IF(COUNTBLANK(raw_data!C313)=0,raw_data!C313,"none")</f>
        <v>A</v>
      </c>
      <c r="D313" t="str">
        <f>IF(COUNTBLANK(raw_data!D313)=0,raw_data!D313,"No gender")</f>
        <v>Male</v>
      </c>
      <c r="E313">
        <v>74</v>
      </c>
      <c r="F313">
        <v>78</v>
      </c>
      <c r="G313">
        <v>53</v>
      </c>
      <c r="H313">
        <v>71</v>
      </c>
      <c r="I313">
        <v>66</v>
      </c>
      <c r="J313">
        <v>87</v>
      </c>
      <c r="K313">
        <f t="shared" si="30"/>
        <v>342</v>
      </c>
      <c r="L313">
        <f t="shared" si="25"/>
        <v>68.400000000000006</v>
      </c>
      <c r="M313" t="str">
        <f t="shared" si="26"/>
        <v>C</v>
      </c>
      <c r="N313">
        <f t="shared" si="27"/>
        <v>300</v>
      </c>
      <c r="O313" t="str">
        <f t="shared" si="28"/>
        <v>pass</v>
      </c>
      <c r="P313" s="49">
        <f t="shared" si="29"/>
        <v>68.400000000000006</v>
      </c>
    </row>
    <row r="314" spans="1:16" x14ac:dyDescent="0.25">
      <c r="A314" t="s">
        <v>327</v>
      </c>
      <c r="B314" t="s">
        <v>876</v>
      </c>
      <c r="C314" t="str">
        <f>IF(COUNTBLANK(raw_data!C314)=0,raw_data!C314,"none")</f>
        <v>A</v>
      </c>
      <c r="D314" t="str">
        <f>IF(COUNTBLANK(raw_data!D314)=0,raw_data!D314,"No gender")</f>
        <v>Male</v>
      </c>
      <c r="E314">
        <v>47</v>
      </c>
      <c r="F314">
        <v>64</v>
      </c>
      <c r="G314">
        <v>50</v>
      </c>
      <c r="H314">
        <v>51</v>
      </c>
      <c r="I314">
        <v>57</v>
      </c>
      <c r="J314">
        <v>60</v>
      </c>
      <c r="K314">
        <f t="shared" si="30"/>
        <v>269</v>
      </c>
      <c r="L314">
        <f t="shared" si="25"/>
        <v>53.800000000000004</v>
      </c>
      <c r="M314" t="str">
        <f t="shared" si="26"/>
        <v>D</v>
      </c>
      <c r="N314">
        <f t="shared" si="27"/>
        <v>409</v>
      </c>
      <c r="O314" t="str">
        <f t="shared" si="28"/>
        <v>fail</v>
      </c>
      <c r="P314" s="49">
        <f t="shared" si="29"/>
        <v>53.8</v>
      </c>
    </row>
    <row r="315" spans="1:16" x14ac:dyDescent="0.25">
      <c r="A315" t="s">
        <v>328</v>
      </c>
      <c r="B315" t="s">
        <v>877</v>
      </c>
      <c r="C315" t="str">
        <f>IF(COUNTBLANK(raw_data!C315)=0,raw_data!C315,"none")</f>
        <v>A</v>
      </c>
      <c r="D315" t="str">
        <f>IF(COUNTBLANK(raw_data!D315)=0,raw_data!D315,"No gender")</f>
        <v>Female</v>
      </c>
      <c r="E315">
        <v>35</v>
      </c>
      <c r="F315">
        <v>42</v>
      </c>
      <c r="G315">
        <v>35</v>
      </c>
      <c r="H315">
        <v>35</v>
      </c>
      <c r="I315">
        <v>51</v>
      </c>
      <c r="J315">
        <v>60</v>
      </c>
      <c r="K315">
        <f t="shared" si="30"/>
        <v>198</v>
      </c>
      <c r="L315">
        <f t="shared" si="25"/>
        <v>39.6</v>
      </c>
      <c r="M315" t="str">
        <f t="shared" si="26"/>
        <v>D</v>
      </c>
      <c r="N315">
        <f t="shared" si="27"/>
        <v>480</v>
      </c>
      <c r="O315" t="str">
        <f t="shared" si="28"/>
        <v>fail</v>
      </c>
      <c r="P315" s="49">
        <f t="shared" si="29"/>
        <v>39.6</v>
      </c>
    </row>
    <row r="316" spans="1:16" x14ac:dyDescent="0.25">
      <c r="A316" t="s">
        <v>329</v>
      </c>
      <c r="B316" t="s">
        <v>878</v>
      </c>
      <c r="C316" t="str">
        <f>IF(COUNTBLANK(raw_data!C316)=0,raw_data!C316,"none")</f>
        <v>A</v>
      </c>
      <c r="D316" t="str">
        <f>IF(COUNTBLANK(raw_data!D316)=0,raw_data!D316,"No gender")</f>
        <v>Male</v>
      </c>
      <c r="E316">
        <v>92</v>
      </c>
      <c r="F316">
        <v>83</v>
      </c>
      <c r="G316">
        <v>94</v>
      </c>
      <c r="H316">
        <v>80</v>
      </c>
      <c r="I316">
        <v>81</v>
      </c>
      <c r="J316">
        <v>100</v>
      </c>
      <c r="K316">
        <f t="shared" si="30"/>
        <v>430</v>
      </c>
      <c r="L316">
        <f t="shared" si="25"/>
        <v>86</v>
      </c>
      <c r="M316" t="str">
        <f t="shared" si="26"/>
        <v>A</v>
      </c>
      <c r="N316">
        <f t="shared" si="27"/>
        <v>90</v>
      </c>
      <c r="O316" t="str">
        <f t="shared" si="28"/>
        <v>pass</v>
      </c>
      <c r="P316" s="49">
        <f t="shared" si="29"/>
        <v>86</v>
      </c>
    </row>
    <row r="317" spans="1:16" x14ac:dyDescent="0.25">
      <c r="A317" t="s">
        <v>330</v>
      </c>
      <c r="B317" t="s">
        <v>879</v>
      </c>
      <c r="C317" t="str">
        <f>IF(COUNTBLANK(raw_data!C317)=0,raw_data!C317,"none")</f>
        <v>none</v>
      </c>
      <c r="D317" t="str">
        <f>IF(COUNTBLANK(raw_data!D317)=0,raw_data!D317,"No gender")</f>
        <v>Male</v>
      </c>
      <c r="E317">
        <v>99</v>
      </c>
      <c r="F317">
        <v>93</v>
      </c>
      <c r="G317">
        <v>94</v>
      </c>
      <c r="H317">
        <v>88</v>
      </c>
      <c r="I317">
        <v>85</v>
      </c>
      <c r="J317">
        <v>91</v>
      </c>
      <c r="K317">
        <f t="shared" si="30"/>
        <v>459</v>
      </c>
      <c r="L317">
        <f t="shared" si="25"/>
        <v>91.8</v>
      </c>
      <c r="M317" t="str">
        <f t="shared" si="26"/>
        <v>A++</v>
      </c>
      <c r="N317">
        <f t="shared" si="27"/>
        <v>28</v>
      </c>
      <c r="O317" t="str">
        <f t="shared" si="28"/>
        <v>pass</v>
      </c>
      <c r="P317" s="49">
        <f t="shared" si="29"/>
        <v>91.8</v>
      </c>
    </row>
    <row r="318" spans="1:16" x14ac:dyDescent="0.25">
      <c r="A318" t="s">
        <v>331</v>
      </c>
      <c r="B318" t="s">
        <v>880</v>
      </c>
      <c r="C318" t="str">
        <f>IF(COUNTBLANK(raw_data!C318)=0,raw_data!C318,"none")</f>
        <v>C</v>
      </c>
      <c r="D318" t="str">
        <f>IF(COUNTBLANK(raw_data!D318)=0,raw_data!D318,"No gender")</f>
        <v>Male</v>
      </c>
      <c r="E318">
        <v>70</v>
      </c>
      <c r="F318">
        <v>68</v>
      </c>
      <c r="G318">
        <v>61</v>
      </c>
      <c r="H318">
        <v>66</v>
      </c>
      <c r="I318">
        <v>81</v>
      </c>
      <c r="J318">
        <v>68</v>
      </c>
      <c r="K318">
        <f t="shared" si="30"/>
        <v>346</v>
      </c>
      <c r="L318">
        <f t="shared" si="25"/>
        <v>69.199999999999989</v>
      </c>
      <c r="M318" t="str">
        <f t="shared" si="26"/>
        <v>C</v>
      </c>
      <c r="N318">
        <f t="shared" si="27"/>
        <v>281</v>
      </c>
      <c r="O318" t="str">
        <f t="shared" si="28"/>
        <v>pass</v>
      </c>
      <c r="P318" s="49">
        <f t="shared" si="29"/>
        <v>69.2</v>
      </c>
    </row>
    <row r="319" spans="1:16" x14ac:dyDescent="0.25">
      <c r="A319" t="s">
        <v>332</v>
      </c>
      <c r="B319" t="s">
        <v>881</v>
      </c>
      <c r="C319" t="str">
        <f>IF(COUNTBLANK(raw_data!C319)=0,raw_data!C319,"none")</f>
        <v>A</v>
      </c>
      <c r="D319" t="str">
        <f>IF(COUNTBLANK(raw_data!D319)=0,raw_data!D319,"No gender")</f>
        <v>Male</v>
      </c>
      <c r="E319">
        <v>80</v>
      </c>
      <c r="F319">
        <v>84</v>
      </c>
      <c r="G319">
        <v>78</v>
      </c>
      <c r="H319">
        <v>86</v>
      </c>
      <c r="I319">
        <v>84</v>
      </c>
      <c r="J319">
        <v>100</v>
      </c>
      <c r="K319">
        <f t="shared" si="30"/>
        <v>412</v>
      </c>
      <c r="L319">
        <f t="shared" si="25"/>
        <v>82.399999999999991</v>
      </c>
      <c r="M319" t="str">
        <f t="shared" si="26"/>
        <v>A</v>
      </c>
      <c r="N319">
        <f t="shared" si="27"/>
        <v>143</v>
      </c>
      <c r="O319" t="str">
        <f t="shared" si="28"/>
        <v>pass</v>
      </c>
      <c r="P319" s="49">
        <f t="shared" si="29"/>
        <v>82.4</v>
      </c>
    </row>
    <row r="320" spans="1:16" x14ac:dyDescent="0.25">
      <c r="A320" t="s">
        <v>333</v>
      </c>
      <c r="B320" t="s">
        <v>882</v>
      </c>
      <c r="C320" t="str">
        <f>IF(COUNTBLANK(raw_data!C320)=0,raw_data!C320,"none")</f>
        <v>A</v>
      </c>
      <c r="D320" t="str">
        <f>IF(COUNTBLANK(raw_data!D320)=0,raw_data!D320,"No gender")</f>
        <v>Male</v>
      </c>
      <c r="E320">
        <v>35</v>
      </c>
      <c r="F320">
        <v>35</v>
      </c>
      <c r="G320">
        <v>39</v>
      </c>
      <c r="H320">
        <v>35</v>
      </c>
      <c r="I320">
        <v>35</v>
      </c>
      <c r="J320">
        <v>60</v>
      </c>
      <c r="K320">
        <f t="shared" si="30"/>
        <v>179</v>
      </c>
      <c r="L320">
        <f t="shared" si="25"/>
        <v>35.799999999999997</v>
      </c>
      <c r="M320" t="str">
        <f t="shared" si="26"/>
        <v>D</v>
      </c>
      <c r="N320">
        <f t="shared" si="27"/>
        <v>499</v>
      </c>
      <c r="O320" t="str">
        <f t="shared" si="28"/>
        <v>fail</v>
      </c>
      <c r="P320" s="49">
        <f t="shared" si="29"/>
        <v>35.799999999999997</v>
      </c>
    </row>
    <row r="321" spans="1:16" x14ac:dyDescent="0.25">
      <c r="A321" t="s">
        <v>334</v>
      </c>
      <c r="B321" t="s">
        <v>883</v>
      </c>
      <c r="C321" t="str">
        <f>IF(COUNTBLANK(raw_data!C321)=0,raw_data!C321,"none")</f>
        <v>A</v>
      </c>
      <c r="D321" t="str">
        <f>IF(COUNTBLANK(raw_data!D321)=0,raw_data!D321,"No gender")</f>
        <v>Male</v>
      </c>
      <c r="E321">
        <v>69</v>
      </c>
      <c r="F321">
        <v>81</v>
      </c>
      <c r="G321">
        <v>65</v>
      </c>
      <c r="H321">
        <v>75</v>
      </c>
      <c r="I321">
        <v>74</v>
      </c>
      <c r="J321">
        <v>86</v>
      </c>
      <c r="K321">
        <f t="shared" si="30"/>
        <v>364</v>
      </c>
      <c r="L321">
        <f t="shared" si="25"/>
        <v>72.8</v>
      </c>
      <c r="M321" t="str">
        <f t="shared" si="26"/>
        <v>B</v>
      </c>
      <c r="N321">
        <f t="shared" si="27"/>
        <v>218</v>
      </c>
      <c r="O321" t="str">
        <f t="shared" si="28"/>
        <v>pass</v>
      </c>
      <c r="P321" s="49">
        <f t="shared" si="29"/>
        <v>72.8</v>
      </c>
    </row>
    <row r="322" spans="1:16" x14ac:dyDescent="0.25">
      <c r="A322" t="s">
        <v>335</v>
      </c>
      <c r="B322" t="s">
        <v>884</v>
      </c>
      <c r="C322" t="str">
        <f>IF(COUNTBLANK(raw_data!C322)=0,raw_data!C322,"none")</f>
        <v>C</v>
      </c>
      <c r="D322" t="str">
        <f>IF(COUNTBLANK(raw_data!D322)=0,raw_data!D322,"No gender")</f>
        <v>Female</v>
      </c>
      <c r="E322">
        <v>54</v>
      </c>
      <c r="F322">
        <v>73</v>
      </c>
      <c r="G322">
        <v>78</v>
      </c>
      <c r="H322">
        <v>60</v>
      </c>
      <c r="I322">
        <v>61</v>
      </c>
      <c r="J322">
        <v>72</v>
      </c>
      <c r="K322">
        <f t="shared" si="30"/>
        <v>326</v>
      </c>
      <c r="L322">
        <f t="shared" si="25"/>
        <v>65.2</v>
      </c>
      <c r="M322" t="str">
        <f t="shared" si="26"/>
        <v>C</v>
      </c>
      <c r="N322">
        <f t="shared" si="27"/>
        <v>361</v>
      </c>
      <c r="O322" t="str">
        <f t="shared" si="28"/>
        <v>pass</v>
      </c>
      <c r="P322" s="49">
        <f t="shared" si="29"/>
        <v>65.2</v>
      </c>
    </row>
    <row r="323" spans="1:16" x14ac:dyDescent="0.25">
      <c r="A323" t="s">
        <v>336</v>
      </c>
      <c r="B323" t="s">
        <v>885</v>
      </c>
      <c r="C323" t="str">
        <f>IF(COUNTBLANK(raw_data!C323)=0,raw_data!C323,"none")</f>
        <v>B</v>
      </c>
      <c r="D323" t="str">
        <f>IF(COUNTBLANK(raw_data!D323)=0,raw_data!D323,"No gender")</f>
        <v>Female</v>
      </c>
      <c r="E323">
        <v>96</v>
      </c>
      <c r="F323">
        <v>83</v>
      </c>
      <c r="G323">
        <v>95</v>
      </c>
      <c r="H323">
        <v>79</v>
      </c>
      <c r="I323">
        <v>96</v>
      </c>
      <c r="J323">
        <v>81</v>
      </c>
      <c r="K323">
        <f t="shared" si="30"/>
        <v>449</v>
      </c>
      <c r="L323">
        <f t="shared" ref="L323:L386" si="31">(K323/500)*100</f>
        <v>89.8</v>
      </c>
      <c r="M323" t="str">
        <f t="shared" ref="M323:M386" si="32">IF(L323&gt;=90,"A++",IF(L323&gt;=80,"A",IF(L323&gt;=70,"B",IF(L323&gt;=60,"C","D"))))</f>
        <v>A</v>
      </c>
      <c r="N323">
        <f t="shared" ref="N323:N386" si="33">RANK(K323,$K$2:$K$504,0)</f>
        <v>41</v>
      </c>
      <c r="O323" t="str">
        <f t="shared" ref="O323:O386" si="34">IF(L323&gt;=60,"pass","fail")</f>
        <v>pass</v>
      </c>
      <c r="P323" s="49">
        <f t="shared" ref="P323:P386" si="35">AVERAGE(K323/COUNT(E323:I323))</f>
        <v>89.8</v>
      </c>
    </row>
    <row r="324" spans="1:16" x14ac:dyDescent="0.25">
      <c r="A324" t="s">
        <v>337</v>
      </c>
      <c r="B324" t="s">
        <v>886</v>
      </c>
      <c r="C324" t="str">
        <f>IF(COUNTBLANK(raw_data!C324)=0,raw_data!C324,"none")</f>
        <v>A</v>
      </c>
      <c r="D324" t="str">
        <f>IF(COUNTBLANK(raw_data!D324)=0,raw_data!D324,"No gender")</f>
        <v>Male</v>
      </c>
      <c r="E324">
        <v>100</v>
      </c>
      <c r="F324">
        <v>78</v>
      </c>
      <c r="G324">
        <v>70</v>
      </c>
      <c r="H324">
        <v>79</v>
      </c>
      <c r="I324">
        <v>94</v>
      </c>
      <c r="J324">
        <v>86</v>
      </c>
      <c r="K324">
        <f t="shared" si="30"/>
        <v>421</v>
      </c>
      <c r="L324">
        <f t="shared" si="31"/>
        <v>84.2</v>
      </c>
      <c r="M324" t="str">
        <f t="shared" si="32"/>
        <v>A</v>
      </c>
      <c r="N324">
        <f t="shared" si="33"/>
        <v>120</v>
      </c>
      <c r="O324" t="str">
        <f t="shared" si="34"/>
        <v>pass</v>
      </c>
      <c r="P324" s="49">
        <f t="shared" si="35"/>
        <v>84.2</v>
      </c>
    </row>
    <row r="325" spans="1:16" x14ac:dyDescent="0.25">
      <c r="A325" t="s">
        <v>338</v>
      </c>
      <c r="B325" t="s">
        <v>887</v>
      </c>
      <c r="C325" t="str">
        <f>IF(COUNTBLANK(raw_data!C325)=0,raw_data!C325,"none")</f>
        <v>A</v>
      </c>
      <c r="D325" t="str">
        <f>IF(COUNTBLANK(raw_data!D325)=0,raw_data!D325,"No gender")</f>
        <v>Female</v>
      </c>
      <c r="E325">
        <v>67</v>
      </c>
      <c r="F325">
        <v>73</v>
      </c>
      <c r="G325">
        <v>60</v>
      </c>
      <c r="H325">
        <v>61</v>
      </c>
      <c r="I325">
        <v>82</v>
      </c>
      <c r="J325">
        <v>60</v>
      </c>
      <c r="K325">
        <f t="shared" si="30"/>
        <v>343</v>
      </c>
      <c r="L325">
        <f t="shared" si="31"/>
        <v>68.600000000000009</v>
      </c>
      <c r="M325" t="str">
        <f t="shared" si="32"/>
        <v>C</v>
      </c>
      <c r="N325">
        <f t="shared" si="33"/>
        <v>294</v>
      </c>
      <c r="O325" t="str">
        <f t="shared" si="34"/>
        <v>pass</v>
      </c>
      <c r="P325" s="49">
        <f t="shared" si="35"/>
        <v>68.599999999999994</v>
      </c>
    </row>
    <row r="326" spans="1:16" x14ac:dyDescent="0.25">
      <c r="A326" t="s">
        <v>339</v>
      </c>
      <c r="B326" t="s">
        <v>888</v>
      </c>
      <c r="C326" t="str">
        <f>IF(COUNTBLANK(raw_data!C326)=0,raw_data!C326,"none")</f>
        <v>B</v>
      </c>
      <c r="D326" t="str">
        <f>IF(COUNTBLANK(raw_data!D326)=0,raw_data!D326,"No gender")</f>
        <v>Female</v>
      </c>
      <c r="E326">
        <v>76</v>
      </c>
      <c r="F326">
        <v>80</v>
      </c>
      <c r="G326">
        <v>69</v>
      </c>
      <c r="H326">
        <v>61</v>
      </c>
      <c r="I326">
        <v>83</v>
      </c>
      <c r="J326">
        <v>81</v>
      </c>
      <c r="K326">
        <f t="shared" si="30"/>
        <v>369</v>
      </c>
      <c r="L326">
        <f t="shared" si="31"/>
        <v>73.8</v>
      </c>
      <c r="M326" t="str">
        <f t="shared" si="32"/>
        <v>B</v>
      </c>
      <c r="N326">
        <f t="shared" si="33"/>
        <v>206</v>
      </c>
      <c r="O326" t="str">
        <f t="shared" si="34"/>
        <v>pass</v>
      </c>
      <c r="P326" s="49">
        <f t="shared" si="35"/>
        <v>73.8</v>
      </c>
    </row>
    <row r="327" spans="1:16" x14ac:dyDescent="0.25">
      <c r="A327" t="s">
        <v>340</v>
      </c>
      <c r="B327" t="s">
        <v>889</v>
      </c>
      <c r="C327" t="str">
        <f>IF(COUNTBLANK(raw_data!C327)=0,raw_data!C327,"none")</f>
        <v xml:space="preserve">A </v>
      </c>
      <c r="D327" t="str">
        <f>IF(COUNTBLANK(raw_data!D327)=0,raw_data!D327,"No gender")</f>
        <v>Female</v>
      </c>
      <c r="E327">
        <v>50</v>
      </c>
      <c r="F327">
        <v>45</v>
      </c>
      <c r="G327">
        <v>43</v>
      </c>
      <c r="H327">
        <v>35</v>
      </c>
      <c r="I327">
        <v>37</v>
      </c>
      <c r="J327">
        <v>60</v>
      </c>
      <c r="K327">
        <f t="shared" si="30"/>
        <v>210</v>
      </c>
      <c r="L327">
        <f t="shared" si="31"/>
        <v>42</v>
      </c>
      <c r="M327" t="str">
        <f t="shared" si="32"/>
        <v>D</v>
      </c>
      <c r="N327">
        <f t="shared" si="33"/>
        <v>469</v>
      </c>
      <c r="O327" t="str">
        <f t="shared" si="34"/>
        <v>fail</v>
      </c>
      <c r="P327" s="49">
        <f t="shared" si="35"/>
        <v>42</v>
      </c>
    </row>
    <row r="328" spans="1:16" x14ac:dyDescent="0.25">
      <c r="A328" t="s">
        <v>341</v>
      </c>
      <c r="B328" t="s">
        <v>890</v>
      </c>
      <c r="C328" t="str">
        <f>IF(COUNTBLANK(raw_data!C328)=0,raw_data!C328,"none")</f>
        <v>B</v>
      </c>
      <c r="D328" t="str">
        <f>IF(COUNTBLANK(raw_data!D328)=0,raw_data!D328,"No gender")</f>
        <v>Female</v>
      </c>
      <c r="E328">
        <v>83</v>
      </c>
      <c r="F328">
        <v>69</v>
      </c>
      <c r="G328">
        <v>85</v>
      </c>
      <c r="H328">
        <v>84</v>
      </c>
      <c r="I328">
        <v>68</v>
      </c>
      <c r="J328">
        <v>92</v>
      </c>
      <c r="K328">
        <f t="shared" si="30"/>
        <v>389</v>
      </c>
      <c r="L328">
        <f t="shared" si="31"/>
        <v>77.8</v>
      </c>
      <c r="M328" t="str">
        <f t="shared" si="32"/>
        <v>B</v>
      </c>
      <c r="N328">
        <f t="shared" si="33"/>
        <v>183</v>
      </c>
      <c r="O328" t="str">
        <f t="shared" si="34"/>
        <v>pass</v>
      </c>
      <c r="P328" s="49">
        <f t="shared" si="35"/>
        <v>77.8</v>
      </c>
    </row>
    <row r="329" spans="1:16" x14ac:dyDescent="0.25">
      <c r="A329" t="s">
        <v>342</v>
      </c>
      <c r="B329" t="s">
        <v>891</v>
      </c>
      <c r="C329" t="str">
        <f>IF(COUNTBLANK(raw_data!C329)=0,raw_data!C329,"none")</f>
        <v>B</v>
      </c>
      <c r="D329" t="str">
        <f>IF(COUNTBLANK(raw_data!D329)=0,raw_data!D329,"No gender")</f>
        <v>Male</v>
      </c>
      <c r="E329">
        <v>75</v>
      </c>
      <c r="F329">
        <v>80</v>
      </c>
      <c r="G329">
        <v>88</v>
      </c>
      <c r="H329">
        <v>95</v>
      </c>
      <c r="I329">
        <v>90</v>
      </c>
      <c r="J329">
        <v>97</v>
      </c>
      <c r="K329">
        <f t="shared" si="30"/>
        <v>428</v>
      </c>
      <c r="L329">
        <f t="shared" si="31"/>
        <v>85.6</v>
      </c>
      <c r="M329" t="str">
        <f t="shared" si="32"/>
        <v>A</v>
      </c>
      <c r="N329">
        <f t="shared" si="33"/>
        <v>98</v>
      </c>
      <c r="O329" t="str">
        <f t="shared" si="34"/>
        <v>pass</v>
      </c>
      <c r="P329" s="49">
        <f t="shared" si="35"/>
        <v>85.6</v>
      </c>
    </row>
    <row r="330" spans="1:16" x14ac:dyDescent="0.25">
      <c r="A330" t="s">
        <v>343</v>
      </c>
      <c r="B330" t="s">
        <v>892</v>
      </c>
      <c r="C330" t="str">
        <f>IF(COUNTBLANK(raw_data!C330)=0,raw_data!C330,"none")</f>
        <v>C</v>
      </c>
      <c r="D330" t="str">
        <f>IF(COUNTBLANK(raw_data!D330)=0,raw_data!D330,"No gender")</f>
        <v>Female</v>
      </c>
      <c r="E330">
        <v>51</v>
      </c>
      <c r="F330">
        <v>49</v>
      </c>
      <c r="G330">
        <v>37</v>
      </c>
      <c r="H330">
        <v>51</v>
      </c>
      <c r="I330">
        <v>62</v>
      </c>
      <c r="J330">
        <v>60</v>
      </c>
      <c r="K330">
        <f t="shared" si="30"/>
        <v>250</v>
      </c>
      <c r="L330">
        <f t="shared" si="31"/>
        <v>50</v>
      </c>
      <c r="M330" t="str">
        <f t="shared" si="32"/>
        <v>D</v>
      </c>
      <c r="N330">
        <f t="shared" si="33"/>
        <v>434</v>
      </c>
      <c r="O330" t="str">
        <f t="shared" si="34"/>
        <v>fail</v>
      </c>
      <c r="P330" s="49">
        <f t="shared" si="35"/>
        <v>50</v>
      </c>
    </row>
    <row r="331" spans="1:16" x14ac:dyDescent="0.25">
      <c r="A331" t="s">
        <v>344</v>
      </c>
      <c r="B331" t="s">
        <v>893</v>
      </c>
      <c r="C331" t="str">
        <f>IF(COUNTBLANK(raw_data!C331)=0,raw_data!C331,"none")</f>
        <v>B</v>
      </c>
      <c r="D331" t="str">
        <f>IF(COUNTBLANK(raw_data!D331)=0,raw_data!D331,"No gender")</f>
        <v>Male</v>
      </c>
      <c r="E331">
        <v>58</v>
      </c>
      <c r="F331">
        <v>71</v>
      </c>
      <c r="G331">
        <v>72</v>
      </c>
      <c r="H331">
        <v>79</v>
      </c>
      <c r="I331">
        <v>78</v>
      </c>
      <c r="J331">
        <v>95</v>
      </c>
      <c r="K331">
        <f t="shared" si="30"/>
        <v>358</v>
      </c>
      <c r="L331">
        <f t="shared" si="31"/>
        <v>71.599999999999994</v>
      </c>
      <c r="M331" t="str">
        <f t="shared" si="32"/>
        <v>B</v>
      </c>
      <c r="N331">
        <f t="shared" si="33"/>
        <v>235</v>
      </c>
      <c r="O331" t="str">
        <f t="shared" si="34"/>
        <v>pass</v>
      </c>
      <c r="P331" s="49">
        <f t="shared" si="35"/>
        <v>71.599999999999994</v>
      </c>
    </row>
    <row r="332" spans="1:16" x14ac:dyDescent="0.25">
      <c r="A332" t="s">
        <v>345</v>
      </c>
      <c r="B332" t="s">
        <v>894</v>
      </c>
      <c r="C332" t="str">
        <f>IF(COUNTBLANK(raw_data!C332)=0,raw_data!C332,"none")</f>
        <v>B</v>
      </c>
      <c r="D332" t="str">
        <f>IF(COUNTBLANK(raw_data!D332)=0,raw_data!D332,"No gender")</f>
        <v>Male</v>
      </c>
      <c r="E332">
        <v>51</v>
      </c>
      <c r="F332">
        <v>46</v>
      </c>
      <c r="G332">
        <v>45</v>
      </c>
      <c r="H332">
        <v>56</v>
      </c>
      <c r="I332">
        <v>50</v>
      </c>
      <c r="J332">
        <v>75</v>
      </c>
      <c r="K332">
        <f t="shared" si="30"/>
        <v>248</v>
      </c>
      <c r="L332">
        <f t="shared" si="31"/>
        <v>49.6</v>
      </c>
      <c r="M332" t="str">
        <f t="shared" si="32"/>
        <v>D</v>
      </c>
      <c r="N332">
        <f t="shared" si="33"/>
        <v>438</v>
      </c>
      <c r="O332" t="str">
        <f t="shared" si="34"/>
        <v>fail</v>
      </c>
      <c r="P332" s="49">
        <f t="shared" si="35"/>
        <v>49.6</v>
      </c>
    </row>
    <row r="333" spans="1:16" x14ac:dyDescent="0.25">
      <c r="A333" t="s">
        <v>346</v>
      </c>
      <c r="B333" t="s">
        <v>895</v>
      </c>
      <c r="C333" t="str">
        <f>IF(COUNTBLANK(raw_data!C333)=0,raw_data!C333,"none")</f>
        <v>C</v>
      </c>
      <c r="D333" t="str">
        <f>IF(COUNTBLANK(raw_data!D333)=0,raw_data!D333,"No gender")</f>
        <v>Female</v>
      </c>
      <c r="E333">
        <v>55</v>
      </c>
      <c r="F333">
        <v>59</v>
      </c>
      <c r="G333">
        <v>53</v>
      </c>
      <c r="H333">
        <v>53</v>
      </c>
      <c r="I333">
        <v>44</v>
      </c>
      <c r="J333">
        <v>74</v>
      </c>
      <c r="K333">
        <f t="shared" si="30"/>
        <v>264</v>
      </c>
      <c r="L333">
        <f t="shared" si="31"/>
        <v>52.800000000000004</v>
      </c>
      <c r="M333" t="str">
        <f t="shared" si="32"/>
        <v>D</v>
      </c>
      <c r="N333">
        <f t="shared" si="33"/>
        <v>417</v>
      </c>
      <c r="O333" t="str">
        <f t="shared" si="34"/>
        <v>fail</v>
      </c>
      <c r="P333" s="49">
        <f t="shared" si="35"/>
        <v>52.8</v>
      </c>
    </row>
    <row r="334" spans="1:16" x14ac:dyDescent="0.25">
      <c r="A334" t="s">
        <v>347</v>
      </c>
      <c r="B334" t="s">
        <v>896</v>
      </c>
      <c r="C334" t="str">
        <f>IF(COUNTBLANK(raw_data!C334)=0,raw_data!C334,"none")</f>
        <v>B</v>
      </c>
      <c r="D334" t="str">
        <f>IF(COUNTBLANK(raw_data!D334)=0,raw_data!D334,"No gender")</f>
        <v>Male</v>
      </c>
      <c r="E334">
        <v>48</v>
      </c>
      <c r="F334">
        <v>50</v>
      </c>
      <c r="G334">
        <v>38</v>
      </c>
      <c r="H334">
        <v>52</v>
      </c>
      <c r="I334">
        <v>58</v>
      </c>
      <c r="J334">
        <v>81</v>
      </c>
      <c r="K334">
        <f t="shared" si="30"/>
        <v>246</v>
      </c>
      <c r="L334">
        <f t="shared" si="31"/>
        <v>49.2</v>
      </c>
      <c r="M334" t="str">
        <f t="shared" si="32"/>
        <v>D</v>
      </c>
      <c r="N334">
        <f t="shared" si="33"/>
        <v>442</v>
      </c>
      <c r="O334" t="str">
        <f t="shared" si="34"/>
        <v>fail</v>
      </c>
      <c r="P334" s="49">
        <f t="shared" si="35"/>
        <v>49.2</v>
      </c>
    </row>
    <row r="335" spans="1:16" x14ac:dyDescent="0.25">
      <c r="A335" t="s">
        <v>348</v>
      </c>
      <c r="B335" t="s">
        <v>897</v>
      </c>
      <c r="C335" t="str">
        <f>IF(COUNTBLANK(raw_data!C335)=0,raw_data!C335,"none")</f>
        <v>A</v>
      </c>
      <c r="D335" t="str">
        <f>IF(COUNTBLANK(raw_data!D335)=0,raw_data!D335,"No gender")</f>
        <v>Male</v>
      </c>
      <c r="E335">
        <v>77</v>
      </c>
      <c r="F335">
        <v>72</v>
      </c>
      <c r="G335">
        <v>64</v>
      </c>
      <c r="H335">
        <v>65</v>
      </c>
      <c r="I335">
        <v>84</v>
      </c>
      <c r="J335">
        <v>78</v>
      </c>
      <c r="K335">
        <f t="shared" si="30"/>
        <v>362</v>
      </c>
      <c r="L335">
        <f t="shared" si="31"/>
        <v>72.399999999999991</v>
      </c>
      <c r="M335" t="str">
        <f t="shared" si="32"/>
        <v>B</v>
      </c>
      <c r="N335">
        <f t="shared" si="33"/>
        <v>222</v>
      </c>
      <c r="O335" t="str">
        <f t="shared" si="34"/>
        <v>pass</v>
      </c>
      <c r="P335" s="49">
        <f t="shared" si="35"/>
        <v>72.400000000000006</v>
      </c>
    </row>
    <row r="336" spans="1:16" x14ac:dyDescent="0.25">
      <c r="A336" t="s">
        <v>349</v>
      </c>
      <c r="B336" t="s">
        <v>898</v>
      </c>
      <c r="C336" t="str">
        <f>IF(COUNTBLANK(raw_data!C336)=0,raw_data!C336,"none")</f>
        <v>A</v>
      </c>
      <c r="D336" t="str">
        <f>IF(COUNTBLANK(raw_data!D336)=0,raw_data!D336,"No gender")</f>
        <v>Male</v>
      </c>
      <c r="E336">
        <v>100</v>
      </c>
      <c r="F336">
        <v>100</v>
      </c>
      <c r="G336">
        <v>90</v>
      </c>
      <c r="H336">
        <v>100</v>
      </c>
      <c r="I336">
        <v>97</v>
      </c>
      <c r="J336">
        <v>92</v>
      </c>
      <c r="K336">
        <f t="shared" si="30"/>
        <v>487</v>
      </c>
      <c r="L336">
        <f t="shared" si="31"/>
        <v>97.399999999999991</v>
      </c>
      <c r="M336" t="str">
        <f t="shared" si="32"/>
        <v>A++</v>
      </c>
      <c r="N336">
        <f t="shared" si="33"/>
        <v>3</v>
      </c>
      <c r="O336" t="str">
        <f t="shared" si="34"/>
        <v>pass</v>
      </c>
      <c r="P336" s="49">
        <f t="shared" si="35"/>
        <v>97.4</v>
      </c>
    </row>
    <row r="337" spans="1:16" x14ac:dyDescent="0.25">
      <c r="A337" t="s">
        <v>350</v>
      </c>
      <c r="B337" t="s">
        <v>899</v>
      </c>
      <c r="C337" t="str">
        <f>IF(COUNTBLANK(raw_data!C337)=0,raw_data!C337,"none")</f>
        <v>b</v>
      </c>
      <c r="D337" t="str">
        <f>IF(COUNTBLANK(raw_data!D337)=0,raw_data!D337,"No gender")</f>
        <v>Female</v>
      </c>
      <c r="E337">
        <v>77</v>
      </c>
      <c r="F337">
        <v>63</v>
      </c>
      <c r="G337">
        <v>64</v>
      </c>
      <c r="H337">
        <v>75</v>
      </c>
      <c r="I337">
        <v>84</v>
      </c>
      <c r="J337">
        <v>79</v>
      </c>
      <c r="K337">
        <f t="shared" si="30"/>
        <v>363</v>
      </c>
      <c r="L337">
        <f t="shared" si="31"/>
        <v>72.599999999999994</v>
      </c>
      <c r="M337" t="str">
        <f t="shared" si="32"/>
        <v>B</v>
      </c>
      <c r="N337">
        <f t="shared" si="33"/>
        <v>220</v>
      </c>
      <c r="O337" t="str">
        <f t="shared" si="34"/>
        <v>pass</v>
      </c>
      <c r="P337" s="49">
        <f t="shared" si="35"/>
        <v>72.599999999999994</v>
      </c>
    </row>
    <row r="338" spans="1:16" x14ac:dyDescent="0.25">
      <c r="A338" t="s">
        <v>351</v>
      </c>
      <c r="B338" t="s">
        <v>900</v>
      </c>
      <c r="C338" t="str">
        <f>IF(COUNTBLANK(raw_data!C338)=0,raw_data!C338,"none")</f>
        <v>B</v>
      </c>
      <c r="D338" t="str">
        <f>IF(COUNTBLANK(raw_data!D338)=0,raw_data!D338,"No gender")</f>
        <v>Female</v>
      </c>
      <c r="E338">
        <v>37</v>
      </c>
      <c r="F338">
        <v>57</v>
      </c>
      <c r="G338">
        <v>36</v>
      </c>
      <c r="H338">
        <v>52</v>
      </c>
      <c r="I338">
        <v>49</v>
      </c>
      <c r="J338">
        <v>79</v>
      </c>
      <c r="K338">
        <f t="shared" si="30"/>
        <v>231</v>
      </c>
      <c r="L338">
        <f t="shared" si="31"/>
        <v>46.2</v>
      </c>
      <c r="M338" t="str">
        <f t="shared" si="32"/>
        <v>D</v>
      </c>
      <c r="N338">
        <f t="shared" si="33"/>
        <v>459</v>
      </c>
      <c r="O338" t="str">
        <f t="shared" si="34"/>
        <v>fail</v>
      </c>
      <c r="P338" s="49">
        <f t="shared" si="35"/>
        <v>46.2</v>
      </c>
    </row>
    <row r="339" spans="1:16" x14ac:dyDescent="0.25">
      <c r="A339" t="s">
        <v>352</v>
      </c>
      <c r="B339" t="s">
        <v>901</v>
      </c>
      <c r="C339" t="str">
        <f>IF(COUNTBLANK(raw_data!C339)=0,raw_data!C339,"none")</f>
        <v>C</v>
      </c>
      <c r="D339" t="str">
        <f>IF(COUNTBLANK(raw_data!D339)=0,raw_data!D339,"No gender")</f>
        <v>Female</v>
      </c>
      <c r="E339">
        <v>35</v>
      </c>
      <c r="F339">
        <v>35</v>
      </c>
      <c r="G339">
        <v>38</v>
      </c>
      <c r="H339">
        <v>35</v>
      </c>
      <c r="I339">
        <v>35</v>
      </c>
      <c r="J339">
        <v>60</v>
      </c>
      <c r="K339">
        <f t="shared" si="30"/>
        <v>178</v>
      </c>
      <c r="L339">
        <f t="shared" si="31"/>
        <v>35.6</v>
      </c>
      <c r="M339" t="str">
        <f t="shared" si="32"/>
        <v>D</v>
      </c>
      <c r="N339">
        <f t="shared" si="33"/>
        <v>501</v>
      </c>
      <c r="O339" t="str">
        <f t="shared" si="34"/>
        <v>fail</v>
      </c>
      <c r="P339" s="49">
        <f t="shared" si="35"/>
        <v>35.6</v>
      </c>
    </row>
    <row r="340" spans="1:16" x14ac:dyDescent="0.25">
      <c r="A340" t="s">
        <v>353</v>
      </c>
      <c r="B340" t="s">
        <v>902</v>
      </c>
      <c r="C340" t="str">
        <f>IF(COUNTBLANK(raw_data!C340)=0,raw_data!C340,"none")</f>
        <v>C</v>
      </c>
      <c r="D340" t="str">
        <f>IF(COUNTBLANK(raw_data!D340)=0,raw_data!D340,"No gender")</f>
        <v>Male</v>
      </c>
      <c r="E340">
        <v>45</v>
      </c>
      <c r="F340">
        <v>36</v>
      </c>
      <c r="G340">
        <v>44</v>
      </c>
      <c r="H340">
        <v>48</v>
      </c>
      <c r="I340">
        <v>35</v>
      </c>
      <c r="J340">
        <v>60</v>
      </c>
      <c r="K340">
        <f t="shared" si="30"/>
        <v>208</v>
      </c>
      <c r="L340">
        <f t="shared" si="31"/>
        <v>41.6</v>
      </c>
      <c r="M340" t="str">
        <f t="shared" si="32"/>
        <v>D</v>
      </c>
      <c r="N340">
        <f t="shared" si="33"/>
        <v>473</v>
      </c>
      <c r="O340" t="str">
        <f t="shared" si="34"/>
        <v>fail</v>
      </c>
      <c r="P340" s="49">
        <f t="shared" si="35"/>
        <v>41.6</v>
      </c>
    </row>
    <row r="341" spans="1:16" x14ac:dyDescent="0.25">
      <c r="A341" t="s">
        <v>354</v>
      </c>
      <c r="B341" t="s">
        <v>903</v>
      </c>
      <c r="C341" t="str">
        <f>IF(COUNTBLANK(raw_data!C341)=0,raw_data!C341,"none")</f>
        <v>C</v>
      </c>
      <c r="D341" t="str">
        <f>IF(COUNTBLANK(raw_data!D341)=0,raw_data!D341,"No gender")</f>
        <v>Female</v>
      </c>
      <c r="E341">
        <v>61</v>
      </c>
      <c r="F341">
        <v>80</v>
      </c>
      <c r="G341">
        <v>73</v>
      </c>
      <c r="H341">
        <v>62</v>
      </c>
      <c r="I341">
        <v>82</v>
      </c>
      <c r="J341">
        <v>76</v>
      </c>
      <c r="K341">
        <f t="shared" ref="K341:K404" si="36">SUM(E341:I341)</f>
        <v>358</v>
      </c>
      <c r="L341">
        <f t="shared" si="31"/>
        <v>71.599999999999994</v>
      </c>
      <c r="M341" t="str">
        <f t="shared" si="32"/>
        <v>B</v>
      </c>
      <c r="N341">
        <f t="shared" si="33"/>
        <v>235</v>
      </c>
      <c r="O341" t="str">
        <f t="shared" si="34"/>
        <v>pass</v>
      </c>
      <c r="P341" s="49">
        <f t="shared" si="35"/>
        <v>71.599999999999994</v>
      </c>
    </row>
    <row r="342" spans="1:16" x14ac:dyDescent="0.25">
      <c r="A342" t="s">
        <v>355</v>
      </c>
      <c r="B342" t="s">
        <v>904</v>
      </c>
      <c r="C342" t="str">
        <f>IF(COUNTBLANK(raw_data!C342)=0,raw_data!C342,"none")</f>
        <v>B</v>
      </c>
      <c r="D342" t="str">
        <f>IF(COUNTBLANK(raw_data!D342)=0,raw_data!D342,"No gender")</f>
        <v>Female</v>
      </c>
      <c r="E342">
        <v>75</v>
      </c>
      <c r="F342">
        <v>87</v>
      </c>
      <c r="G342">
        <v>66</v>
      </c>
      <c r="H342">
        <v>80</v>
      </c>
      <c r="I342">
        <v>86</v>
      </c>
      <c r="J342">
        <v>88</v>
      </c>
      <c r="K342">
        <f t="shared" si="36"/>
        <v>394</v>
      </c>
      <c r="L342">
        <f t="shared" si="31"/>
        <v>78.8</v>
      </c>
      <c r="M342" t="str">
        <f t="shared" si="32"/>
        <v>B</v>
      </c>
      <c r="N342">
        <f t="shared" si="33"/>
        <v>175</v>
      </c>
      <c r="O342" t="str">
        <f t="shared" si="34"/>
        <v>pass</v>
      </c>
      <c r="P342" s="49">
        <f t="shared" si="35"/>
        <v>78.8</v>
      </c>
    </row>
    <row r="343" spans="1:16" x14ac:dyDescent="0.25">
      <c r="A343" t="s">
        <v>356</v>
      </c>
      <c r="B343" t="s">
        <v>905</v>
      </c>
      <c r="C343" t="str">
        <f>IF(COUNTBLANK(raw_data!C343)=0,raw_data!C343,"none")</f>
        <v>C</v>
      </c>
      <c r="D343" t="str">
        <f>IF(COUNTBLANK(raw_data!D343)=0,raw_data!D343,"No gender")</f>
        <v>No gender</v>
      </c>
      <c r="E343">
        <v>45</v>
      </c>
      <c r="F343">
        <v>46</v>
      </c>
      <c r="G343">
        <v>43</v>
      </c>
      <c r="H343">
        <v>42</v>
      </c>
      <c r="I343">
        <v>53</v>
      </c>
      <c r="J343">
        <v>76</v>
      </c>
      <c r="K343">
        <f t="shared" si="36"/>
        <v>229</v>
      </c>
      <c r="L343">
        <f t="shared" si="31"/>
        <v>45.800000000000004</v>
      </c>
      <c r="M343" t="str">
        <f t="shared" si="32"/>
        <v>D</v>
      </c>
      <c r="N343">
        <f t="shared" si="33"/>
        <v>460</v>
      </c>
      <c r="O343" t="str">
        <f t="shared" si="34"/>
        <v>fail</v>
      </c>
      <c r="P343" s="49">
        <f t="shared" si="35"/>
        <v>45.8</v>
      </c>
    </row>
    <row r="344" spans="1:16" x14ac:dyDescent="0.25">
      <c r="A344" t="s">
        <v>357</v>
      </c>
      <c r="B344" t="s">
        <v>906</v>
      </c>
      <c r="C344" t="str">
        <f>IF(COUNTBLANK(raw_data!C344)=0,raw_data!C344,"none")</f>
        <v>C</v>
      </c>
      <c r="D344" t="str">
        <f>IF(COUNTBLANK(raw_data!D344)=0,raw_data!D344,"No gender")</f>
        <v>Male</v>
      </c>
      <c r="E344">
        <v>82</v>
      </c>
      <c r="F344">
        <v>91</v>
      </c>
      <c r="G344">
        <v>98</v>
      </c>
      <c r="H344">
        <v>85</v>
      </c>
      <c r="I344">
        <v>96</v>
      </c>
      <c r="J344">
        <v>90</v>
      </c>
      <c r="K344">
        <f t="shared" si="36"/>
        <v>452</v>
      </c>
      <c r="L344">
        <f t="shared" si="31"/>
        <v>90.4</v>
      </c>
      <c r="M344" t="str">
        <f t="shared" si="32"/>
        <v>A++</v>
      </c>
      <c r="N344">
        <f t="shared" si="33"/>
        <v>37</v>
      </c>
      <c r="O344" t="str">
        <f t="shared" si="34"/>
        <v>pass</v>
      </c>
      <c r="P344" s="49">
        <f t="shared" si="35"/>
        <v>90.4</v>
      </c>
    </row>
    <row r="345" spans="1:16" x14ac:dyDescent="0.25">
      <c r="A345" t="s">
        <v>358</v>
      </c>
      <c r="B345" t="s">
        <v>907</v>
      </c>
      <c r="C345" t="str">
        <f>IF(COUNTBLANK(raw_data!C345)=0,raw_data!C345,"none")</f>
        <v>A</v>
      </c>
      <c r="D345" t="str">
        <f>IF(COUNTBLANK(raw_data!D345)=0,raw_data!D345,"No gender")</f>
        <v>Male</v>
      </c>
      <c r="E345">
        <v>66</v>
      </c>
      <c r="F345">
        <v>65</v>
      </c>
      <c r="G345">
        <v>72</v>
      </c>
      <c r="H345">
        <v>60</v>
      </c>
      <c r="I345">
        <v>58</v>
      </c>
      <c r="J345">
        <v>80</v>
      </c>
      <c r="K345">
        <f t="shared" si="36"/>
        <v>321</v>
      </c>
      <c r="L345">
        <f t="shared" si="31"/>
        <v>64.2</v>
      </c>
      <c r="M345" t="str">
        <f t="shared" si="32"/>
        <v>C</v>
      </c>
      <c r="N345">
        <f t="shared" si="33"/>
        <v>368</v>
      </c>
      <c r="O345" t="str">
        <f t="shared" si="34"/>
        <v>pass</v>
      </c>
      <c r="P345" s="49">
        <f t="shared" si="35"/>
        <v>64.2</v>
      </c>
    </row>
    <row r="346" spans="1:16" x14ac:dyDescent="0.25">
      <c r="A346" t="s">
        <v>359</v>
      </c>
      <c r="B346" t="s">
        <v>908</v>
      </c>
      <c r="C346" t="str">
        <f>IF(COUNTBLANK(raw_data!C346)=0,raw_data!C346,"none")</f>
        <v>B</v>
      </c>
      <c r="D346" t="str">
        <f>IF(COUNTBLANK(raw_data!D346)=0,raw_data!D346,"No gender")</f>
        <v>Male</v>
      </c>
      <c r="E346">
        <v>63</v>
      </c>
      <c r="F346">
        <v>66</v>
      </c>
      <c r="G346">
        <v>70</v>
      </c>
      <c r="H346">
        <v>52</v>
      </c>
      <c r="I346">
        <v>63</v>
      </c>
      <c r="J346">
        <v>68</v>
      </c>
      <c r="K346">
        <f t="shared" si="36"/>
        <v>314</v>
      </c>
      <c r="L346">
        <f t="shared" si="31"/>
        <v>62.8</v>
      </c>
      <c r="M346" t="str">
        <f t="shared" si="32"/>
        <v>C</v>
      </c>
      <c r="N346">
        <f t="shared" si="33"/>
        <v>375</v>
      </c>
      <c r="O346" t="str">
        <f t="shared" si="34"/>
        <v>pass</v>
      </c>
      <c r="P346" s="49">
        <f t="shared" si="35"/>
        <v>62.8</v>
      </c>
    </row>
    <row r="347" spans="1:16" x14ac:dyDescent="0.25">
      <c r="A347" t="s">
        <v>360</v>
      </c>
      <c r="B347" t="s">
        <v>909</v>
      </c>
      <c r="C347" t="str">
        <f>IF(COUNTBLANK(raw_data!C347)=0,raw_data!C347,"none")</f>
        <v xml:space="preserve">A </v>
      </c>
      <c r="D347" t="str">
        <f>IF(COUNTBLANK(raw_data!D347)=0,raw_data!D347,"No gender")</f>
        <v>Female</v>
      </c>
      <c r="E347">
        <v>38</v>
      </c>
      <c r="F347">
        <v>35</v>
      </c>
      <c r="G347">
        <v>43</v>
      </c>
      <c r="H347">
        <v>47</v>
      </c>
      <c r="I347">
        <v>52</v>
      </c>
      <c r="J347">
        <v>63</v>
      </c>
      <c r="K347">
        <f t="shared" si="36"/>
        <v>215</v>
      </c>
      <c r="L347">
        <f t="shared" si="31"/>
        <v>43</v>
      </c>
      <c r="M347" t="str">
        <f t="shared" si="32"/>
        <v>D</v>
      </c>
      <c r="N347">
        <f t="shared" si="33"/>
        <v>466</v>
      </c>
      <c r="O347" t="str">
        <f t="shared" si="34"/>
        <v>fail</v>
      </c>
      <c r="P347" s="49">
        <f t="shared" si="35"/>
        <v>43</v>
      </c>
    </row>
    <row r="348" spans="1:16" x14ac:dyDescent="0.25">
      <c r="A348" t="s">
        <v>361</v>
      </c>
      <c r="B348" t="s">
        <v>910</v>
      </c>
      <c r="C348" t="str">
        <f>IF(COUNTBLANK(raw_data!C348)=0,raw_data!C348,"none")</f>
        <v>A</v>
      </c>
      <c r="D348" t="str">
        <f>IF(COUNTBLANK(raw_data!D348)=0,raw_data!D348,"No gender")</f>
        <v>Male</v>
      </c>
      <c r="E348">
        <v>76</v>
      </c>
      <c r="F348">
        <v>72</v>
      </c>
      <c r="G348">
        <v>60</v>
      </c>
      <c r="H348">
        <v>65</v>
      </c>
      <c r="I348">
        <v>71</v>
      </c>
      <c r="J348">
        <v>65</v>
      </c>
      <c r="K348">
        <f t="shared" si="36"/>
        <v>344</v>
      </c>
      <c r="L348">
        <f t="shared" si="31"/>
        <v>68.8</v>
      </c>
      <c r="M348" t="str">
        <f t="shared" si="32"/>
        <v>C</v>
      </c>
      <c r="N348">
        <f t="shared" si="33"/>
        <v>288</v>
      </c>
      <c r="O348" t="str">
        <f t="shared" si="34"/>
        <v>pass</v>
      </c>
      <c r="P348" s="49">
        <f t="shared" si="35"/>
        <v>68.8</v>
      </c>
    </row>
    <row r="349" spans="1:16" x14ac:dyDescent="0.25">
      <c r="A349" t="s">
        <v>362</v>
      </c>
      <c r="B349" t="s">
        <v>911</v>
      </c>
      <c r="C349" t="str">
        <f>IF(COUNTBLANK(raw_data!C349)=0,raw_data!C349,"none")</f>
        <v>C</v>
      </c>
      <c r="D349" t="str">
        <f>IF(COUNTBLANK(raw_data!D349)=0,raw_data!D349,"No gender")</f>
        <v>Female</v>
      </c>
      <c r="E349">
        <v>90</v>
      </c>
      <c r="F349">
        <v>79</v>
      </c>
      <c r="G349">
        <v>91</v>
      </c>
      <c r="H349">
        <v>90</v>
      </c>
      <c r="I349">
        <v>77</v>
      </c>
      <c r="J349">
        <v>82</v>
      </c>
      <c r="K349">
        <f t="shared" si="36"/>
        <v>427</v>
      </c>
      <c r="L349">
        <f t="shared" si="31"/>
        <v>85.399999999999991</v>
      </c>
      <c r="M349" t="str">
        <f t="shared" si="32"/>
        <v>A</v>
      </c>
      <c r="N349">
        <f t="shared" si="33"/>
        <v>103</v>
      </c>
      <c r="O349" t="str">
        <f t="shared" si="34"/>
        <v>pass</v>
      </c>
      <c r="P349" s="49">
        <f t="shared" si="35"/>
        <v>85.4</v>
      </c>
    </row>
    <row r="350" spans="1:16" x14ac:dyDescent="0.25">
      <c r="A350" t="s">
        <v>363</v>
      </c>
      <c r="B350" t="s">
        <v>912</v>
      </c>
      <c r="C350" t="str">
        <f>IF(COUNTBLANK(raw_data!C350)=0,raw_data!C350,"none")</f>
        <v>A</v>
      </c>
      <c r="D350" t="str">
        <f>IF(COUNTBLANK(raw_data!D350)=0,raw_data!D350,"No gender")</f>
        <v>Female</v>
      </c>
      <c r="E350">
        <v>85</v>
      </c>
      <c r="F350">
        <v>89</v>
      </c>
      <c r="G350">
        <v>87</v>
      </c>
      <c r="H350">
        <v>84</v>
      </c>
      <c r="I350">
        <v>94</v>
      </c>
      <c r="J350">
        <v>98</v>
      </c>
      <c r="K350">
        <f t="shared" si="36"/>
        <v>439</v>
      </c>
      <c r="L350">
        <f t="shared" si="31"/>
        <v>87.8</v>
      </c>
      <c r="M350" t="str">
        <f t="shared" si="32"/>
        <v>A</v>
      </c>
      <c r="N350">
        <f t="shared" si="33"/>
        <v>65</v>
      </c>
      <c r="O350" t="str">
        <f t="shared" si="34"/>
        <v>pass</v>
      </c>
      <c r="P350" s="49">
        <f t="shared" si="35"/>
        <v>87.8</v>
      </c>
    </row>
    <row r="351" spans="1:16" x14ac:dyDescent="0.25">
      <c r="A351" t="s">
        <v>364</v>
      </c>
      <c r="B351" t="s">
        <v>913</v>
      </c>
      <c r="C351" t="str">
        <f>IF(COUNTBLANK(raw_data!C351)=0,raw_data!C351,"none")</f>
        <v>C</v>
      </c>
      <c r="D351" t="str">
        <f>IF(COUNTBLANK(raw_data!D351)=0,raw_data!D351,"No gender")</f>
        <v>Female</v>
      </c>
      <c r="E351">
        <v>94</v>
      </c>
      <c r="F351">
        <v>85</v>
      </c>
      <c r="G351">
        <v>96</v>
      </c>
      <c r="H351">
        <v>81</v>
      </c>
      <c r="I351">
        <v>97</v>
      </c>
      <c r="J351">
        <v>91</v>
      </c>
      <c r="K351">
        <f t="shared" si="36"/>
        <v>453</v>
      </c>
      <c r="L351">
        <f t="shared" si="31"/>
        <v>90.600000000000009</v>
      </c>
      <c r="M351" t="str">
        <f t="shared" si="32"/>
        <v>A++</v>
      </c>
      <c r="N351">
        <f t="shared" si="33"/>
        <v>36</v>
      </c>
      <c r="O351" t="str">
        <f t="shared" si="34"/>
        <v>pass</v>
      </c>
      <c r="P351" s="49">
        <f t="shared" si="35"/>
        <v>90.6</v>
      </c>
    </row>
    <row r="352" spans="1:16" x14ac:dyDescent="0.25">
      <c r="A352" t="s">
        <v>365</v>
      </c>
      <c r="B352" t="s">
        <v>914</v>
      </c>
      <c r="C352" t="str">
        <f>IF(COUNTBLANK(raw_data!C352)=0,raw_data!C352,"none")</f>
        <v>C</v>
      </c>
      <c r="D352" t="str">
        <f>IF(COUNTBLANK(raw_data!D352)=0,raw_data!D352,"No gender")</f>
        <v>Male</v>
      </c>
      <c r="E352">
        <v>100</v>
      </c>
      <c r="F352">
        <v>89</v>
      </c>
      <c r="G352">
        <v>85</v>
      </c>
      <c r="H352">
        <v>91</v>
      </c>
      <c r="I352">
        <v>94</v>
      </c>
      <c r="J352">
        <v>100</v>
      </c>
      <c r="K352">
        <f t="shared" si="36"/>
        <v>459</v>
      </c>
      <c r="L352">
        <f t="shared" si="31"/>
        <v>91.8</v>
      </c>
      <c r="M352" t="str">
        <f t="shared" si="32"/>
        <v>A++</v>
      </c>
      <c r="N352">
        <f t="shared" si="33"/>
        <v>28</v>
      </c>
      <c r="O352" t="str">
        <f t="shared" si="34"/>
        <v>pass</v>
      </c>
      <c r="P352" s="49">
        <f t="shared" si="35"/>
        <v>91.8</v>
      </c>
    </row>
    <row r="353" spans="1:16" x14ac:dyDescent="0.25">
      <c r="A353" t="s">
        <v>366</v>
      </c>
      <c r="B353" t="s">
        <v>915</v>
      </c>
      <c r="C353" t="str">
        <f>IF(COUNTBLANK(raw_data!C353)=0,raw_data!C353,"none")</f>
        <v>C</v>
      </c>
      <c r="D353" t="str">
        <f>IF(COUNTBLANK(raw_data!D353)=0,raw_data!D353,"No gender")</f>
        <v>Female</v>
      </c>
      <c r="E353">
        <v>56</v>
      </c>
      <c r="F353">
        <v>58</v>
      </c>
      <c r="G353">
        <v>35</v>
      </c>
      <c r="H353">
        <v>58</v>
      </c>
      <c r="I353">
        <v>48</v>
      </c>
      <c r="J353">
        <v>61</v>
      </c>
      <c r="K353">
        <f t="shared" si="36"/>
        <v>255</v>
      </c>
      <c r="L353">
        <f t="shared" si="31"/>
        <v>51</v>
      </c>
      <c r="M353" t="str">
        <f t="shared" si="32"/>
        <v>D</v>
      </c>
      <c r="N353">
        <f t="shared" si="33"/>
        <v>424</v>
      </c>
      <c r="O353" t="str">
        <f t="shared" si="34"/>
        <v>fail</v>
      </c>
      <c r="P353" s="49">
        <f t="shared" si="35"/>
        <v>51</v>
      </c>
    </row>
    <row r="354" spans="1:16" x14ac:dyDescent="0.25">
      <c r="A354" t="s">
        <v>367</v>
      </c>
      <c r="B354" t="s">
        <v>916</v>
      </c>
      <c r="C354" t="str">
        <f>IF(COUNTBLANK(raw_data!C354)=0,raw_data!C354,"none")</f>
        <v>C</v>
      </c>
      <c r="D354" t="str">
        <f>IF(COUNTBLANK(raw_data!D354)=0,raw_data!D354,"No gender")</f>
        <v>Male</v>
      </c>
      <c r="E354">
        <v>56</v>
      </c>
      <c r="F354">
        <v>57</v>
      </c>
      <c r="G354">
        <v>40</v>
      </c>
      <c r="H354">
        <v>48</v>
      </c>
      <c r="I354">
        <v>54</v>
      </c>
      <c r="J354">
        <v>68</v>
      </c>
      <c r="K354">
        <f t="shared" si="36"/>
        <v>255</v>
      </c>
      <c r="L354">
        <f t="shared" si="31"/>
        <v>51</v>
      </c>
      <c r="M354" t="str">
        <f t="shared" si="32"/>
        <v>D</v>
      </c>
      <c r="N354">
        <f t="shared" si="33"/>
        <v>424</v>
      </c>
      <c r="O354" t="str">
        <f t="shared" si="34"/>
        <v>fail</v>
      </c>
      <c r="P354" s="49">
        <f t="shared" si="35"/>
        <v>51</v>
      </c>
    </row>
    <row r="355" spans="1:16" x14ac:dyDescent="0.25">
      <c r="A355" t="s">
        <v>368</v>
      </c>
      <c r="B355" t="s">
        <v>917</v>
      </c>
      <c r="C355" t="str">
        <f>IF(COUNTBLANK(raw_data!C355)=0,raw_data!C355,"none")</f>
        <v>C</v>
      </c>
      <c r="D355" t="str">
        <f>IF(COUNTBLANK(raw_data!D355)=0,raw_data!D355,"No gender")</f>
        <v>Female</v>
      </c>
      <c r="E355">
        <v>67</v>
      </c>
      <c r="F355">
        <v>77</v>
      </c>
      <c r="G355">
        <v>61</v>
      </c>
      <c r="H355">
        <v>63</v>
      </c>
      <c r="I355">
        <v>79</v>
      </c>
      <c r="J355">
        <v>82</v>
      </c>
      <c r="K355">
        <f t="shared" si="36"/>
        <v>347</v>
      </c>
      <c r="L355">
        <f t="shared" si="31"/>
        <v>69.399999999999991</v>
      </c>
      <c r="M355" t="str">
        <f t="shared" si="32"/>
        <v>C</v>
      </c>
      <c r="N355">
        <f t="shared" si="33"/>
        <v>277</v>
      </c>
      <c r="O355" t="str">
        <f t="shared" si="34"/>
        <v>pass</v>
      </c>
      <c r="P355" s="49">
        <f t="shared" si="35"/>
        <v>69.400000000000006</v>
      </c>
    </row>
    <row r="356" spans="1:16" x14ac:dyDescent="0.25">
      <c r="A356" t="s">
        <v>369</v>
      </c>
      <c r="B356" t="s">
        <v>918</v>
      </c>
      <c r="C356" t="str">
        <f>IF(COUNTBLANK(raw_data!C356)=0,raw_data!C356,"none")</f>
        <v>B</v>
      </c>
      <c r="D356" t="str">
        <f>IF(COUNTBLANK(raw_data!D356)=0,raw_data!D356,"No gender")</f>
        <v>Female</v>
      </c>
      <c r="E356">
        <v>64</v>
      </c>
      <c r="F356">
        <v>78</v>
      </c>
      <c r="G356">
        <v>75</v>
      </c>
      <c r="H356">
        <v>69</v>
      </c>
      <c r="I356">
        <v>55</v>
      </c>
      <c r="J356">
        <v>81</v>
      </c>
      <c r="K356">
        <f t="shared" si="36"/>
        <v>341</v>
      </c>
      <c r="L356">
        <f t="shared" si="31"/>
        <v>68.2</v>
      </c>
      <c r="M356" t="str">
        <f t="shared" si="32"/>
        <v>C</v>
      </c>
      <c r="N356">
        <f t="shared" si="33"/>
        <v>303</v>
      </c>
      <c r="O356" t="str">
        <f t="shared" si="34"/>
        <v>pass</v>
      </c>
      <c r="P356" s="49">
        <f t="shared" si="35"/>
        <v>68.2</v>
      </c>
    </row>
    <row r="357" spans="1:16" x14ac:dyDescent="0.25">
      <c r="A357" t="s">
        <v>370</v>
      </c>
      <c r="B357" t="s">
        <v>919</v>
      </c>
      <c r="C357" t="str">
        <f>IF(COUNTBLANK(raw_data!C357)=0,raw_data!C357,"none")</f>
        <v>C</v>
      </c>
      <c r="D357" t="str">
        <f>IF(COUNTBLANK(raw_data!D357)=0,raw_data!D357,"No gender")</f>
        <v>Male</v>
      </c>
      <c r="E357">
        <v>82</v>
      </c>
      <c r="F357">
        <v>93</v>
      </c>
      <c r="G357">
        <v>83</v>
      </c>
      <c r="H357">
        <v>80</v>
      </c>
      <c r="I357">
        <v>84</v>
      </c>
      <c r="J357">
        <v>92</v>
      </c>
      <c r="K357">
        <f t="shared" si="36"/>
        <v>422</v>
      </c>
      <c r="L357">
        <f t="shared" si="31"/>
        <v>84.399999999999991</v>
      </c>
      <c r="M357" t="str">
        <f t="shared" si="32"/>
        <v>A</v>
      </c>
      <c r="N357">
        <f t="shared" si="33"/>
        <v>115</v>
      </c>
      <c r="O357" t="str">
        <f t="shared" si="34"/>
        <v>pass</v>
      </c>
      <c r="P357" s="49">
        <f t="shared" si="35"/>
        <v>84.4</v>
      </c>
    </row>
    <row r="358" spans="1:16" x14ac:dyDescent="0.25">
      <c r="A358" t="s">
        <v>371</v>
      </c>
      <c r="B358" t="s">
        <v>920</v>
      </c>
      <c r="C358" t="str">
        <f>IF(COUNTBLANK(raw_data!C358)=0,raw_data!C358,"none")</f>
        <v>A</v>
      </c>
      <c r="D358" t="str">
        <f>IF(COUNTBLANK(raw_data!D358)=0,raw_data!D358,"No gender")</f>
        <v>Female</v>
      </c>
      <c r="E358">
        <v>62</v>
      </c>
      <c r="F358">
        <v>73</v>
      </c>
      <c r="G358">
        <v>73</v>
      </c>
      <c r="H358">
        <v>68</v>
      </c>
      <c r="I358">
        <v>82</v>
      </c>
      <c r="J358">
        <v>92</v>
      </c>
      <c r="K358">
        <f t="shared" si="36"/>
        <v>358</v>
      </c>
      <c r="L358">
        <f t="shared" si="31"/>
        <v>71.599999999999994</v>
      </c>
      <c r="M358" t="str">
        <f t="shared" si="32"/>
        <v>B</v>
      </c>
      <c r="N358">
        <f t="shared" si="33"/>
        <v>235</v>
      </c>
      <c r="O358" t="str">
        <f t="shared" si="34"/>
        <v>pass</v>
      </c>
      <c r="P358" s="49">
        <f t="shared" si="35"/>
        <v>71.599999999999994</v>
      </c>
    </row>
    <row r="359" spans="1:16" x14ac:dyDescent="0.25">
      <c r="A359" t="s">
        <v>372</v>
      </c>
      <c r="B359" t="s">
        <v>921</v>
      </c>
      <c r="C359" t="str">
        <f>IF(COUNTBLANK(raw_data!C359)=0,raw_data!C359,"none")</f>
        <v>A</v>
      </c>
      <c r="D359" t="str">
        <f>IF(COUNTBLANK(raw_data!D359)=0,raw_data!D359,"No gender")</f>
        <v>Female</v>
      </c>
      <c r="E359">
        <v>66</v>
      </c>
      <c r="F359">
        <v>72</v>
      </c>
      <c r="G359">
        <v>73</v>
      </c>
      <c r="H359">
        <v>66</v>
      </c>
      <c r="I359">
        <v>75</v>
      </c>
      <c r="J359">
        <v>60</v>
      </c>
      <c r="K359">
        <f t="shared" si="36"/>
        <v>352</v>
      </c>
      <c r="L359">
        <f t="shared" si="31"/>
        <v>70.399999999999991</v>
      </c>
      <c r="M359" t="str">
        <f t="shared" si="32"/>
        <v>B</v>
      </c>
      <c r="N359">
        <f t="shared" si="33"/>
        <v>258</v>
      </c>
      <c r="O359" t="str">
        <f t="shared" si="34"/>
        <v>pass</v>
      </c>
      <c r="P359" s="49">
        <f t="shared" si="35"/>
        <v>70.400000000000006</v>
      </c>
    </row>
    <row r="360" spans="1:16" x14ac:dyDescent="0.25">
      <c r="A360" t="s">
        <v>373</v>
      </c>
      <c r="B360" t="s">
        <v>922</v>
      </c>
      <c r="C360" t="str">
        <f>IF(COUNTBLANK(raw_data!C360)=0,raw_data!C360,"none")</f>
        <v>B</v>
      </c>
      <c r="D360" t="str">
        <f>IF(COUNTBLANK(raw_data!D360)=0,raw_data!D360,"No gender")</f>
        <v>Male</v>
      </c>
      <c r="E360">
        <v>72</v>
      </c>
      <c r="F360">
        <v>77</v>
      </c>
      <c r="G360">
        <v>58</v>
      </c>
      <c r="H360">
        <v>72</v>
      </c>
      <c r="I360">
        <v>70</v>
      </c>
      <c r="J360">
        <v>69</v>
      </c>
      <c r="K360">
        <f t="shared" si="36"/>
        <v>349</v>
      </c>
      <c r="L360">
        <f t="shared" si="31"/>
        <v>69.8</v>
      </c>
      <c r="M360" t="str">
        <f t="shared" si="32"/>
        <v>C</v>
      </c>
      <c r="N360">
        <f t="shared" si="33"/>
        <v>270</v>
      </c>
      <c r="O360" t="str">
        <f t="shared" si="34"/>
        <v>pass</v>
      </c>
      <c r="P360" s="49">
        <f t="shared" si="35"/>
        <v>69.8</v>
      </c>
    </row>
    <row r="361" spans="1:16" x14ac:dyDescent="0.25">
      <c r="A361" t="s">
        <v>374</v>
      </c>
      <c r="B361" t="s">
        <v>923</v>
      </c>
      <c r="C361" t="str">
        <f>IF(COUNTBLANK(raw_data!C361)=0,raw_data!C361,"none")</f>
        <v>C</v>
      </c>
      <c r="D361" t="str">
        <f>IF(COUNTBLANK(raw_data!D361)=0,raw_data!D361,"No gender")</f>
        <v>Female</v>
      </c>
      <c r="E361">
        <v>88</v>
      </c>
      <c r="F361">
        <v>82</v>
      </c>
      <c r="G361">
        <v>73</v>
      </c>
      <c r="H361">
        <v>85</v>
      </c>
      <c r="I361">
        <v>83</v>
      </c>
      <c r="J361">
        <v>78</v>
      </c>
      <c r="K361">
        <f t="shared" si="36"/>
        <v>411</v>
      </c>
      <c r="L361">
        <f t="shared" si="31"/>
        <v>82.199999999999989</v>
      </c>
      <c r="M361" t="str">
        <f t="shared" si="32"/>
        <v>A</v>
      </c>
      <c r="N361">
        <f t="shared" si="33"/>
        <v>146</v>
      </c>
      <c r="O361" t="str">
        <f t="shared" si="34"/>
        <v>pass</v>
      </c>
      <c r="P361" s="49">
        <f t="shared" si="35"/>
        <v>82.2</v>
      </c>
    </row>
    <row r="362" spans="1:16" x14ac:dyDescent="0.25">
      <c r="A362" t="s">
        <v>375</v>
      </c>
      <c r="B362" t="s">
        <v>924</v>
      </c>
      <c r="C362" t="str">
        <f>IF(COUNTBLANK(raw_data!C362)=0,raw_data!C362,"none")</f>
        <v>A</v>
      </c>
      <c r="D362" t="str">
        <f>IF(COUNTBLANK(raw_data!D362)=0,raw_data!D362,"No gender")</f>
        <v>Male</v>
      </c>
      <c r="E362">
        <v>78</v>
      </c>
      <c r="F362">
        <v>75</v>
      </c>
      <c r="G362">
        <v>83</v>
      </c>
      <c r="H362">
        <v>76</v>
      </c>
      <c r="I362">
        <v>82</v>
      </c>
      <c r="J362">
        <v>91</v>
      </c>
      <c r="K362">
        <f t="shared" si="36"/>
        <v>394</v>
      </c>
      <c r="L362">
        <f t="shared" si="31"/>
        <v>78.8</v>
      </c>
      <c r="M362" t="str">
        <f t="shared" si="32"/>
        <v>B</v>
      </c>
      <c r="N362">
        <f t="shared" si="33"/>
        <v>175</v>
      </c>
      <c r="O362" t="str">
        <f t="shared" si="34"/>
        <v>pass</v>
      </c>
      <c r="P362" s="49">
        <f t="shared" si="35"/>
        <v>78.8</v>
      </c>
    </row>
    <row r="363" spans="1:16" x14ac:dyDescent="0.25">
      <c r="A363" t="s">
        <v>376</v>
      </c>
      <c r="B363" t="s">
        <v>925</v>
      </c>
      <c r="C363" t="str">
        <f>IF(COUNTBLANK(raw_data!C363)=0,raw_data!C363,"none")</f>
        <v>none</v>
      </c>
      <c r="D363" t="str">
        <f>IF(COUNTBLANK(raw_data!D363)=0,raw_data!D363,"No gender")</f>
        <v>Female</v>
      </c>
      <c r="E363">
        <v>72</v>
      </c>
      <c r="F363">
        <v>61</v>
      </c>
      <c r="G363">
        <v>55</v>
      </c>
      <c r="H363">
        <v>65</v>
      </c>
      <c r="I363">
        <v>78</v>
      </c>
      <c r="J363">
        <v>95</v>
      </c>
      <c r="K363">
        <f t="shared" si="36"/>
        <v>331</v>
      </c>
      <c r="L363">
        <f t="shared" si="31"/>
        <v>66.2</v>
      </c>
      <c r="M363" t="str">
        <f t="shared" si="32"/>
        <v>C</v>
      </c>
      <c r="N363">
        <f t="shared" si="33"/>
        <v>349</v>
      </c>
      <c r="O363" t="str">
        <f t="shared" si="34"/>
        <v>pass</v>
      </c>
      <c r="P363" s="49">
        <f t="shared" si="35"/>
        <v>66.2</v>
      </c>
    </row>
    <row r="364" spans="1:16" x14ac:dyDescent="0.25">
      <c r="A364" t="s">
        <v>377</v>
      </c>
      <c r="B364" t="s">
        <v>926</v>
      </c>
      <c r="C364" t="str">
        <f>IF(COUNTBLANK(raw_data!C364)=0,raw_data!C364,"none")</f>
        <v>C</v>
      </c>
      <c r="D364" t="str">
        <f>IF(COUNTBLANK(raw_data!D364)=0,raw_data!D364,"No gender")</f>
        <v>No gender</v>
      </c>
      <c r="E364">
        <v>84</v>
      </c>
      <c r="F364">
        <v>98</v>
      </c>
      <c r="G364">
        <v>77</v>
      </c>
      <c r="H364">
        <v>90</v>
      </c>
      <c r="I364">
        <v>85</v>
      </c>
      <c r="J364">
        <v>100</v>
      </c>
      <c r="K364">
        <f t="shared" si="36"/>
        <v>434</v>
      </c>
      <c r="L364">
        <f t="shared" si="31"/>
        <v>86.8</v>
      </c>
      <c r="M364" t="str">
        <f t="shared" si="32"/>
        <v>A</v>
      </c>
      <c r="N364">
        <f t="shared" si="33"/>
        <v>73</v>
      </c>
      <c r="O364" t="str">
        <f t="shared" si="34"/>
        <v>pass</v>
      </c>
      <c r="P364" s="49">
        <f t="shared" si="35"/>
        <v>86.8</v>
      </c>
    </row>
    <row r="365" spans="1:16" x14ac:dyDescent="0.25">
      <c r="A365" t="s">
        <v>378</v>
      </c>
      <c r="B365" t="s">
        <v>927</v>
      </c>
      <c r="C365" t="str">
        <f>IF(COUNTBLANK(raw_data!C365)=0,raw_data!C365,"none")</f>
        <v>A</v>
      </c>
      <c r="D365" t="str">
        <f>IF(COUNTBLANK(raw_data!D365)=0,raw_data!D365,"No gender")</f>
        <v>Female</v>
      </c>
      <c r="E365">
        <v>82</v>
      </c>
      <c r="F365">
        <v>71</v>
      </c>
      <c r="G365">
        <v>76</v>
      </c>
      <c r="H365">
        <v>76</v>
      </c>
      <c r="I365">
        <v>65</v>
      </c>
      <c r="J365">
        <v>95</v>
      </c>
      <c r="K365">
        <f t="shared" si="36"/>
        <v>370</v>
      </c>
      <c r="L365">
        <f t="shared" si="31"/>
        <v>74</v>
      </c>
      <c r="M365" t="str">
        <f t="shared" si="32"/>
        <v>B</v>
      </c>
      <c r="N365">
        <f t="shared" si="33"/>
        <v>205</v>
      </c>
      <c r="O365" t="str">
        <f t="shared" si="34"/>
        <v>pass</v>
      </c>
      <c r="P365" s="49">
        <f t="shared" si="35"/>
        <v>74</v>
      </c>
    </row>
    <row r="366" spans="1:16" x14ac:dyDescent="0.25">
      <c r="A366" t="s">
        <v>379</v>
      </c>
      <c r="B366" t="s">
        <v>928</v>
      </c>
      <c r="C366" t="str">
        <f>IF(COUNTBLANK(raw_data!C366)=0,raw_data!C366,"none")</f>
        <v>B</v>
      </c>
      <c r="D366" t="str">
        <f>IF(COUNTBLANK(raw_data!D366)=0,raw_data!D366,"No gender")</f>
        <v>Female</v>
      </c>
      <c r="E366">
        <v>42</v>
      </c>
      <c r="F366">
        <v>39</v>
      </c>
      <c r="G366">
        <v>37</v>
      </c>
      <c r="H366">
        <v>36</v>
      </c>
      <c r="I366">
        <v>39</v>
      </c>
      <c r="J366">
        <v>74</v>
      </c>
      <c r="K366">
        <f t="shared" si="36"/>
        <v>193</v>
      </c>
      <c r="L366">
        <f t="shared" si="31"/>
        <v>38.6</v>
      </c>
      <c r="M366" t="str">
        <f t="shared" si="32"/>
        <v>D</v>
      </c>
      <c r="N366">
        <f t="shared" si="33"/>
        <v>487</v>
      </c>
      <c r="O366" t="str">
        <f t="shared" si="34"/>
        <v>fail</v>
      </c>
      <c r="P366" s="49">
        <f t="shared" si="35"/>
        <v>38.6</v>
      </c>
    </row>
    <row r="367" spans="1:16" x14ac:dyDescent="0.25">
      <c r="A367" t="s">
        <v>380</v>
      </c>
      <c r="B367" t="s">
        <v>929</v>
      </c>
      <c r="C367" t="str">
        <f>IF(COUNTBLANK(raw_data!C367)=0,raw_data!C367,"none")</f>
        <v>B</v>
      </c>
      <c r="D367" t="str">
        <f>IF(COUNTBLANK(raw_data!D367)=0,raw_data!D367,"No gender")</f>
        <v>Female</v>
      </c>
      <c r="E367">
        <v>60</v>
      </c>
      <c r="F367">
        <v>73</v>
      </c>
      <c r="G367">
        <v>59</v>
      </c>
      <c r="H367">
        <v>72</v>
      </c>
      <c r="I367">
        <v>72</v>
      </c>
      <c r="J367">
        <v>90</v>
      </c>
      <c r="K367">
        <f t="shared" si="36"/>
        <v>336</v>
      </c>
      <c r="L367">
        <f t="shared" si="31"/>
        <v>67.2</v>
      </c>
      <c r="M367" t="str">
        <f t="shared" si="32"/>
        <v>C</v>
      </c>
      <c r="N367">
        <f t="shared" si="33"/>
        <v>324</v>
      </c>
      <c r="O367" t="str">
        <f t="shared" si="34"/>
        <v>pass</v>
      </c>
      <c r="P367" s="49">
        <f t="shared" si="35"/>
        <v>67.2</v>
      </c>
    </row>
    <row r="368" spans="1:16" x14ac:dyDescent="0.25">
      <c r="A368" t="s">
        <v>381</v>
      </c>
      <c r="B368" t="s">
        <v>930</v>
      </c>
      <c r="C368" t="str">
        <f>IF(COUNTBLANK(raw_data!C368)=0,raw_data!C368,"none")</f>
        <v>B</v>
      </c>
      <c r="D368" t="str">
        <f>IF(COUNTBLANK(raw_data!D368)=0,raw_data!D368,"No gender")</f>
        <v>Male</v>
      </c>
      <c r="E368">
        <v>68</v>
      </c>
      <c r="F368">
        <v>61</v>
      </c>
      <c r="G368">
        <v>54</v>
      </c>
      <c r="H368">
        <v>75</v>
      </c>
      <c r="I368">
        <v>77</v>
      </c>
      <c r="J368">
        <v>100</v>
      </c>
      <c r="K368">
        <f t="shared" si="36"/>
        <v>335</v>
      </c>
      <c r="L368">
        <f t="shared" si="31"/>
        <v>67</v>
      </c>
      <c r="M368" t="str">
        <f t="shared" si="32"/>
        <v>C</v>
      </c>
      <c r="N368">
        <f t="shared" si="33"/>
        <v>331</v>
      </c>
      <c r="O368" t="str">
        <f t="shared" si="34"/>
        <v>pass</v>
      </c>
      <c r="P368" s="49">
        <f t="shared" si="35"/>
        <v>67</v>
      </c>
    </row>
    <row r="369" spans="1:16" x14ac:dyDescent="0.25">
      <c r="A369" t="s">
        <v>382</v>
      </c>
      <c r="B369" t="s">
        <v>931</v>
      </c>
      <c r="C369" t="str">
        <f>IF(COUNTBLANK(raw_data!C369)=0,raw_data!C369,"none")</f>
        <v>A</v>
      </c>
      <c r="D369" t="str">
        <f>IF(COUNTBLANK(raw_data!D369)=0,raw_data!D369,"No gender")</f>
        <v>Female</v>
      </c>
      <c r="E369">
        <v>76</v>
      </c>
      <c r="F369">
        <v>91</v>
      </c>
      <c r="G369">
        <v>73</v>
      </c>
      <c r="H369">
        <v>80</v>
      </c>
      <c r="I369">
        <v>87</v>
      </c>
      <c r="J369">
        <v>98</v>
      </c>
      <c r="K369">
        <f t="shared" si="36"/>
        <v>407</v>
      </c>
      <c r="L369">
        <f t="shared" si="31"/>
        <v>81.399999999999991</v>
      </c>
      <c r="M369" t="str">
        <f t="shared" si="32"/>
        <v>A</v>
      </c>
      <c r="N369">
        <f t="shared" si="33"/>
        <v>152</v>
      </c>
      <c r="O369" t="str">
        <f t="shared" si="34"/>
        <v>pass</v>
      </c>
      <c r="P369" s="49">
        <f t="shared" si="35"/>
        <v>81.400000000000006</v>
      </c>
    </row>
    <row r="370" spans="1:16" x14ac:dyDescent="0.25">
      <c r="A370" t="s">
        <v>383</v>
      </c>
      <c r="B370" t="s">
        <v>932</v>
      </c>
      <c r="C370" t="str">
        <f>IF(COUNTBLANK(raw_data!C370)=0,raw_data!C370,"none")</f>
        <v>B</v>
      </c>
      <c r="D370" t="str">
        <f>IF(COUNTBLANK(raw_data!D370)=0,raw_data!D370,"No gender")</f>
        <v>Male</v>
      </c>
      <c r="E370">
        <v>90</v>
      </c>
      <c r="F370">
        <v>87</v>
      </c>
      <c r="G370">
        <v>89</v>
      </c>
      <c r="H370">
        <v>82</v>
      </c>
      <c r="I370">
        <v>85</v>
      </c>
      <c r="J370">
        <v>88</v>
      </c>
      <c r="K370">
        <f t="shared" si="36"/>
        <v>433</v>
      </c>
      <c r="L370">
        <f t="shared" si="31"/>
        <v>86.6</v>
      </c>
      <c r="M370" t="str">
        <f t="shared" si="32"/>
        <v>A</v>
      </c>
      <c r="N370">
        <f t="shared" si="33"/>
        <v>77</v>
      </c>
      <c r="O370" t="str">
        <f t="shared" si="34"/>
        <v>pass</v>
      </c>
      <c r="P370" s="49">
        <f t="shared" si="35"/>
        <v>86.6</v>
      </c>
    </row>
    <row r="371" spans="1:16" x14ac:dyDescent="0.25">
      <c r="A371" t="s">
        <v>384</v>
      </c>
      <c r="B371" t="s">
        <v>933</v>
      </c>
      <c r="C371" t="str">
        <f>IF(COUNTBLANK(raw_data!C371)=0,raw_data!C371,"none")</f>
        <v>C</v>
      </c>
      <c r="D371" t="str">
        <f>IF(COUNTBLANK(raw_data!D371)=0,raw_data!D371,"No gender")</f>
        <v>Female</v>
      </c>
      <c r="E371">
        <v>82</v>
      </c>
      <c r="F371">
        <v>67</v>
      </c>
      <c r="G371">
        <v>77</v>
      </c>
      <c r="H371">
        <v>67</v>
      </c>
      <c r="I371">
        <v>69</v>
      </c>
      <c r="J371">
        <v>95</v>
      </c>
      <c r="K371">
        <f t="shared" si="36"/>
        <v>362</v>
      </c>
      <c r="L371">
        <f t="shared" si="31"/>
        <v>72.399999999999991</v>
      </c>
      <c r="M371" t="str">
        <f t="shared" si="32"/>
        <v>B</v>
      </c>
      <c r="N371">
        <f t="shared" si="33"/>
        <v>222</v>
      </c>
      <c r="O371" t="str">
        <f t="shared" si="34"/>
        <v>pass</v>
      </c>
      <c r="P371" s="49">
        <f t="shared" si="35"/>
        <v>72.400000000000006</v>
      </c>
    </row>
    <row r="372" spans="1:16" x14ac:dyDescent="0.25">
      <c r="A372" t="s">
        <v>385</v>
      </c>
      <c r="B372" t="s">
        <v>934</v>
      </c>
      <c r="C372" t="str">
        <f>IF(COUNTBLANK(raw_data!C372)=0,raw_data!C372,"none")</f>
        <v>C</v>
      </c>
      <c r="D372" t="str">
        <f>IF(COUNTBLANK(raw_data!D372)=0,raw_data!D372,"No gender")</f>
        <v>Male</v>
      </c>
      <c r="E372">
        <v>49</v>
      </c>
      <c r="F372">
        <v>36</v>
      </c>
      <c r="G372">
        <v>50</v>
      </c>
      <c r="H372">
        <v>38</v>
      </c>
      <c r="I372">
        <v>52</v>
      </c>
      <c r="J372">
        <v>73</v>
      </c>
      <c r="K372">
        <f t="shared" si="36"/>
        <v>225</v>
      </c>
      <c r="L372">
        <f t="shared" si="31"/>
        <v>45</v>
      </c>
      <c r="M372" t="str">
        <f t="shared" si="32"/>
        <v>D</v>
      </c>
      <c r="N372">
        <f t="shared" si="33"/>
        <v>462</v>
      </c>
      <c r="O372" t="str">
        <f t="shared" si="34"/>
        <v>fail</v>
      </c>
      <c r="P372" s="49">
        <f t="shared" si="35"/>
        <v>45</v>
      </c>
    </row>
    <row r="373" spans="1:16" x14ac:dyDescent="0.25">
      <c r="A373" t="s">
        <v>386</v>
      </c>
      <c r="B373" t="s">
        <v>935</v>
      </c>
      <c r="C373" t="str">
        <f>IF(COUNTBLANK(raw_data!C373)=0,raw_data!C373,"none")</f>
        <v>B</v>
      </c>
      <c r="D373" t="str">
        <f>IF(COUNTBLANK(raw_data!D373)=0,raw_data!D373,"No gender")</f>
        <v>Male</v>
      </c>
      <c r="E373">
        <v>98</v>
      </c>
      <c r="F373">
        <v>80</v>
      </c>
      <c r="G373">
        <v>69</v>
      </c>
      <c r="H373">
        <v>94</v>
      </c>
      <c r="I373">
        <v>82</v>
      </c>
      <c r="J373">
        <v>84</v>
      </c>
      <c r="K373">
        <f t="shared" si="36"/>
        <v>423</v>
      </c>
      <c r="L373">
        <f t="shared" si="31"/>
        <v>84.6</v>
      </c>
      <c r="M373" t="str">
        <f t="shared" si="32"/>
        <v>A</v>
      </c>
      <c r="N373">
        <f t="shared" si="33"/>
        <v>111</v>
      </c>
      <c r="O373" t="str">
        <f t="shared" si="34"/>
        <v>pass</v>
      </c>
      <c r="P373" s="49">
        <f t="shared" si="35"/>
        <v>84.6</v>
      </c>
    </row>
    <row r="374" spans="1:16" x14ac:dyDescent="0.25">
      <c r="A374" t="s">
        <v>387</v>
      </c>
      <c r="B374" t="s">
        <v>936</v>
      </c>
      <c r="C374" t="str">
        <f>IF(COUNTBLANK(raw_data!C374)=0,raw_data!C374,"none")</f>
        <v>A</v>
      </c>
      <c r="D374" t="str">
        <f>IF(COUNTBLANK(raw_data!D374)=0,raw_data!D374,"No gender")</f>
        <v>Male</v>
      </c>
      <c r="E374">
        <v>89</v>
      </c>
      <c r="F374">
        <v>100</v>
      </c>
      <c r="G374">
        <v>94</v>
      </c>
      <c r="H374">
        <v>81</v>
      </c>
      <c r="I374">
        <v>99</v>
      </c>
      <c r="J374">
        <v>98</v>
      </c>
      <c r="K374">
        <f t="shared" si="36"/>
        <v>463</v>
      </c>
      <c r="L374">
        <f t="shared" si="31"/>
        <v>92.600000000000009</v>
      </c>
      <c r="M374" t="str">
        <f t="shared" si="32"/>
        <v>A++</v>
      </c>
      <c r="N374">
        <f t="shared" si="33"/>
        <v>22</v>
      </c>
      <c r="O374" t="str">
        <f t="shared" si="34"/>
        <v>pass</v>
      </c>
      <c r="P374" s="49">
        <f t="shared" si="35"/>
        <v>92.6</v>
      </c>
    </row>
    <row r="375" spans="1:16" x14ac:dyDescent="0.25">
      <c r="A375" t="s">
        <v>388</v>
      </c>
      <c r="B375" t="s">
        <v>937</v>
      </c>
      <c r="C375" t="str">
        <f>IF(COUNTBLANK(raw_data!C375)=0,raw_data!C375,"none")</f>
        <v>none</v>
      </c>
      <c r="D375" t="str">
        <f>IF(COUNTBLANK(raw_data!D375)=0,raw_data!D375,"No gender")</f>
        <v>Female</v>
      </c>
      <c r="E375">
        <v>77</v>
      </c>
      <c r="F375">
        <v>88</v>
      </c>
      <c r="G375">
        <v>80</v>
      </c>
      <c r="H375">
        <v>66</v>
      </c>
      <c r="I375">
        <v>74</v>
      </c>
      <c r="J375">
        <v>74</v>
      </c>
      <c r="K375">
        <f t="shared" si="36"/>
        <v>385</v>
      </c>
      <c r="L375">
        <f t="shared" si="31"/>
        <v>77</v>
      </c>
      <c r="M375" t="str">
        <f t="shared" si="32"/>
        <v>B</v>
      </c>
      <c r="N375">
        <f t="shared" si="33"/>
        <v>190</v>
      </c>
      <c r="O375" t="str">
        <f t="shared" si="34"/>
        <v>pass</v>
      </c>
      <c r="P375" s="49">
        <f t="shared" si="35"/>
        <v>77</v>
      </c>
    </row>
    <row r="376" spans="1:16" x14ac:dyDescent="0.25">
      <c r="A376" t="s">
        <v>389</v>
      </c>
      <c r="B376" t="s">
        <v>938</v>
      </c>
      <c r="C376" t="str">
        <f>IF(COUNTBLANK(raw_data!C376)=0,raw_data!C376,"none")</f>
        <v>C</v>
      </c>
      <c r="D376" t="str">
        <f>IF(COUNTBLANK(raw_data!D376)=0,raw_data!D376,"No gender")</f>
        <v>Male</v>
      </c>
      <c r="E376">
        <v>57</v>
      </c>
      <c r="F376">
        <v>73</v>
      </c>
      <c r="G376">
        <v>71</v>
      </c>
      <c r="H376">
        <v>63</v>
      </c>
      <c r="I376">
        <v>79</v>
      </c>
      <c r="J376">
        <v>61</v>
      </c>
      <c r="K376">
        <f t="shared" si="36"/>
        <v>343</v>
      </c>
      <c r="L376">
        <f t="shared" si="31"/>
        <v>68.600000000000009</v>
      </c>
      <c r="M376" t="str">
        <f t="shared" si="32"/>
        <v>C</v>
      </c>
      <c r="N376">
        <f t="shared" si="33"/>
        <v>294</v>
      </c>
      <c r="O376" t="str">
        <f t="shared" si="34"/>
        <v>pass</v>
      </c>
      <c r="P376" s="49">
        <f t="shared" si="35"/>
        <v>68.599999999999994</v>
      </c>
    </row>
    <row r="377" spans="1:16" x14ac:dyDescent="0.25">
      <c r="A377" t="s">
        <v>390</v>
      </c>
      <c r="B377" t="s">
        <v>939</v>
      </c>
      <c r="C377" t="str">
        <f>IF(COUNTBLANK(raw_data!C377)=0,raw_data!C377,"none")</f>
        <v>A</v>
      </c>
      <c r="D377" t="str">
        <f>IF(COUNTBLANK(raw_data!D377)=0,raw_data!D377,"No gender")</f>
        <v>Male</v>
      </c>
      <c r="E377">
        <v>72</v>
      </c>
      <c r="F377">
        <v>92</v>
      </c>
      <c r="G377">
        <v>95</v>
      </c>
      <c r="H377">
        <v>73</v>
      </c>
      <c r="I377">
        <v>73</v>
      </c>
      <c r="J377">
        <v>75</v>
      </c>
      <c r="K377">
        <f t="shared" si="36"/>
        <v>405</v>
      </c>
      <c r="L377">
        <f t="shared" si="31"/>
        <v>81</v>
      </c>
      <c r="M377" t="str">
        <f t="shared" si="32"/>
        <v>A</v>
      </c>
      <c r="N377">
        <f t="shared" si="33"/>
        <v>157</v>
      </c>
      <c r="O377" t="str">
        <f t="shared" si="34"/>
        <v>pass</v>
      </c>
      <c r="P377" s="49">
        <f t="shared" si="35"/>
        <v>81</v>
      </c>
    </row>
    <row r="378" spans="1:16" x14ac:dyDescent="0.25">
      <c r="A378" t="s">
        <v>391</v>
      </c>
      <c r="B378" t="s">
        <v>940</v>
      </c>
      <c r="C378" t="str">
        <f>IF(COUNTBLANK(raw_data!C378)=0,raw_data!C378,"none")</f>
        <v>C</v>
      </c>
      <c r="D378" t="str">
        <f>IF(COUNTBLANK(raw_data!D378)=0,raw_data!D378,"No gender")</f>
        <v>Female</v>
      </c>
      <c r="E378">
        <v>68</v>
      </c>
      <c r="F378">
        <v>72</v>
      </c>
      <c r="G378">
        <v>60</v>
      </c>
      <c r="H378">
        <v>78</v>
      </c>
      <c r="I378">
        <v>79</v>
      </c>
      <c r="J378">
        <v>80</v>
      </c>
      <c r="K378">
        <f t="shared" si="36"/>
        <v>357</v>
      </c>
      <c r="L378">
        <f t="shared" si="31"/>
        <v>71.399999999999991</v>
      </c>
      <c r="M378" t="str">
        <f t="shared" si="32"/>
        <v>B</v>
      </c>
      <c r="N378">
        <f t="shared" si="33"/>
        <v>244</v>
      </c>
      <c r="O378" t="str">
        <f t="shared" si="34"/>
        <v>pass</v>
      </c>
      <c r="P378" s="49">
        <f t="shared" si="35"/>
        <v>71.400000000000006</v>
      </c>
    </row>
    <row r="379" spans="1:16" x14ac:dyDescent="0.25">
      <c r="A379" t="s">
        <v>392</v>
      </c>
      <c r="B379" t="s">
        <v>941</v>
      </c>
      <c r="C379" t="str">
        <f>IF(COUNTBLANK(raw_data!C379)=0,raw_data!C379,"none")</f>
        <v>b</v>
      </c>
      <c r="D379" t="str">
        <f>IF(COUNTBLANK(raw_data!D379)=0,raw_data!D379,"No gender")</f>
        <v>No gender</v>
      </c>
      <c r="E379">
        <v>64</v>
      </c>
      <c r="F379">
        <v>71</v>
      </c>
      <c r="G379">
        <v>70</v>
      </c>
      <c r="H379">
        <v>78</v>
      </c>
      <c r="I379">
        <v>63</v>
      </c>
      <c r="J379">
        <v>76</v>
      </c>
      <c r="K379">
        <f t="shared" si="36"/>
        <v>346</v>
      </c>
      <c r="L379">
        <f t="shared" si="31"/>
        <v>69.199999999999989</v>
      </c>
      <c r="M379" t="str">
        <f t="shared" si="32"/>
        <v>C</v>
      </c>
      <c r="N379">
        <f t="shared" si="33"/>
        <v>281</v>
      </c>
      <c r="O379" t="str">
        <f t="shared" si="34"/>
        <v>pass</v>
      </c>
      <c r="P379" s="49">
        <f t="shared" si="35"/>
        <v>69.2</v>
      </c>
    </row>
    <row r="380" spans="1:16" x14ac:dyDescent="0.25">
      <c r="A380" t="s">
        <v>393</v>
      </c>
      <c r="B380" t="s">
        <v>942</v>
      </c>
      <c r="C380" t="str">
        <f>IF(COUNTBLANK(raw_data!C380)=0,raw_data!C380,"none")</f>
        <v>C</v>
      </c>
      <c r="D380" t="str">
        <f>IF(COUNTBLANK(raw_data!D380)=0,raw_data!D380,"No gender")</f>
        <v>Male</v>
      </c>
      <c r="E380">
        <v>72</v>
      </c>
      <c r="F380">
        <v>62</v>
      </c>
      <c r="G380">
        <v>78</v>
      </c>
      <c r="H380">
        <v>56</v>
      </c>
      <c r="I380">
        <v>63</v>
      </c>
      <c r="J380">
        <v>68</v>
      </c>
      <c r="K380">
        <f t="shared" si="36"/>
        <v>331</v>
      </c>
      <c r="L380">
        <f t="shared" si="31"/>
        <v>66.2</v>
      </c>
      <c r="M380" t="str">
        <f t="shared" si="32"/>
        <v>C</v>
      </c>
      <c r="N380">
        <f t="shared" si="33"/>
        <v>349</v>
      </c>
      <c r="O380" t="str">
        <f t="shared" si="34"/>
        <v>pass</v>
      </c>
      <c r="P380" s="49">
        <f t="shared" si="35"/>
        <v>66.2</v>
      </c>
    </row>
    <row r="381" spans="1:16" x14ac:dyDescent="0.25">
      <c r="A381" t="s">
        <v>394</v>
      </c>
      <c r="B381" t="s">
        <v>943</v>
      </c>
      <c r="C381" t="str">
        <f>IF(COUNTBLANK(raw_data!C381)=0,raw_data!C381,"none")</f>
        <v>C</v>
      </c>
      <c r="D381" t="str">
        <f>IF(COUNTBLANK(raw_data!D381)=0,raw_data!D381,"No gender")</f>
        <v>Male</v>
      </c>
      <c r="E381">
        <v>65</v>
      </c>
      <c r="F381">
        <v>80</v>
      </c>
      <c r="G381">
        <v>59</v>
      </c>
      <c r="H381">
        <v>71</v>
      </c>
      <c r="I381">
        <v>65</v>
      </c>
      <c r="J381">
        <v>97</v>
      </c>
      <c r="K381">
        <f t="shared" si="36"/>
        <v>340</v>
      </c>
      <c r="L381">
        <f t="shared" si="31"/>
        <v>68</v>
      </c>
      <c r="M381" t="str">
        <f t="shared" si="32"/>
        <v>C</v>
      </c>
      <c r="N381">
        <f t="shared" si="33"/>
        <v>309</v>
      </c>
      <c r="O381" t="str">
        <f t="shared" si="34"/>
        <v>pass</v>
      </c>
      <c r="P381" s="49">
        <f t="shared" si="35"/>
        <v>68</v>
      </c>
    </row>
    <row r="382" spans="1:16" x14ac:dyDescent="0.25">
      <c r="A382" t="s">
        <v>395</v>
      </c>
      <c r="B382" t="s">
        <v>944</v>
      </c>
      <c r="C382" t="str">
        <f>IF(COUNTBLANK(raw_data!C382)=0,raw_data!C382,"none")</f>
        <v>A</v>
      </c>
      <c r="D382" t="str">
        <f>IF(COUNTBLANK(raw_data!D382)=0,raw_data!D382,"No gender")</f>
        <v>Female</v>
      </c>
      <c r="E382">
        <v>62</v>
      </c>
      <c r="F382">
        <v>48</v>
      </c>
      <c r="G382">
        <v>73</v>
      </c>
      <c r="H382">
        <v>71</v>
      </c>
      <c r="I382">
        <v>56</v>
      </c>
      <c r="J382">
        <v>78</v>
      </c>
      <c r="K382">
        <f t="shared" si="36"/>
        <v>310</v>
      </c>
      <c r="L382">
        <f t="shared" si="31"/>
        <v>62</v>
      </c>
      <c r="M382" t="str">
        <f t="shared" si="32"/>
        <v>C</v>
      </c>
      <c r="N382">
        <f t="shared" si="33"/>
        <v>378</v>
      </c>
      <c r="O382" t="str">
        <f t="shared" si="34"/>
        <v>pass</v>
      </c>
      <c r="P382" s="49">
        <f t="shared" si="35"/>
        <v>62</v>
      </c>
    </row>
    <row r="383" spans="1:16" x14ac:dyDescent="0.25">
      <c r="A383" t="s">
        <v>396</v>
      </c>
      <c r="B383" t="s">
        <v>945</v>
      </c>
      <c r="C383" t="str">
        <f>IF(COUNTBLANK(raw_data!C383)=0,raw_data!C383,"none")</f>
        <v>none</v>
      </c>
      <c r="D383" t="str">
        <f>IF(COUNTBLANK(raw_data!D383)=0,raw_data!D383,"No gender")</f>
        <v>Female</v>
      </c>
      <c r="E383">
        <v>49</v>
      </c>
      <c r="F383">
        <v>50</v>
      </c>
      <c r="G383">
        <v>52</v>
      </c>
      <c r="H383">
        <v>49</v>
      </c>
      <c r="I383">
        <v>51</v>
      </c>
      <c r="J383">
        <v>66</v>
      </c>
      <c r="K383">
        <f t="shared" si="36"/>
        <v>251</v>
      </c>
      <c r="L383">
        <f t="shared" si="31"/>
        <v>50.2</v>
      </c>
      <c r="M383" t="str">
        <f t="shared" si="32"/>
        <v>D</v>
      </c>
      <c r="N383">
        <f t="shared" si="33"/>
        <v>433</v>
      </c>
      <c r="O383" t="str">
        <f t="shared" si="34"/>
        <v>fail</v>
      </c>
      <c r="P383" s="49">
        <f t="shared" si="35"/>
        <v>50.2</v>
      </c>
    </row>
    <row r="384" spans="1:16" x14ac:dyDescent="0.25">
      <c r="A384" t="s">
        <v>397</v>
      </c>
      <c r="B384" t="s">
        <v>946</v>
      </c>
      <c r="C384" t="str">
        <f>IF(COUNTBLANK(raw_data!C384)=0,raw_data!C384,"none")</f>
        <v>A</v>
      </c>
      <c r="D384" t="str">
        <f>IF(COUNTBLANK(raw_data!D384)=0,raw_data!D384,"No gender")</f>
        <v>Female</v>
      </c>
      <c r="E384">
        <v>93</v>
      </c>
      <c r="F384">
        <v>81</v>
      </c>
      <c r="G384">
        <v>76</v>
      </c>
      <c r="H384">
        <v>93</v>
      </c>
      <c r="I384">
        <v>86</v>
      </c>
      <c r="J384">
        <v>99</v>
      </c>
      <c r="K384">
        <f t="shared" si="36"/>
        <v>429</v>
      </c>
      <c r="L384">
        <f t="shared" si="31"/>
        <v>85.8</v>
      </c>
      <c r="M384" t="str">
        <f t="shared" si="32"/>
        <v>A</v>
      </c>
      <c r="N384">
        <f t="shared" si="33"/>
        <v>94</v>
      </c>
      <c r="O384" t="str">
        <f t="shared" si="34"/>
        <v>pass</v>
      </c>
      <c r="P384" s="49">
        <f t="shared" si="35"/>
        <v>85.8</v>
      </c>
    </row>
    <row r="385" spans="1:16" x14ac:dyDescent="0.25">
      <c r="A385" t="s">
        <v>398</v>
      </c>
      <c r="B385" t="s">
        <v>947</v>
      </c>
      <c r="C385" t="str">
        <f>IF(COUNTBLANK(raw_data!C385)=0,raw_data!C385,"none")</f>
        <v>C</v>
      </c>
      <c r="D385" t="str">
        <f>IF(COUNTBLANK(raw_data!D385)=0,raw_data!D385,"No gender")</f>
        <v>Female</v>
      </c>
      <c r="E385">
        <v>93</v>
      </c>
      <c r="F385">
        <v>98</v>
      </c>
      <c r="G385">
        <v>66</v>
      </c>
      <c r="H385">
        <v>85</v>
      </c>
      <c r="I385">
        <v>90</v>
      </c>
      <c r="J385">
        <v>76</v>
      </c>
      <c r="K385">
        <f t="shared" si="36"/>
        <v>432</v>
      </c>
      <c r="L385">
        <f t="shared" si="31"/>
        <v>86.4</v>
      </c>
      <c r="M385" t="str">
        <f t="shared" si="32"/>
        <v>A</v>
      </c>
      <c r="N385">
        <f t="shared" si="33"/>
        <v>83</v>
      </c>
      <c r="O385" t="str">
        <f t="shared" si="34"/>
        <v>pass</v>
      </c>
      <c r="P385" s="49">
        <f t="shared" si="35"/>
        <v>86.4</v>
      </c>
    </row>
    <row r="386" spans="1:16" x14ac:dyDescent="0.25">
      <c r="A386" t="s">
        <v>399</v>
      </c>
      <c r="B386" t="s">
        <v>948</v>
      </c>
      <c r="C386" t="str">
        <f>IF(COUNTBLANK(raw_data!C386)=0,raw_data!C386,"none")</f>
        <v>B</v>
      </c>
      <c r="D386" t="str">
        <f>IF(COUNTBLANK(raw_data!D386)=0,raw_data!D386,"No gender")</f>
        <v>Male</v>
      </c>
      <c r="E386">
        <v>90</v>
      </c>
      <c r="F386">
        <v>94</v>
      </c>
      <c r="G386">
        <v>98</v>
      </c>
      <c r="H386">
        <v>100</v>
      </c>
      <c r="I386">
        <v>95</v>
      </c>
      <c r="J386">
        <v>93</v>
      </c>
      <c r="K386">
        <f t="shared" si="36"/>
        <v>477</v>
      </c>
      <c r="L386">
        <f t="shared" si="31"/>
        <v>95.399999999999991</v>
      </c>
      <c r="M386" t="str">
        <f t="shared" si="32"/>
        <v>A++</v>
      </c>
      <c r="N386">
        <f t="shared" si="33"/>
        <v>6</v>
      </c>
      <c r="O386" t="str">
        <f t="shared" si="34"/>
        <v>pass</v>
      </c>
      <c r="P386" s="49">
        <f t="shared" si="35"/>
        <v>95.4</v>
      </c>
    </row>
    <row r="387" spans="1:16" x14ac:dyDescent="0.25">
      <c r="A387" t="s">
        <v>400</v>
      </c>
      <c r="B387" t="s">
        <v>949</v>
      </c>
      <c r="C387" t="str">
        <f>IF(COUNTBLANK(raw_data!C387)=0,raw_data!C387,"none")</f>
        <v>C</v>
      </c>
      <c r="D387" t="str">
        <f>IF(COUNTBLANK(raw_data!D387)=0,raw_data!D387,"No gender")</f>
        <v>No gender</v>
      </c>
      <c r="E387">
        <v>54</v>
      </c>
      <c r="F387">
        <v>57</v>
      </c>
      <c r="G387">
        <v>52</v>
      </c>
      <c r="H387">
        <v>42</v>
      </c>
      <c r="I387">
        <v>52</v>
      </c>
      <c r="J387">
        <v>60</v>
      </c>
      <c r="K387">
        <f t="shared" si="36"/>
        <v>257</v>
      </c>
      <c r="L387">
        <f t="shared" ref="L387:L450" si="37">(K387/500)*100</f>
        <v>51.4</v>
      </c>
      <c r="M387" t="str">
        <f t="shared" ref="M387:M450" si="38">IF(L387&gt;=90,"A++",IF(L387&gt;=80,"A",IF(L387&gt;=70,"B",IF(L387&gt;=60,"C","D"))))</f>
        <v>D</v>
      </c>
      <c r="N387">
        <f t="shared" ref="N387:N450" si="39">RANK(K387,$K$2:$K$504,0)</f>
        <v>422</v>
      </c>
      <c r="O387" t="str">
        <f t="shared" ref="O387:O450" si="40">IF(L387&gt;=60,"pass","fail")</f>
        <v>fail</v>
      </c>
      <c r="P387" s="49">
        <f t="shared" ref="P387:P450" si="41">AVERAGE(K387/COUNT(E387:I387))</f>
        <v>51.4</v>
      </c>
    </row>
    <row r="388" spans="1:16" x14ac:dyDescent="0.25">
      <c r="A388" t="s">
        <v>401</v>
      </c>
      <c r="B388" t="s">
        <v>950</v>
      </c>
      <c r="C388" t="str">
        <f>IF(COUNTBLANK(raw_data!C388)=0,raw_data!C388,"none")</f>
        <v>B</v>
      </c>
      <c r="D388" t="str">
        <f>IF(COUNTBLANK(raw_data!D388)=0,raw_data!D388,"No gender")</f>
        <v>Female</v>
      </c>
      <c r="E388">
        <v>67</v>
      </c>
      <c r="F388">
        <v>77</v>
      </c>
      <c r="G388">
        <v>54</v>
      </c>
      <c r="H388">
        <v>63</v>
      </c>
      <c r="I388">
        <v>80</v>
      </c>
      <c r="J388">
        <v>78</v>
      </c>
      <c r="K388">
        <f t="shared" si="36"/>
        <v>341</v>
      </c>
      <c r="L388">
        <f t="shared" si="37"/>
        <v>68.2</v>
      </c>
      <c r="M388" t="str">
        <f t="shared" si="38"/>
        <v>C</v>
      </c>
      <c r="N388">
        <f t="shared" si="39"/>
        <v>303</v>
      </c>
      <c r="O388" t="str">
        <f t="shared" si="40"/>
        <v>pass</v>
      </c>
      <c r="P388" s="49">
        <f t="shared" si="41"/>
        <v>68.2</v>
      </c>
    </row>
    <row r="389" spans="1:16" x14ac:dyDescent="0.25">
      <c r="A389" t="s">
        <v>402</v>
      </c>
      <c r="B389" t="s">
        <v>951</v>
      </c>
      <c r="C389" t="str">
        <f>IF(COUNTBLANK(raw_data!C389)=0,raw_data!C389,"none")</f>
        <v>C</v>
      </c>
      <c r="D389" t="str">
        <f>IF(COUNTBLANK(raw_data!D389)=0,raw_data!D389,"No gender")</f>
        <v>Male</v>
      </c>
      <c r="E389">
        <v>56</v>
      </c>
      <c r="F389">
        <v>78</v>
      </c>
      <c r="G389">
        <v>77</v>
      </c>
      <c r="H389">
        <v>56</v>
      </c>
      <c r="I389">
        <v>57</v>
      </c>
      <c r="J389">
        <v>95</v>
      </c>
      <c r="K389">
        <f t="shared" si="36"/>
        <v>324</v>
      </c>
      <c r="L389">
        <f t="shared" si="37"/>
        <v>64.8</v>
      </c>
      <c r="M389" t="str">
        <f t="shared" si="38"/>
        <v>C</v>
      </c>
      <c r="N389">
        <f t="shared" si="39"/>
        <v>365</v>
      </c>
      <c r="O389" t="str">
        <f t="shared" si="40"/>
        <v>pass</v>
      </c>
      <c r="P389" s="49">
        <f t="shared" si="41"/>
        <v>64.8</v>
      </c>
    </row>
    <row r="390" spans="1:16" x14ac:dyDescent="0.25">
      <c r="A390" t="s">
        <v>403</v>
      </c>
      <c r="B390" t="s">
        <v>952</v>
      </c>
      <c r="C390" t="str">
        <f>IF(COUNTBLANK(raw_data!C390)=0,raw_data!C390,"none")</f>
        <v>B</v>
      </c>
      <c r="D390" t="str">
        <f>IF(COUNTBLANK(raw_data!D390)=0,raw_data!D390,"No gender")</f>
        <v>Female</v>
      </c>
      <c r="E390">
        <v>64</v>
      </c>
      <c r="F390">
        <v>63</v>
      </c>
      <c r="G390">
        <v>64</v>
      </c>
      <c r="H390">
        <v>77</v>
      </c>
      <c r="I390">
        <v>70</v>
      </c>
      <c r="J390">
        <v>85</v>
      </c>
      <c r="K390">
        <f t="shared" si="36"/>
        <v>338</v>
      </c>
      <c r="L390">
        <f t="shared" si="37"/>
        <v>67.600000000000009</v>
      </c>
      <c r="M390" t="str">
        <f t="shared" si="38"/>
        <v>C</v>
      </c>
      <c r="N390">
        <f t="shared" si="39"/>
        <v>316</v>
      </c>
      <c r="O390" t="str">
        <f t="shared" si="40"/>
        <v>pass</v>
      </c>
      <c r="P390" s="49">
        <f t="shared" si="41"/>
        <v>67.599999999999994</v>
      </c>
    </row>
    <row r="391" spans="1:16" x14ac:dyDescent="0.25">
      <c r="A391" t="s">
        <v>404</v>
      </c>
      <c r="B391" t="s">
        <v>953</v>
      </c>
      <c r="C391" t="str">
        <f>IF(COUNTBLANK(raw_data!C391)=0,raw_data!C391,"none")</f>
        <v>B</v>
      </c>
      <c r="D391" t="str">
        <f>IF(COUNTBLANK(raw_data!D391)=0,raw_data!D391,"No gender")</f>
        <v>Female</v>
      </c>
      <c r="E391">
        <v>66</v>
      </c>
      <c r="F391">
        <v>69</v>
      </c>
      <c r="G391">
        <v>69</v>
      </c>
      <c r="H391">
        <v>66</v>
      </c>
      <c r="I391">
        <v>65</v>
      </c>
      <c r="J391">
        <v>80</v>
      </c>
      <c r="K391">
        <f t="shared" si="36"/>
        <v>335</v>
      </c>
      <c r="L391">
        <f t="shared" si="37"/>
        <v>67</v>
      </c>
      <c r="M391" t="str">
        <f t="shared" si="38"/>
        <v>C</v>
      </c>
      <c r="N391">
        <f t="shared" si="39"/>
        <v>331</v>
      </c>
      <c r="O391" t="str">
        <f t="shared" si="40"/>
        <v>pass</v>
      </c>
      <c r="P391" s="49">
        <f t="shared" si="41"/>
        <v>67</v>
      </c>
    </row>
    <row r="392" spans="1:16" x14ac:dyDescent="0.25">
      <c r="A392" t="s">
        <v>405</v>
      </c>
      <c r="B392" t="s">
        <v>954</v>
      </c>
      <c r="C392" t="str">
        <f>IF(COUNTBLANK(raw_data!C392)=0,raw_data!C392,"none")</f>
        <v>C</v>
      </c>
      <c r="D392" t="str">
        <f>IF(COUNTBLANK(raw_data!D392)=0,raw_data!D392,"No gender")</f>
        <v>Female</v>
      </c>
      <c r="E392">
        <v>92</v>
      </c>
      <c r="F392">
        <v>89</v>
      </c>
      <c r="G392">
        <v>96</v>
      </c>
      <c r="H392">
        <v>95</v>
      </c>
      <c r="I392">
        <v>86</v>
      </c>
      <c r="J392">
        <v>97</v>
      </c>
      <c r="K392">
        <f t="shared" si="36"/>
        <v>458</v>
      </c>
      <c r="L392">
        <f t="shared" si="37"/>
        <v>91.600000000000009</v>
      </c>
      <c r="M392" t="str">
        <f t="shared" si="38"/>
        <v>A++</v>
      </c>
      <c r="N392">
        <f t="shared" si="39"/>
        <v>30</v>
      </c>
      <c r="O392" t="str">
        <f t="shared" si="40"/>
        <v>pass</v>
      </c>
      <c r="P392" s="49">
        <f t="shared" si="41"/>
        <v>91.6</v>
      </c>
    </row>
    <row r="393" spans="1:16" x14ac:dyDescent="0.25">
      <c r="A393" t="s">
        <v>406</v>
      </c>
      <c r="B393" t="s">
        <v>955</v>
      </c>
      <c r="C393" t="str">
        <f>IF(COUNTBLANK(raw_data!C393)=0,raw_data!C393,"none")</f>
        <v>C</v>
      </c>
      <c r="D393" t="str">
        <f>IF(COUNTBLANK(raw_data!D393)=0,raw_data!D393,"No gender")</f>
        <v>Male</v>
      </c>
      <c r="E393">
        <v>52</v>
      </c>
      <c r="F393">
        <v>65</v>
      </c>
      <c r="G393">
        <v>39</v>
      </c>
      <c r="H393">
        <v>59</v>
      </c>
      <c r="I393">
        <v>61</v>
      </c>
      <c r="J393">
        <v>78</v>
      </c>
      <c r="K393">
        <f t="shared" si="36"/>
        <v>276</v>
      </c>
      <c r="L393">
        <f t="shared" si="37"/>
        <v>55.2</v>
      </c>
      <c r="M393" t="str">
        <f t="shared" si="38"/>
        <v>D</v>
      </c>
      <c r="N393">
        <f t="shared" si="39"/>
        <v>402</v>
      </c>
      <c r="O393" t="str">
        <f t="shared" si="40"/>
        <v>fail</v>
      </c>
      <c r="P393" s="49">
        <f t="shared" si="41"/>
        <v>55.2</v>
      </c>
    </row>
    <row r="394" spans="1:16" x14ac:dyDescent="0.25">
      <c r="A394" t="s">
        <v>407</v>
      </c>
      <c r="B394" t="s">
        <v>956</v>
      </c>
      <c r="C394" t="str">
        <f>IF(COUNTBLANK(raw_data!C394)=0,raw_data!C394,"none")</f>
        <v>C</v>
      </c>
      <c r="D394" t="str">
        <f>IF(COUNTBLANK(raw_data!D394)=0,raw_data!D394,"No gender")</f>
        <v>Male</v>
      </c>
      <c r="E394">
        <v>65</v>
      </c>
      <c r="F394">
        <v>77</v>
      </c>
      <c r="G394">
        <v>60</v>
      </c>
      <c r="H394">
        <v>64</v>
      </c>
      <c r="I394">
        <v>74</v>
      </c>
      <c r="J394">
        <v>87</v>
      </c>
      <c r="K394">
        <f t="shared" si="36"/>
        <v>340</v>
      </c>
      <c r="L394">
        <f t="shared" si="37"/>
        <v>68</v>
      </c>
      <c r="M394" t="str">
        <f t="shared" si="38"/>
        <v>C</v>
      </c>
      <c r="N394">
        <f t="shared" si="39"/>
        <v>309</v>
      </c>
      <c r="O394" t="str">
        <f t="shared" si="40"/>
        <v>pass</v>
      </c>
      <c r="P394" s="49">
        <f t="shared" si="41"/>
        <v>68</v>
      </c>
    </row>
    <row r="395" spans="1:16" x14ac:dyDescent="0.25">
      <c r="A395" t="s">
        <v>408</v>
      </c>
      <c r="B395" t="s">
        <v>957</v>
      </c>
      <c r="C395" t="str">
        <f>IF(COUNTBLANK(raw_data!C395)=0,raw_data!C395,"none")</f>
        <v>A</v>
      </c>
      <c r="D395" t="str">
        <f>IF(COUNTBLANK(raw_data!D395)=0,raw_data!D395,"No gender")</f>
        <v>Male</v>
      </c>
      <c r="E395">
        <v>63</v>
      </c>
      <c r="F395">
        <v>66</v>
      </c>
      <c r="G395">
        <v>72</v>
      </c>
      <c r="H395">
        <v>67</v>
      </c>
      <c r="I395">
        <v>51</v>
      </c>
      <c r="J395">
        <v>78</v>
      </c>
      <c r="K395">
        <f t="shared" si="36"/>
        <v>319</v>
      </c>
      <c r="L395">
        <f t="shared" si="37"/>
        <v>63.800000000000004</v>
      </c>
      <c r="M395" t="str">
        <f t="shared" si="38"/>
        <v>C</v>
      </c>
      <c r="N395">
        <f t="shared" si="39"/>
        <v>370</v>
      </c>
      <c r="O395" t="str">
        <f t="shared" si="40"/>
        <v>pass</v>
      </c>
      <c r="P395" s="49">
        <f t="shared" si="41"/>
        <v>63.8</v>
      </c>
    </row>
    <row r="396" spans="1:16" x14ac:dyDescent="0.25">
      <c r="A396" t="s">
        <v>409</v>
      </c>
      <c r="B396" t="s">
        <v>958</v>
      </c>
      <c r="C396" t="str">
        <f>IF(COUNTBLANK(raw_data!C396)=0,raw_data!C396,"none")</f>
        <v>B</v>
      </c>
      <c r="D396" t="str">
        <f>IF(COUNTBLANK(raw_data!D396)=0,raw_data!D396,"No gender")</f>
        <v>Female</v>
      </c>
      <c r="E396">
        <v>80</v>
      </c>
      <c r="F396">
        <v>66</v>
      </c>
      <c r="G396">
        <v>75</v>
      </c>
      <c r="H396">
        <v>67</v>
      </c>
      <c r="I396">
        <v>56</v>
      </c>
      <c r="J396">
        <v>87</v>
      </c>
      <c r="K396">
        <f t="shared" si="36"/>
        <v>344</v>
      </c>
      <c r="L396">
        <f t="shared" si="37"/>
        <v>68.8</v>
      </c>
      <c r="M396" t="str">
        <f t="shared" si="38"/>
        <v>C</v>
      </c>
      <c r="N396">
        <f t="shared" si="39"/>
        <v>288</v>
      </c>
      <c r="O396" t="str">
        <f t="shared" si="40"/>
        <v>pass</v>
      </c>
      <c r="P396" s="49">
        <f t="shared" si="41"/>
        <v>68.8</v>
      </c>
    </row>
    <row r="397" spans="1:16" x14ac:dyDescent="0.25">
      <c r="A397" t="s">
        <v>410</v>
      </c>
      <c r="B397" t="s">
        <v>959</v>
      </c>
      <c r="C397" t="str">
        <f>IF(COUNTBLANK(raw_data!C397)=0,raw_data!C397,"none")</f>
        <v>C</v>
      </c>
      <c r="D397" t="str">
        <f>IF(COUNTBLANK(raw_data!D397)=0,raw_data!D397,"No gender")</f>
        <v>Female</v>
      </c>
      <c r="E397">
        <v>97</v>
      </c>
      <c r="F397">
        <v>81</v>
      </c>
      <c r="G397">
        <v>77</v>
      </c>
      <c r="H397">
        <v>90</v>
      </c>
      <c r="I397">
        <v>85</v>
      </c>
      <c r="J397">
        <v>92</v>
      </c>
      <c r="K397">
        <f t="shared" si="36"/>
        <v>430</v>
      </c>
      <c r="L397">
        <f t="shared" si="37"/>
        <v>86</v>
      </c>
      <c r="M397" t="str">
        <f t="shared" si="38"/>
        <v>A</v>
      </c>
      <c r="N397">
        <f t="shared" si="39"/>
        <v>90</v>
      </c>
      <c r="O397" t="str">
        <f t="shared" si="40"/>
        <v>pass</v>
      </c>
      <c r="P397" s="49">
        <f t="shared" si="41"/>
        <v>86</v>
      </c>
    </row>
    <row r="398" spans="1:16" x14ac:dyDescent="0.25">
      <c r="A398" t="s">
        <v>411</v>
      </c>
      <c r="B398" t="s">
        <v>960</v>
      </c>
      <c r="C398" t="str">
        <f>IF(COUNTBLANK(raw_data!C398)=0,raw_data!C398,"none")</f>
        <v>A</v>
      </c>
      <c r="D398" t="str">
        <f>IF(COUNTBLANK(raw_data!D398)=0,raw_data!D398,"No gender")</f>
        <v>Female</v>
      </c>
      <c r="E398">
        <v>78</v>
      </c>
      <c r="F398">
        <v>82</v>
      </c>
      <c r="G398">
        <v>78</v>
      </c>
      <c r="H398">
        <v>84</v>
      </c>
      <c r="I398">
        <v>81</v>
      </c>
      <c r="J398">
        <v>96</v>
      </c>
      <c r="K398">
        <f t="shared" si="36"/>
        <v>403</v>
      </c>
      <c r="L398">
        <f t="shared" si="37"/>
        <v>80.600000000000009</v>
      </c>
      <c r="M398" t="str">
        <f t="shared" si="38"/>
        <v>A</v>
      </c>
      <c r="N398">
        <f t="shared" si="39"/>
        <v>158</v>
      </c>
      <c r="O398" t="str">
        <f t="shared" si="40"/>
        <v>pass</v>
      </c>
      <c r="P398" s="49">
        <f t="shared" si="41"/>
        <v>80.599999999999994</v>
      </c>
    </row>
    <row r="399" spans="1:16" x14ac:dyDescent="0.25">
      <c r="A399" t="s">
        <v>412</v>
      </c>
      <c r="B399" t="s">
        <v>961</v>
      </c>
      <c r="C399" t="str">
        <f>IF(COUNTBLANK(raw_data!C399)=0,raw_data!C399,"none")</f>
        <v>B</v>
      </c>
      <c r="D399" t="str">
        <f>IF(COUNTBLANK(raw_data!D399)=0,raw_data!D399,"No gender")</f>
        <v>Female</v>
      </c>
      <c r="E399">
        <v>91</v>
      </c>
      <c r="F399">
        <v>94</v>
      </c>
      <c r="G399">
        <v>95</v>
      </c>
      <c r="H399">
        <v>87</v>
      </c>
      <c r="I399">
        <v>87</v>
      </c>
      <c r="J399">
        <v>87</v>
      </c>
      <c r="K399">
        <f t="shared" si="36"/>
        <v>454</v>
      </c>
      <c r="L399">
        <f t="shared" si="37"/>
        <v>90.8</v>
      </c>
      <c r="M399" t="str">
        <f t="shared" si="38"/>
        <v>A++</v>
      </c>
      <c r="N399">
        <f t="shared" si="39"/>
        <v>33</v>
      </c>
      <c r="O399" t="str">
        <f t="shared" si="40"/>
        <v>pass</v>
      </c>
      <c r="P399" s="49">
        <f t="shared" si="41"/>
        <v>90.8</v>
      </c>
    </row>
    <row r="400" spans="1:16" x14ac:dyDescent="0.25">
      <c r="A400" t="s">
        <v>413</v>
      </c>
      <c r="B400" t="s">
        <v>962</v>
      </c>
      <c r="C400" t="str">
        <f>IF(COUNTBLANK(raw_data!C400)=0,raw_data!C400,"none")</f>
        <v>B</v>
      </c>
      <c r="D400" t="str">
        <f>IF(COUNTBLANK(raw_data!D400)=0,raw_data!D400,"No gender")</f>
        <v>Male</v>
      </c>
      <c r="E400">
        <v>41</v>
      </c>
      <c r="F400">
        <v>49</v>
      </c>
      <c r="G400">
        <v>55</v>
      </c>
      <c r="H400">
        <v>56</v>
      </c>
      <c r="I400">
        <v>37</v>
      </c>
      <c r="J400">
        <v>81</v>
      </c>
      <c r="K400">
        <f t="shared" si="36"/>
        <v>238</v>
      </c>
      <c r="L400">
        <f t="shared" si="37"/>
        <v>47.599999999999994</v>
      </c>
      <c r="M400" t="str">
        <f t="shared" si="38"/>
        <v>D</v>
      </c>
      <c r="N400">
        <f t="shared" si="39"/>
        <v>451</v>
      </c>
      <c r="O400" t="str">
        <f t="shared" si="40"/>
        <v>fail</v>
      </c>
      <c r="P400" s="49">
        <f t="shared" si="41"/>
        <v>47.6</v>
      </c>
    </row>
    <row r="401" spans="1:16" x14ac:dyDescent="0.25">
      <c r="A401" t="s">
        <v>414</v>
      </c>
      <c r="B401" t="s">
        <v>963</v>
      </c>
      <c r="C401" t="str">
        <f>IF(COUNTBLANK(raw_data!C401)=0,raw_data!C401,"none")</f>
        <v>C</v>
      </c>
      <c r="D401" t="str">
        <f>IF(COUNTBLANK(raw_data!D401)=0,raw_data!D401,"No gender")</f>
        <v>Male</v>
      </c>
      <c r="E401">
        <v>67</v>
      </c>
      <c r="F401">
        <v>81</v>
      </c>
      <c r="G401">
        <v>61</v>
      </c>
      <c r="H401">
        <v>59</v>
      </c>
      <c r="I401">
        <v>66</v>
      </c>
      <c r="J401">
        <v>84</v>
      </c>
      <c r="K401">
        <f t="shared" si="36"/>
        <v>334</v>
      </c>
      <c r="L401">
        <f t="shared" si="37"/>
        <v>66.8</v>
      </c>
      <c r="M401" t="str">
        <f t="shared" si="38"/>
        <v>C</v>
      </c>
      <c r="N401">
        <f t="shared" si="39"/>
        <v>337</v>
      </c>
      <c r="O401" t="str">
        <f t="shared" si="40"/>
        <v>pass</v>
      </c>
      <c r="P401" s="49">
        <f t="shared" si="41"/>
        <v>66.8</v>
      </c>
    </row>
    <row r="402" spans="1:16" x14ac:dyDescent="0.25">
      <c r="A402" t="s">
        <v>415</v>
      </c>
      <c r="B402" t="s">
        <v>964</v>
      </c>
      <c r="C402" t="str">
        <f>IF(COUNTBLANK(raw_data!C402)=0,raw_data!C402,"none")</f>
        <v>A</v>
      </c>
      <c r="D402" t="str">
        <f>IF(COUNTBLANK(raw_data!D402)=0,raw_data!D402,"No gender")</f>
        <v>Female</v>
      </c>
      <c r="E402">
        <v>81</v>
      </c>
      <c r="F402">
        <v>77</v>
      </c>
      <c r="G402">
        <v>92</v>
      </c>
      <c r="H402">
        <v>90</v>
      </c>
      <c r="I402">
        <v>72</v>
      </c>
      <c r="J402">
        <v>88</v>
      </c>
      <c r="K402">
        <f t="shared" si="36"/>
        <v>412</v>
      </c>
      <c r="L402">
        <f t="shared" si="37"/>
        <v>82.399999999999991</v>
      </c>
      <c r="M402" t="str">
        <f t="shared" si="38"/>
        <v>A</v>
      </c>
      <c r="N402">
        <f t="shared" si="39"/>
        <v>143</v>
      </c>
      <c r="O402" t="str">
        <f t="shared" si="40"/>
        <v>pass</v>
      </c>
      <c r="P402" s="49">
        <f t="shared" si="41"/>
        <v>82.4</v>
      </c>
    </row>
    <row r="403" spans="1:16" x14ac:dyDescent="0.25">
      <c r="A403" t="s">
        <v>416</v>
      </c>
      <c r="B403" t="s">
        <v>965</v>
      </c>
      <c r="C403" t="str">
        <f>IF(COUNTBLANK(raw_data!C403)=0,raw_data!C403,"none")</f>
        <v>A</v>
      </c>
      <c r="D403" t="str">
        <f>IF(COUNTBLANK(raw_data!D403)=0,raw_data!D403,"No gender")</f>
        <v>No gender</v>
      </c>
      <c r="E403">
        <v>55</v>
      </c>
      <c r="F403">
        <v>69</v>
      </c>
      <c r="G403">
        <v>50</v>
      </c>
      <c r="H403">
        <v>59</v>
      </c>
      <c r="I403">
        <v>62</v>
      </c>
      <c r="J403">
        <v>73</v>
      </c>
      <c r="K403">
        <f t="shared" si="36"/>
        <v>295</v>
      </c>
      <c r="L403">
        <f t="shared" si="37"/>
        <v>59</v>
      </c>
      <c r="M403" t="str">
        <f t="shared" si="38"/>
        <v>D</v>
      </c>
      <c r="N403">
        <f t="shared" si="39"/>
        <v>388</v>
      </c>
      <c r="O403" t="str">
        <f t="shared" si="40"/>
        <v>fail</v>
      </c>
      <c r="P403" s="49">
        <f t="shared" si="41"/>
        <v>59</v>
      </c>
    </row>
    <row r="404" spans="1:16" x14ac:dyDescent="0.25">
      <c r="A404" t="s">
        <v>417</v>
      </c>
      <c r="B404" t="s">
        <v>966</v>
      </c>
      <c r="C404" t="str">
        <f>IF(COUNTBLANK(raw_data!C404)=0,raw_data!C404,"none")</f>
        <v>A</v>
      </c>
      <c r="D404" t="str">
        <f>IF(COUNTBLANK(raw_data!D404)=0,raw_data!D404,"No gender")</f>
        <v>Male</v>
      </c>
      <c r="E404">
        <v>67</v>
      </c>
      <c r="F404">
        <v>81</v>
      </c>
      <c r="G404">
        <v>62</v>
      </c>
      <c r="H404">
        <v>65</v>
      </c>
      <c r="I404">
        <v>61</v>
      </c>
      <c r="J404">
        <v>77</v>
      </c>
      <c r="K404">
        <f t="shared" si="36"/>
        <v>336</v>
      </c>
      <c r="L404">
        <f t="shared" si="37"/>
        <v>67.2</v>
      </c>
      <c r="M404" t="str">
        <f t="shared" si="38"/>
        <v>C</v>
      </c>
      <c r="N404">
        <f t="shared" si="39"/>
        <v>324</v>
      </c>
      <c r="O404" t="str">
        <f t="shared" si="40"/>
        <v>pass</v>
      </c>
      <c r="P404" s="49">
        <f t="shared" si="41"/>
        <v>67.2</v>
      </c>
    </row>
    <row r="405" spans="1:16" x14ac:dyDescent="0.25">
      <c r="A405" t="s">
        <v>418</v>
      </c>
      <c r="B405" t="s">
        <v>967</v>
      </c>
      <c r="C405" t="str">
        <f>IF(COUNTBLANK(raw_data!C405)=0,raw_data!C405,"none")</f>
        <v>A</v>
      </c>
      <c r="D405" t="str">
        <f>IF(COUNTBLANK(raw_data!D405)=0,raw_data!D405,"No gender")</f>
        <v>Female</v>
      </c>
      <c r="E405">
        <v>80</v>
      </c>
      <c r="F405">
        <v>85</v>
      </c>
      <c r="G405">
        <v>80</v>
      </c>
      <c r="H405">
        <v>96</v>
      </c>
      <c r="I405">
        <v>89</v>
      </c>
      <c r="J405">
        <v>95</v>
      </c>
      <c r="K405">
        <f t="shared" ref="K405:K468" si="42">SUM(E405:I405)</f>
        <v>430</v>
      </c>
      <c r="L405">
        <f t="shared" si="37"/>
        <v>86</v>
      </c>
      <c r="M405" t="str">
        <f t="shared" si="38"/>
        <v>A</v>
      </c>
      <c r="N405">
        <f t="shared" si="39"/>
        <v>90</v>
      </c>
      <c r="O405" t="str">
        <f t="shared" si="40"/>
        <v>pass</v>
      </c>
      <c r="P405" s="49">
        <f t="shared" si="41"/>
        <v>86</v>
      </c>
    </row>
    <row r="406" spans="1:16" x14ac:dyDescent="0.25">
      <c r="A406" t="s">
        <v>419</v>
      </c>
      <c r="B406" t="s">
        <v>968</v>
      </c>
      <c r="C406" t="str">
        <f>IF(COUNTBLANK(raw_data!C406)=0,raw_data!C406,"none")</f>
        <v>C</v>
      </c>
      <c r="D406" t="str">
        <f>IF(COUNTBLANK(raw_data!D406)=0,raw_data!D406,"No gender")</f>
        <v>Male</v>
      </c>
      <c r="E406">
        <v>73</v>
      </c>
      <c r="F406">
        <v>72</v>
      </c>
      <c r="G406">
        <v>58</v>
      </c>
      <c r="H406">
        <v>78</v>
      </c>
      <c r="I406">
        <v>76</v>
      </c>
      <c r="J406">
        <v>75</v>
      </c>
      <c r="K406">
        <f t="shared" si="42"/>
        <v>357</v>
      </c>
      <c r="L406">
        <f t="shared" si="37"/>
        <v>71.399999999999991</v>
      </c>
      <c r="M406" t="str">
        <f t="shared" si="38"/>
        <v>B</v>
      </c>
      <c r="N406">
        <f t="shared" si="39"/>
        <v>244</v>
      </c>
      <c r="O406" t="str">
        <f t="shared" si="40"/>
        <v>pass</v>
      </c>
      <c r="P406" s="49">
        <f t="shared" si="41"/>
        <v>71.400000000000006</v>
      </c>
    </row>
    <row r="407" spans="1:16" x14ac:dyDescent="0.25">
      <c r="A407" t="s">
        <v>420</v>
      </c>
      <c r="B407" t="s">
        <v>969</v>
      </c>
      <c r="C407" t="str">
        <f>IF(COUNTBLANK(raw_data!C407)=0,raw_data!C407,"none")</f>
        <v>B</v>
      </c>
      <c r="D407" t="str">
        <f>IF(COUNTBLANK(raw_data!D407)=0,raw_data!D407,"No gender")</f>
        <v>Male</v>
      </c>
      <c r="E407">
        <v>51</v>
      </c>
      <c r="F407">
        <v>52</v>
      </c>
      <c r="G407">
        <v>67</v>
      </c>
      <c r="H407">
        <v>65</v>
      </c>
      <c r="I407">
        <v>56</v>
      </c>
      <c r="J407">
        <v>74</v>
      </c>
      <c r="K407">
        <f t="shared" si="42"/>
        <v>291</v>
      </c>
      <c r="L407">
        <f t="shared" si="37"/>
        <v>58.199999999999996</v>
      </c>
      <c r="M407" t="str">
        <f t="shared" si="38"/>
        <v>D</v>
      </c>
      <c r="N407">
        <f t="shared" si="39"/>
        <v>392</v>
      </c>
      <c r="O407" t="str">
        <f t="shared" si="40"/>
        <v>fail</v>
      </c>
      <c r="P407" s="49">
        <f t="shared" si="41"/>
        <v>58.2</v>
      </c>
    </row>
    <row r="408" spans="1:16" x14ac:dyDescent="0.25">
      <c r="A408" t="s">
        <v>421</v>
      </c>
      <c r="B408" t="s">
        <v>970</v>
      </c>
      <c r="C408" t="str">
        <f>IF(COUNTBLANK(raw_data!C408)=0,raw_data!C408,"none")</f>
        <v>B</v>
      </c>
      <c r="D408" t="str">
        <f>IF(COUNTBLANK(raw_data!D408)=0,raw_data!D408,"No gender")</f>
        <v>Female</v>
      </c>
      <c r="E408">
        <v>60</v>
      </c>
      <c r="F408">
        <v>84</v>
      </c>
      <c r="G408">
        <v>71</v>
      </c>
      <c r="H408">
        <v>77</v>
      </c>
      <c r="I408">
        <v>74</v>
      </c>
      <c r="J408">
        <v>71</v>
      </c>
      <c r="K408">
        <f t="shared" si="42"/>
        <v>366</v>
      </c>
      <c r="L408">
        <f t="shared" si="37"/>
        <v>73.2</v>
      </c>
      <c r="M408" t="str">
        <f t="shared" si="38"/>
        <v>B</v>
      </c>
      <c r="N408">
        <f t="shared" si="39"/>
        <v>215</v>
      </c>
      <c r="O408" t="str">
        <f t="shared" si="40"/>
        <v>pass</v>
      </c>
      <c r="P408" s="49">
        <f t="shared" si="41"/>
        <v>73.2</v>
      </c>
    </row>
    <row r="409" spans="1:16" x14ac:dyDescent="0.25">
      <c r="A409" t="s">
        <v>422</v>
      </c>
      <c r="B409" t="s">
        <v>971</v>
      </c>
      <c r="C409" t="str">
        <f>IF(COUNTBLANK(raw_data!C409)=0,raw_data!C409,"none")</f>
        <v>C</v>
      </c>
      <c r="D409" t="str">
        <f>IF(COUNTBLANK(raw_data!D409)=0,raw_data!D409,"No gender")</f>
        <v>Male</v>
      </c>
      <c r="E409">
        <v>66</v>
      </c>
      <c r="F409">
        <v>73</v>
      </c>
      <c r="G409">
        <v>67</v>
      </c>
      <c r="H409">
        <v>74</v>
      </c>
      <c r="I409">
        <v>82</v>
      </c>
      <c r="J409">
        <v>65</v>
      </c>
      <c r="K409">
        <f t="shared" si="42"/>
        <v>362</v>
      </c>
      <c r="L409">
        <f t="shared" si="37"/>
        <v>72.399999999999991</v>
      </c>
      <c r="M409" t="str">
        <f t="shared" si="38"/>
        <v>B</v>
      </c>
      <c r="N409">
        <f t="shared" si="39"/>
        <v>222</v>
      </c>
      <c r="O409" t="str">
        <f t="shared" si="40"/>
        <v>pass</v>
      </c>
      <c r="P409" s="49">
        <f t="shared" si="41"/>
        <v>72.400000000000006</v>
      </c>
    </row>
    <row r="410" spans="1:16" x14ac:dyDescent="0.25">
      <c r="A410" t="s">
        <v>423</v>
      </c>
      <c r="B410" t="s">
        <v>972</v>
      </c>
      <c r="C410" t="str">
        <f>IF(COUNTBLANK(raw_data!C410)=0,raw_data!C410,"none")</f>
        <v>C</v>
      </c>
      <c r="D410" t="str">
        <f>IF(COUNTBLANK(raw_data!D410)=0,raw_data!D410,"No gender")</f>
        <v>Male</v>
      </c>
      <c r="E410">
        <v>66</v>
      </c>
      <c r="F410">
        <v>66</v>
      </c>
      <c r="G410">
        <v>75</v>
      </c>
      <c r="H410">
        <v>77</v>
      </c>
      <c r="I410">
        <v>62</v>
      </c>
      <c r="J410">
        <v>71</v>
      </c>
      <c r="K410">
        <f t="shared" si="42"/>
        <v>346</v>
      </c>
      <c r="L410">
        <f t="shared" si="37"/>
        <v>69.199999999999989</v>
      </c>
      <c r="M410" t="str">
        <f t="shared" si="38"/>
        <v>C</v>
      </c>
      <c r="N410">
        <f t="shared" si="39"/>
        <v>281</v>
      </c>
      <c r="O410" t="str">
        <f t="shared" si="40"/>
        <v>pass</v>
      </c>
      <c r="P410" s="49">
        <f t="shared" si="41"/>
        <v>69.2</v>
      </c>
    </row>
    <row r="411" spans="1:16" x14ac:dyDescent="0.25">
      <c r="A411" t="s">
        <v>424</v>
      </c>
      <c r="B411" t="s">
        <v>973</v>
      </c>
      <c r="C411" t="str">
        <f>IF(COUNTBLANK(raw_data!C411)=0,raw_data!C411,"none")</f>
        <v>B</v>
      </c>
      <c r="D411" t="str">
        <f>IF(COUNTBLANK(raw_data!D411)=0,raw_data!D411,"No gender")</f>
        <v>Female</v>
      </c>
      <c r="E411">
        <v>64</v>
      </c>
      <c r="F411">
        <v>64</v>
      </c>
      <c r="G411">
        <v>69</v>
      </c>
      <c r="H411">
        <v>78</v>
      </c>
      <c r="I411">
        <v>71</v>
      </c>
      <c r="J411">
        <v>72</v>
      </c>
      <c r="K411">
        <f t="shared" si="42"/>
        <v>346</v>
      </c>
      <c r="L411">
        <f t="shared" si="37"/>
        <v>69.199999999999989</v>
      </c>
      <c r="M411" t="str">
        <f t="shared" si="38"/>
        <v>C</v>
      </c>
      <c r="N411">
        <f t="shared" si="39"/>
        <v>281</v>
      </c>
      <c r="O411" t="str">
        <f t="shared" si="40"/>
        <v>pass</v>
      </c>
      <c r="P411" s="49">
        <f t="shared" si="41"/>
        <v>69.2</v>
      </c>
    </row>
    <row r="412" spans="1:16" x14ac:dyDescent="0.25">
      <c r="A412" t="s">
        <v>425</v>
      </c>
      <c r="B412" t="s">
        <v>974</v>
      </c>
      <c r="C412" t="str">
        <f>IF(COUNTBLANK(raw_data!C412)=0,raw_data!C412,"none")</f>
        <v>C</v>
      </c>
      <c r="D412" t="str">
        <f>IF(COUNTBLANK(raw_data!D412)=0,raw_data!D412,"No gender")</f>
        <v>Male</v>
      </c>
      <c r="E412">
        <v>75</v>
      </c>
      <c r="F412">
        <v>84</v>
      </c>
      <c r="G412">
        <v>84</v>
      </c>
      <c r="H412">
        <v>78</v>
      </c>
      <c r="I412">
        <v>74</v>
      </c>
      <c r="J412">
        <v>91</v>
      </c>
      <c r="K412">
        <f t="shared" si="42"/>
        <v>395</v>
      </c>
      <c r="L412">
        <f t="shared" si="37"/>
        <v>79</v>
      </c>
      <c r="M412" t="str">
        <f t="shared" si="38"/>
        <v>B</v>
      </c>
      <c r="N412">
        <f t="shared" si="39"/>
        <v>173</v>
      </c>
      <c r="O412" t="str">
        <f t="shared" si="40"/>
        <v>pass</v>
      </c>
      <c r="P412" s="49">
        <f t="shared" si="41"/>
        <v>79</v>
      </c>
    </row>
    <row r="413" spans="1:16" x14ac:dyDescent="0.25">
      <c r="A413" t="s">
        <v>426</v>
      </c>
      <c r="B413" t="s">
        <v>975</v>
      </c>
      <c r="C413" t="str">
        <f>IF(COUNTBLANK(raw_data!C413)=0,raw_data!C413,"none")</f>
        <v>C</v>
      </c>
      <c r="D413" t="str">
        <f>IF(COUNTBLANK(raw_data!D413)=0,raw_data!D413,"No gender")</f>
        <v>Male</v>
      </c>
      <c r="E413">
        <v>55</v>
      </c>
      <c r="F413">
        <v>49</v>
      </c>
      <c r="G413">
        <v>39</v>
      </c>
      <c r="H413">
        <v>54</v>
      </c>
      <c r="I413">
        <v>56</v>
      </c>
      <c r="J413">
        <v>72</v>
      </c>
      <c r="K413">
        <f t="shared" si="42"/>
        <v>253</v>
      </c>
      <c r="L413">
        <f t="shared" si="37"/>
        <v>50.6</v>
      </c>
      <c r="M413" t="str">
        <f t="shared" si="38"/>
        <v>D</v>
      </c>
      <c r="N413">
        <f t="shared" si="39"/>
        <v>427</v>
      </c>
      <c r="O413" t="str">
        <f t="shared" si="40"/>
        <v>fail</v>
      </c>
      <c r="P413" s="49">
        <f t="shared" si="41"/>
        <v>50.6</v>
      </c>
    </row>
    <row r="414" spans="1:16" x14ac:dyDescent="0.25">
      <c r="A414" t="s">
        <v>427</v>
      </c>
      <c r="B414" t="s">
        <v>976</v>
      </c>
      <c r="C414" t="str">
        <f>IF(COUNTBLANK(raw_data!C414)=0,raw_data!C414,"none")</f>
        <v>A</v>
      </c>
      <c r="D414" t="str">
        <f>IF(COUNTBLANK(raw_data!D414)=0,raw_data!D414,"No gender")</f>
        <v>Male</v>
      </c>
      <c r="E414">
        <v>63</v>
      </c>
      <c r="F414">
        <v>69</v>
      </c>
      <c r="G414">
        <v>61</v>
      </c>
      <c r="H414">
        <v>62</v>
      </c>
      <c r="I414">
        <v>77</v>
      </c>
      <c r="J414">
        <v>88</v>
      </c>
      <c r="K414">
        <f t="shared" si="42"/>
        <v>332</v>
      </c>
      <c r="L414">
        <f t="shared" si="37"/>
        <v>66.400000000000006</v>
      </c>
      <c r="M414" t="str">
        <f t="shared" si="38"/>
        <v>C</v>
      </c>
      <c r="N414">
        <f t="shared" si="39"/>
        <v>343</v>
      </c>
      <c r="O414" t="str">
        <f t="shared" si="40"/>
        <v>pass</v>
      </c>
      <c r="P414" s="49">
        <f t="shared" si="41"/>
        <v>66.400000000000006</v>
      </c>
    </row>
    <row r="415" spans="1:16" x14ac:dyDescent="0.25">
      <c r="A415" t="s">
        <v>428</v>
      </c>
      <c r="B415" t="s">
        <v>977</v>
      </c>
      <c r="C415" t="str">
        <f>IF(COUNTBLANK(raw_data!C415)=0,raw_data!C415,"none")</f>
        <v>B</v>
      </c>
      <c r="D415" t="str">
        <f>IF(COUNTBLANK(raw_data!D415)=0,raw_data!D415,"No gender")</f>
        <v>Female</v>
      </c>
      <c r="E415">
        <v>77</v>
      </c>
      <c r="F415">
        <v>67</v>
      </c>
      <c r="G415">
        <v>56</v>
      </c>
      <c r="H415">
        <v>62</v>
      </c>
      <c r="I415">
        <v>65</v>
      </c>
      <c r="J415">
        <v>60</v>
      </c>
      <c r="K415">
        <f t="shared" si="42"/>
        <v>327</v>
      </c>
      <c r="L415">
        <f t="shared" si="37"/>
        <v>65.400000000000006</v>
      </c>
      <c r="M415" t="str">
        <f t="shared" si="38"/>
        <v>C</v>
      </c>
      <c r="N415">
        <f t="shared" si="39"/>
        <v>359</v>
      </c>
      <c r="O415" t="str">
        <f t="shared" si="40"/>
        <v>pass</v>
      </c>
      <c r="P415" s="49">
        <f t="shared" si="41"/>
        <v>65.400000000000006</v>
      </c>
    </row>
    <row r="416" spans="1:16" x14ac:dyDescent="0.25">
      <c r="A416" t="s">
        <v>429</v>
      </c>
      <c r="B416" t="s">
        <v>978</v>
      </c>
      <c r="C416" t="str">
        <f>IF(COUNTBLANK(raw_data!C416)=0,raw_data!C416,"none")</f>
        <v>A</v>
      </c>
      <c r="D416" t="str">
        <f>IF(COUNTBLANK(raw_data!D416)=0,raw_data!D416,"No gender")</f>
        <v>Female</v>
      </c>
      <c r="E416">
        <v>72</v>
      </c>
      <c r="F416">
        <v>84</v>
      </c>
      <c r="G416">
        <v>87</v>
      </c>
      <c r="H416">
        <v>75</v>
      </c>
      <c r="I416">
        <v>90</v>
      </c>
      <c r="J416">
        <v>91</v>
      </c>
      <c r="K416">
        <f t="shared" si="42"/>
        <v>408</v>
      </c>
      <c r="L416">
        <f t="shared" si="37"/>
        <v>81.599999999999994</v>
      </c>
      <c r="M416" t="str">
        <f t="shared" si="38"/>
        <v>A</v>
      </c>
      <c r="N416">
        <f t="shared" si="39"/>
        <v>150</v>
      </c>
      <c r="O416" t="str">
        <f t="shared" si="40"/>
        <v>pass</v>
      </c>
      <c r="P416" s="49">
        <f t="shared" si="41"/>
        <v>81.599999999999994</v>
      </c>
    </row>
    <row r="417" spans="1:16" x14ac:dyDescent="0.25">
      <c r="A417" t="s">
        <v>430</v>
      </c>
      <c r="B417" t="s">
        <v>979</v>
      </c>
      <c r="C417" t="str">
        <f>IF(COUNTBLANK(raw_data!C417)=0,raw_data!C417,"none")</f>
        <v>B</v>
      </c>
      <c r="D417" t="str">
        <f>IF(COUNTBLANK(raw_data!D417)=0,raw_data!D417,"No gender")</f>
        <v>Male</v>
      </c>
      <c r="E417">
        <v>72</v>
      </c>
      <c r="F417">
        <v>70</v>
      </c>
      <c r="G417">
        <v>61</v>
      </c>
      <c r="H417">
        <v>78</v>
      </c>
      <c r="I417">
        <v>81</v>
      </c>
      <c r="J417">
        <v>93</v>
      </c>
      <c r="K417">
        <f t="shared" si="42"/>
        <v>362</v>
      </c>
      <c r="L417">
        <f t="shared" si="37"/>
        <v>72.399999999999991</v>
      </c>
      <c r="M417" t="str">
        <f t="shared" si="38"/>
        <v>B</v>
      </c>
      <c r="N417">
        <f t="shared" si="39"/>
        <v>222</v>
      </c>
      <c r="O417" t="str">
        <f t="shared" si="40"/>
        <v>pass</v>
      </c>
      <c r="P417" s="49">
        <f t="shared" si="41"/>
        <v>72.400000000000006</v>
      </c>
    </row>
    <row r="418" spans="1:16" x14ac:dyDescent="0.25">
      <c r="A418" t="s">
        <v>431</v>
      </c>
      <c r="B418" t="s">
        <v>980</v>
      </c>
      <c r="C418" t="str">
        <f>IF(COUNTBLANK(raw_data!C418)=0,raw_data!C418,"none")</f>
        <v>B</v>
      </c>
      <c r="D418" t="str">
        <f>IF(COUNTBLANK(raw_data!D418)=0,raw_data!D418,"No gender")</f>
        <v>Female</v>
      </c>
      <c r="E418">
        <v>86</v>
      </c>
      <c r="F418">
        <v>88</v>
      </c>
      <c r="G418">
        <v>98</v>
      </c>
      <c r="H418">
        <v>100</v>
      </c>
      <c r="I418">
        <v>97</v>
      </c>
      <c r="J418">
        <v>100</v>
      </c>
      <c r="K418">
        <f t="shared" si="42"/>
        <v>469</v>
      </c>
      <c r="L418">
        <f t="shared" si="37"/>
        <v>93.8</v>
      </c>
      <c r="M418" t="str">
        <f t="shared" si="38"/>
        <v>A++</v>
      </c>
      <c r="N418">
        <f t="shared" si="39"/>
        <v>14</v>
      </c>
      <c r="O418" t="str">
        <f t="shared" si="40"/>
        <v>pass</v>
      </c>
      <c r="P418" s="49">
        <f t="shared" si="41"/>
        <v>93.8</v>
      </c>
    </row>
    <row r="419" spans="1:16" x14ac:dyDescent="0.25">
      <c r="A419" t="s">
        <v>432</v>
      </c>
      <c r="B419" t="s">
        <v>981</v>
      </c>
      <c r="C419" t="str">
        <f>IF(COUNTBLANK(raw_data!C419)=0,raw_data!C419,"none")</f>
        <v>A</v>
      </c>
      <c r="D419" t="str">
        <f>IF(COUNTBLANK(raw_data!D419)=0,raw_data!D419,"No gender")</f>
        <v>Male</v>
      </c>
      <c r="E419">
        <v>100</v>
      </c>
      <c r="F419">
        <v>90</v>
      </c>
      <c r="G419">
        <v>67</v>
      </c>
      <c r="H419">
        <v>90</v>
      </c>
      <c r="I419">
        <v>85</v>
      </c>
      <c r="J419">
        <v>85</v>
      </c>
      <c r="K419">
        <f t="shared" si="42"/>
        <v>432</v>
      </c>
      <c r="L419">
        <f t="shared" si="37"/>
        <v>86.4</v>
      </c>
      <c r="M419" t="str">
        <f t="shared" si="38"/>
        <v>A</v>
      </c>
      <c r="N419">
        <f t="shared" si="39"/>
        <v>83</v>
      </c>
      <c r="O419" t="str">
        <f t="shared" si="40"/>
        <v>pass</v>
      </c>
      <c r="P419" s="49">
        <f t="shared" si="41"/>
        <v>86.4</v>
      </c>
    </row>
    <row r="420" spans="1:16" x14ac:dyDescent="0.25">
      <c r="A420" t="s">
        <v>433</v>
      </c>
      <c r="B420" t="s">
        <v>982</v>
      </c>
      <c r="C420" t="str">
        <f>IF(COUNTBLANK(raw_data!C420)=0,raw_data!C420,"none")</f>
        <v>A</v>
      </c>
      <c r="D420" t="str">
        <f>IF(COUNTBLANK(raw_data!D420)=0,raw_data!D420,"No gender")</f>
        <v>Male</v>
      </c>
      <c r="E420">
        <v>38</v>
      </c>
      <c r="F420">
        <v>35</v>
      </c>
      <c r="G420">
        <v>50</v>
      </c>
      <c r="H420">
        <v>35</v>
      </c>
      <c r="I420">
        <v>41</v>
      </c>
      <c r="J420">
        <v>80</v>
      </c>
      <c r="K420">
        <f t="shared" si="42"/>
        <v>199</v>
      </c>
      <c r="L420">
        <f t="shared" si="37"/>
        <v>39.800000000000004</v>
      </c>
      <c r="M420" t="str">
        <f t="shared" si="38"/>
        <v>D</v>
      </c>
      <c r="N420">
        <f t="shared" si="39"/>
        <v>479</v>
      </c>
      <c r="O420" t="str">
        <f t="shared" si="40"/>
        <v>fail</v>
      </c>
      <c r="P420" s="49">
        <f t="shared" si="41"/>
        <v>39.799999999999997</v>
      </c>
    </row>
    <row r="421" spans="1:16" x14ac:dyDescent="0.25">
      <c r="A421" t="s">
        <v>434</v>
      </c>
      <c r="B421" t="s">
        <v>983</v>
      </c>
      <c r="C421" t="str">
        <f>IF(COUNTBLANK(raw_data!C421)=0,raw_data!C421,"none")</f>
        <v>C</v>
      </c>
      <c r="D421" t="str">
        <f>IF(COUNTBLANK(raw_data!D421)=0,raw_data!D421,"No gender")</f>
        <v>Female</v>
      </c>
      <c r="E421">
        <v>87</v>
      </c>
      <c r="F421">
        <v>81</v>
      </c>
      <c r="G421">
        <v>86</v>
      </c>
      <c r="H421">
        <v>87</v>
      </c>
      <c r="I421">
        <v>78</v>
      </c>
      <c r="J421">
        <v>93</v>
      </c>
      <c r="K421">
        <f t="shared" si="42"/>
        <v>419</v>
      </c>
      <c r="L421">
        <f t="shared" si="37"/>
        <v>83.8</v>
      </c>
      <c r="M421" t="str">
        <f t="shared" si="38"/>
        <v>A</v>
      </c>
      <c r="N421">
        <f t="shared" si="39"/>
        <v>129</v>
      </c>
      <c r="O421" t="str">
        <f t="shared" si="40"/>
        <v>pass</v>
      </c>
      <c r="P421" s="49">
        <f t="shared" si="41"/>
        <v>83.8</v>
      </c>
    </row>
    <row r="422" spans="1:16" x14ac:dyDescent="0.25">
      <c r="A422" t="s">
        <v>435</v>
      </c>
      <c r="B422" t="s">
        <v>984</v>
      </c>
      <c r="C422" t="str">
        <f>IF(COUNTBLANK(raw_data!C422)=0,raw_data!C422,"none")</f>
        <v>B</v>
      </c>
      <c r="D422" t="str">
        <f>IF(COUNTBLANK(raw_data!D422)=0,raw_data!D422,"No gender")</f>
        <v>Male</v>
      </c>
      <c r="E422">
        <v>96</v>
      </c>
      <c r="F422">
        <v>97</v>
      </c>
      <c r="G422">
        <v>91</v>
      </c>
      <c r="H422">
        <v>88</v>
      </c>
      <c r="I422">
        <v>98</v>
      </c>
      <c r="J422">
        <v>93</v>
      </c>
      <c r="K422">
        <f t="shared" si="42"/>
        <v>470</v>
      </c>
      <c r="L422">
        <f t="shared" si="37"/>
        <v>94</v>
      </c>
      <c r="M422" t="str">
        <f t="shared" si="38"/>
        <v>A++</v>
      </c>
      <c r="N422">
        <f t="shared" si="39"/>
        <v>12</v>
      </c>
      <c r="O422" t="str">
        <f t="shared" si="40"/>
        <v>pass</v>
      </c>
      <c r="P422" s="49">
        <f t="shared" si="41"/>
        <v>94</v>
      </c>
    </row>
    <row r="423" spans="1:16" x14ac:dyDescent="0.25">
      <c r="A423" t="s">
        <v>436</v>
      </c>
      <c r="B423" t="s">
        <v>985</v>
      </c>
      <c r="C423" t="str">
        <f>IF(COUNTBLANK(raw_data!C423)=0,raw_data!C423,"none")</f>
        <v>none</v>
      </c>
      <c r="D423" t="str">
        <f>IF(COUNTBLANK(raw_data!D423)=0,raw_data!D423,"No gender")</f>
        <v>Male</v>
      </c>
      <c r="E423">
        <v>65</v>
      </c>
      <c r="F423">
        <v>61</v>
      </c>
      <c r="G423">
        <v>69</v>
      </c>
      <c r="H423">
        <v>63</v>
      </c>
      <c r="I423">
        <v>53</v>
      </c>
      <c r="J423">
        <v>92</v>
      </c>
      <c r="K423">
        <f t="shared" si="42"/>
        <v>311</v>
      </c>
      <c r="L423">
        <f t="shared" si="37"/>
        <v>62.2</v>
      </c>
      <c r="M423" t="str">
        <f t="shared" si="38"/>
        <v>C</v>
      </c>
      <c r="N423">
        <f t="shared" si="39"/>
        <v>376</v>
      </c>
      <c r="O423" t="str">
        <f t="shared" si="40"/>
        <v>pass</v>
      </c>
      <c r="P423" s="49">
        <f t="shared" si="41"/>
        <v>62.2</v>
      </c>
    </row>
    <row r="424" spans="1:16" x14ac:dyDescent="0.25">
      <c r="A424" t="s">
        <v>437</v>
      </c>
      <c r="B424" t="s">
        <v>986</v>
      </c>
      <c r="C424" t="str">
        <f>IF(COUNTBLANK(raw_data!C424)=0,raw_data!C424,"none")</f>
        <v>C</v>
      </c>
      <c r="D424" t="str">
        <f>IF(COUNTBLANK(raw_data!D424)=0,raw_data!D424,"No gender")</f>
        <v>Male</v>
      </c>
      <c r="E424">
        <v>70</v>
      </c>
      <c r="F424">
        <v>65</v>
      </c>
      <c r="G424">
        <v>56</v>
      </c>
      <c r="H424">
        <v>63</v>
      </c>
      <c r="I424">
        <v>78</v>
      </c>
      <c r="J424">
        <v>66</v>
      </c>
      <c r="K424">
        <f t="shared" si="42"/>
        <v>332</v>
      </c>
      <c r="L424">
        <f t="shared" si="37"/>
        <v>66.400000000000006</v>
      </c>
      <c r="M424" t="str">
        <f t="shared" si="38"/>
        <v>C</v>
      </c>
      <c r="N424">
        <f t="shared" si="39"/>
        <v>343</v>
      </c>
      <c r="O424" t="str">
        <f t="shared" si="40"/>
        <v>pass</v>
      </c>
      <c r="P424" s="49">
        <f t="shared" si="41"/>
        <v>66.400000000000006</v>
      </c>
    </row>
    <row r="425" spans="1:16" x14ac:dyDescent="0.25">
      <c r="A425" t="s">
        <v>438</v>
      </c>
      <c r="B425" t="s">
        <v>987</v>
      </c>
      <c r="C425" t="str">
        <f>IF(COUNTBLANK(raw_data!C425)=0,raw_data!C425,"none")</f>
        <v>A</v>
      </c>
      <c r="D425" t="str">
        <f>IF(COUNTBLANK(raw_data!D425)=0,raw_data!D425,"No gender")</f>
        <v>Female</v>
      </c>
      <c r="E425">
        <v>35</v>
      </c>
      <c r="F425">
        <v>35</v>
      </c>
      <c r="G425">
        <v>44</v>
      </c>
      <c r="H425">
        <v>35</v>
      </c>
      <c r="I425">
        <v>35</v>
      </c>
      <c r="J425">
        <v>60</v>
      </c>
      <c r="K425">
        <f t="shared" si="42"/>
        <v>184</v>
      </c>
      <c r="L425">
        <f t="shared" si="37"/>
        <v>36.799999999999997</v>
      </c>
      <c r="M425" t="str">
        <f t="shared" si="38"/>
        <v>D</v>
      </c>
      <c r="N425">
        <f t="shared" si="39"/>
        <v>494</v>
      </c>
      <c r="O425" t="str">
        <f t="shared" si="40"/>
        <v>fail</v>
      </c>
      <c r="P425" s="49">
        <f t="shared" si="41"/>
        <v>36.799999999999997</v>
      </c>
    </row>
    <row r="426" spans="1:16" x14ac:dyDescent="0.25">
      <c r="A426" t="s">
        <v>439</v>
      </c>
      <c r="B426" t="s">
        <v>988</v>
      </c>
      <c r="C426" t="str">
        <f>IF(COUNTBLANK(raw_data!C426)=0,raw_data!C426,"none")</f>
        <v>C</v>
      </c>
      <c r="D426" t="str">
        <f>IF(COUNTBLANK(raw_data!D426)=0,raw_data!D426,"No gender")</f>
        <v>Male</v>
      </c>
      <c r="E426">
        <v>47</v>
      </c>
      <c r="F426">
        <v>57</v>
      </c>
      <c r="G426">
        <v>57</v>
      </c>
      <c r="H426">
        <v>48</v>
      </c>
      <c r="I426">
        <v>43</v>
      </c>
      <c r="J426">
        <v>68</v>
      </c>
      <c r="K426">
        <f t="shared" si="42"/>
        <v>252</v>
      </c>
      <c r="L426">
        <f t="shared" si="37"/>
        <v>50.4</v>
      </c>
      <c r="M426" t="str">
        <f t="shared" si="38"/>
        <v>D</v>
      </c>
      <c r="N426">
        <f t="shared" si="39"/>
        <v>430</v>
      </c>
      <c r="O426" t="str">
        <f t="shared" si="40"/>
        <v>fail</v>
      </c>
      <c r="P426" s="49">
        <f t="shared" si="41"/>
        <v>50.4</v>
      </c>
    </row>
    <row r="427" spans="1:16" x14ac:dyDescent="0.25">
      <c r="A427" t="s">
        <v>440</v>
      </c>
      <c r="B427" t="s">
        <v>989</v>
      </c>
      <c r="C427" t="str">
        <f>IF(COUNTBLANK(raw_data!C427)=0,raw_data!C427,"none")</f>
        <v>none</v>
      </c>
      <c r="D427" t="str">
        <f>IF(COUNTBLANK(raw_data!D427)=0,raw_data!D427,"No gender")</f>
        <v>Male</v>
      </c>
      <c r="E427">
        <v>82</v>
      </c>
      <c r="F427">
        <v>72</v>
      </c>
      <c r="G427">
        <v>79</v>
      </c>
      <c r="H427">
        <v>74</v>
      </c>
      <c r="I427">
        <v>87</v>
      </c>
      <c r="J427">
        <v>88</v>
      </c>
      <c r="K427">
        <f t="shared" si="42"/>
        <v>394</v>
      </c>
      <c r="L427">
        <f t="shared" si="37"/>
        <v>78.8</v>
      </c>
      <c r="M427" t="str">
        <f t="shared" si="38"/>
        <v>B</v>
      </c>
      <c r="N427">
        <f t="shared" si="39"/>
        <v>175</v>
      </c>
      <c r="O427" t="str">
        <f t="shared" si="40"/>
        <v>pass</v>
      </c>
      <c r="P427" s="49">
        <f t="shared" si="41"/>
        <v>78.8</v>
      </c>
    </row>
    <row r="428" spans="1:16" x14ac:dyDescent="0.25">
      <c r="A428" t="s">
        <v>441</v>
      </c>
      <c r="B428" t="s">
        <v>990</v>
      </c>
      <c r="C428" t="str">
        <f>IF(COUNTBLANK(raw_data!C428)=0,raw_data!C428,"none")</f>
        <v>A</v>
      </c>
      <c r="D428" t="str">
        <f>IF(COUNTBLANK(raw_data!D428)=0,raw_data!D428,"No gender")</f>
        <v>Female</v>
      </c>
      <c r="E428">
        <v>79</v>
      </c>
      <c r="F428">
        <v>71</v>
      </c>
      <c r="G428">
        <v>63</v>
      </c>
      <c r="H428">
        <v>75</v>
      </c>
      <c r="I428">
        <v>69</v>
      </c>
      <c r="J428">
        <v>83</v>
      </c>
      <c r="K428">
        <f t="shared" si="42"/>
        <v>357</v>
      </c>
      <c r="L428">
        <f t="shared" si="37"/>
        <v>71.399999999999991</v>
      </c>
      <c r="M428" t="str">
        <f t="shared" si="38"/>
        <v>B</v>
      </c>
      <c r="N428">
        <f t="shared" si="39"/>
        <v>244</v>
      </c>
      <c r="O428" t="str">
        <f t="shared" si="40"/>
        <v>pass</v>
      </c>
      <c r="P428" s="49">
        <f t="shared" si="41"/>
        <v>71.400000000000006</v>
      </c>
    </row>
    <row r="429" spans="1:16" x14ac:dyDescent="0.25">
      <c r="A429" t="s">
        <v>442</v>
      </c>
      <c r="B429" t="s">
        <v>991</v>
      </c>
      <c r="C429" t="str">
        <f>IF(COUNTBLANK(raw_data!C429)=0,raw_data!C429,"none")</f>
        <v>C</v>
      </c>
      <c r="D429" t="str">
        <f>IF(COUNTBLANK(raw_data!D429)=0,raw_data!D429,"No gender")</f>
        <v>Female</v>
      </c>
      <c r="E429">
        <v>36</v>
      </c>
      <c r="F429">
        <v>35</v>
      </c>
      <c r="G429">
        <v>41</v>
      </c>
      <c r="H429">
        <v>35</v>
      </c>
      <c r="I429">
        <v>37</v>
      </c>
      <c r="J429">
        <v>60</v>
      </c>
      <c r="K429">
        <f t="shared" si="42"/>
        <v>184</v>
      </c>
      <c r="L429">
        <f t="shared" si="37"/>
        <v>36.799999999999997</v>
      </c>
      <c r="M429" t="str">
        <f t="shared" si="38"/>
        <v>D</v>
      </c>
      <c r="N429">
        <f t="shared" si="39"/>
        <v>494</v>
      </c>
      <c r="O429" t="str">
        <f t="shared" si="40"/>
        <v>fail</v>
      </c>
      <c r="P429" s="49">
        <f t="shared" si="41"/>
        <v>36.799999999999997</v>
      </c>
    </row>
    <row r="430" spans="1:16" x14ac:dyDescent="0.25">
      <c r="A430" t="s">
        <v>443</v>
      </c>
      <c r="B430" t="s">
        <v>992</v>
      </c>
      <c r="C430" t="str">
        <f>IF(COUNTBLANK(raw_data!C430)=0,raw_data!C430,"none")</f>
        <v>C</v>
      </c>
      <c r="D430" t="str">
        <f>IF(COUNTBLANK(raw_data!D430)=0,raw_data!D430,"No gender")</f>
        <v>Female</v>
      </c>
      <c r="E430">
        <v>82</v>
      </c>
      <c r="F430">
        <v>85</v>
      </c>
      <c r="G430">
        <v>91</v>
      </c>
      <c r="H430">
        <v>82</v>
      </c>
      <c r="I430">
        <v>99</v>
      </c>
      <c r="J430">
        <v>81</v>
      </c>
      <c r="K430">
        <f t="shared" si="42"/>
        <v>439</v>
      </c>
      <c r="L430">
        <f t="shared" si="37"/>
        <v>87.8</v>
      </c>
      <c r="M430" t="str">
        <f t="shared" si="38"/>
        <v>A</v>
      </c>
      <c r="N430">
        <f t="shared" si="39"/>
        <v>65</v>
      </c>
      <c r="O430" t="str">
        <f t="shared" si="40"/>
        <v>pass</v>
      </c>
      <c r="P430" s="49">
        <f t="shared" si="41"/>
        <v>87.8</v>
      </c>
    </row>
    <row r="431" spans="1:16" x14ac:dyDescent="0.25">
      <c r="A431" t="s">
        <v>444</v>
      </c>
      <c r="B431" t="s">
        <v>993</v>
      </c>
      <c r="C431" t="str">
        <f>IF(COUNTBLANK(raw_data!C431)=0,raw_data!C431,"none")</f>
        <v>C</v>
      </c>
      <c r="D431" t="str">
        <f>IF(COUNTBLANK(raw_data!D431)=0,raw_data!D431,"No gender")</f>
        <v>Female</v>
      </c>
      <c r="E431">
        <v>74</v>
      </c>
      <c r="F431">
        <v>70</v>
      </c>
      <c r="G431">
        <v>54</v>
      </c>
      <c r="H431">
        <v>63</v>
      </c>
      <c r="I431">
        <v>74</v>
      </c>
      <c r="J431">
        <v>81</v>
      </c>
      <c r="K431">
        <f t="shared" si="42"/>
        <v>335</v>
      </c>
      <c r="L431">
        <f t="shared" si="37"/>
        <v>67</v>
      </c>
      <c r="M431" t="str">
        <f t="shared" si="38"/>
        <v>C</v>
      </c>
      <c r="N431">
        <f t="shared" si="39"/>
        <v>331</v>
      </c>
      <c r="O431" t="str">
        <f t="shared" si="40"/>
        <v>pass</v>
      </c>
      <c r="P431" s="49">
        <f t="shared" si="41"/>
        <v>67</v>
      </c>
    </row>
    <row r="432" spans="1:16" x14ac:dyDescent="0.25">
      <c r="A432" t="s">
        <v>445</v>
      </c>
      <c r="B432" t="s">
        <v>994</v>
      </c>
      <c r="C432" t="str">
        <f>IF(COUNTBLANK(raw_data!C432)=0,raw_data!C432,"none")</f>
        <v>A</v>
      </c>
      <c r="D432" t="str">
        <f>IF(COUNTBLANK(raw_data!D432)=0,raw_data!D432,"No gender")</f>
        <v>Female</v>
      </c>
      <c r="E432">
        <v>35</v>
      </c>
      <c r="F432">
        <v>35</v>
      </c>
      <c r="G432">
        <v>49</v>
      </c>
      <c r="H432">
        <v>36</v>
      </c>
      <c r="I432">
        <v>52</v>
      </c>
      <c r="J432">
        <v>71</v>
      </c>
      <c r="K432">
        <f t="shared" si="42"/>
        <v>207</v>
      </c>
      <c r="L432">
        <f t="shared" si="37"/>
        <v>41.4</v>
      </c>
      <c r="M432" t="str">
        <f t="shared" si="38"/>
        <v>D</v>
      </c>
      <c r="N432">
        <f t="shared" si="39"/>
        <v>474</v>
      </c>
      <c r="O432" t="str">
        <f t="shared" si="40"/>
        <v>fail</v>
      </c>
      <c r="P432" s="49">
        <f t="shared" si="41"/>
        <v>41.4</v>
      </c>
    </row>
    <row r="433" spans="1:16" x14ac:dyDescent="0.25">
      <c r="A433" t="s">
        <v>446</v>
      </c>
      <c r="B433" t="s">
        <v>995</v>
      </c>
      <c r="C433" t="str">
        <f>IF(COUNTBLANK(raw_data!C433)=0,raw_data!C433,"none")</f>
        <v>B</v>
      </c>
      <c r="D433" t="str">
        <f>IF(COUNTBLANK(raw_data!D433)=0,raw_data!D433,"No gender")</f>
        <v>Female</v>
      </c>
      <c r="E433">
        <v>75</v>
      </c>
      <c r="F433">
        <v>71</v>
      </c>
      <c r="G433">
        <v>72</v>
      </c>
      <c r="H433">
        <v>73</v>
      </c>
      <c r="I433">
        <v>82</v>
      </c>
      <c r="J433">
        <v>93</v>
      </c>
      <c r="K433">
        <f t="shared" si="42"/>
        <v>373</v>
      </c>
      <c r="L433">
        <f t="shared" si="37"/>
        <v>74.599999999999994</v>
      </c>
      <c r="M433" t="str">
        <f t="shared" si="38"/>
        <v>B</v>
      </c>
      <c r="N433">
        <f t="shared" si="39"/>
        <v>203</v>
      </c>
      <c r="O433" t="str">
        <f t="shared" si="40"/>
        <v>pass</v>
      </c>
      <c r="P433" s="49">
        <f t="shared" si="41"/>
        <v>74.599999999999994</v>
      </c>
    </row>
    <row r="434" spans="1:16" x14ac:dyDescent="0.25">
      <c r="A434" t="s">
        <v>447</v>
      </c>
      <c r="B434" t="s">
        <v>996</v>
      </c>
      <c r="C434" t="str">
        <f>IF(COUNTBLANK(raw_data!C434)=0,raw_data!C434,"none")</f>
        <v>C</v>
      </c>
      <c r="D434" t="str">
        <f>IF(COUNTBLANK(raw_data!D434)=0,raw_data!D434,"No gender")</f>
        <v>Female</v>
      </c>
      <c r="E434">
        <v>69</v>
      </c>
      <c r="F434">
        <v>63</v>
      </c>
      <c r="G434">
        <v>72</v>
      </c>
      <c r="H434">
        <v>58</v>
      </c>
      <c r="I434">
        <v>75</v>
      </c>
      <c r="J434">
        <v>80</v>
      </c>
      <c r="K434">
        <f t="shared" si="42"/>
        <v>337</v>
      </c>
      <c r="L434">
        <f t="shared" si="37"/>
        <v>67.400000000000006</v>
      </c>
      <c r="M434" t="str">
        <f t="shared" si="38"/>
        <v>C</v>
      </c>
      <c r="N434">
        <f t="shared" si="39"/>
        <v>320</v>
      </c>
      <c r="O434" t="str">
        <f t="shared" si="40"/>
        <v>pass</v>
      </c>
      <c r="P434" s="49">
        <f t="shared" si="41"/>
        <v>67.400000000000006</v>
      </c>
    </row>
    <row r="435" spans="1:16" x14ac:dyDescent="0.25">
      <c r="A435" t="s">
        <v>448</v>
      </c>
      <c r="B435" t="s">
        <v>997</v>
      </c>
      <c r="C435" t="str">
        <f>IF(COUNTBLANK(raw_data!C435)=0,raw_data!C435,"none")</f>
        <v>C</v>
      </c>
      <c r="D435" t="str">
        <f>IF(COUNTBLANK(raw_data!D435)=0,raw_data!D435,"No gender")</f>
        <v>Male</v>
      </c>
      <c r="E435">
        <v>63</v>
      </c>
      <c r="F435">
        <v>72</v>
      </c>
      <c r="G435">
        <v>54</v>
      </c>
      <c r="H435">
        <v>70</v>
      </c>
      <c r="I435">
        <v>71</v>
      </c>
      <c r="J435">
        <v>93</v>
      </c>
      <c r="K435">
        <f t="shared" si="42"/>
        <v>330</v>
      </c>
      <c r="L435">
        <f t="shared" si="37"/>
        <v>66</v>
      </c>
      <c r="M435" t="str">
        <f t="shared" si="38"/>
        <v>C</v>
      </c>
      <c r="N435">
        <f t="shared" si="39"/>
        <v>353</v>
      </c>
      <c r="O435" t="str">
        <f t="shared" si="40"/>
        <v>pass</v>
      </c>
      <c r="P435" s="49">
        <f t="shared" si="41"/>
        <v>66</v>
      </c>
    </row>
    <row r="436" spans="1:16" x14ac:dyDescent="0.25">
      <c r="A436" t="s">
        <v>449</v>
      </c>
      <c r="B436" t="s">
        <v>998</v>
      </c>
      <c r="C436" t="str">
        <f>IF(COUNTBLANK(raw_data!C436)=0,raw_data!C436,"none")</f>
        <v>A</v>
      </c>
      <c r="D436" t="str">
        <f>IF(COUNTBLANK(raw_data!D436)=0,raw_data!D436,"No gender")</f>
        <v>Female</v>
      </c>
      <c r="E436">
        <v>100</v>
      </c>
      <c r="F436">
        <v>100</v>
      </c>
      <c r="G436">
        <v>95</v>
      </c>
      <c r="H436">
        <v>92</v>
      </c>
      <c r="I436">
        <v>89</v>
      </c>
      <c r="J436">
        <v>88</v>
      </c>
      <c r="K436">
        <f t="shared" si="42"/>
        <v>476</v>
      </c>
      <c r="L436">
        <f t="shared" si="37"/>
        <v>95.199999999999989</v>
      </c>
      <c r="M436" t="str">
        <f t="shared" si="38"/>
        <v>A++</v>
      </c>
      <c r="N436">
        <f t="shared" si="39"/>
        <v>7</v>
      </c>
      <c r="O436" t="str">
        <f t="shared" si="40"/>
        <v>pass</v>
      </c>
      <c r="P436" s="49">
        <f t="shared" si="41"/>
        <v>95.2</v>
      </c>
    </row>
    <row r="437" spans="1:16" x14ac:dyDescent="0.25">
      <c r="A437" t="s">
        <v>450</v>
      </c>
      <c r="B437" t="s">
        <v>999</v>
      </c>
      <c r="C437" t="str">
        <f>IF(COUNTBLANK(raw_data!C437)=0,raw_data!C437,"none")</f>
        <v>B</v>
      </c>
      <c r="D437" t="str">
        <f>IF(COUNTBLANK(raw_data!D437)=0,raw_data!D437,"No gender")</f>
        <v>Female</v>
      </c>
      <c r="E437">
        <v>78</v>
      </c>
      <c r="F437">
        <v>70</v>
      </c>
      <c r="G437">
        <v>76</v>
      </c>
      <c r="H437">
        <v>71</v>
      </c>
      <c r="I437">
        <v>57</v>
      </c>
      <c r="J437">
        <v>87</v>
      </c>
      <c r="K437">
        <f t="shared" si="42"/>
        <v>352</v>
      </c>
      <c r="L437">
        <f t="shared" si="37"/>
        <v>70.399999999999991</v>
      </c>
      <c r="M437" t="str">
        <f t="shared" si="38"/>
        <v>B</v>
      </c>
      <c r="N437">
        <f t="shared" si="39"/>
        <v>258</v>
      </c>
      <c r="O437" t="str">
        <f t="shared" si="40"/>
        <v>pass</v>
      </c>
      <c r="P437" s="49">
        <f t="shared" si="41"/>
        <v>70.400000000000006</v>
      </c>
    </row>
    <row r="438" spans="1:16" x14ac:dyDescent="0.25">
      <c r="A438" t="s">
        <v>451</v>
      </c>
      <c r="B438" t="s">
        <v>1000</v>
      </c>
      <c r="C438" t="str">
        <f>IF(COUNTBLANK(raw_data!C438)=0,raw_data!C438,"none")</f>
        <v>A</v>
      </c>
      <c r="D438" t="str">
        <f>IF(COUNTBLANK(raw_data!D438)=0,raw_data!D438,"No gender")</f>
        <v>Female</v>
      </c>
      <c r="E438">
        <v>82</v>
      </c>
      <c r="F438">
        <v>76</v>
      </c>
      <c r="G438">
        <v>92</v>
      </c>
      <c r="H438">
        <v>73</v>
      </c>
      <c r="I438">
        <v>85</v>
      </c>
      <c r="J438">
        <v>80</v>
      </c>
      <c r="K438">
        <f t="shared" si="42"/>
        <v>408</v>
      </c>
      <c r="L438">
        <f t="shared" si="37"/>
        <v>81.599999999999994</v>
      </c>
      <c r="M438" t="str">
        <f t="shared" si="38"/>
        <v>A</v>
      </c>
      <c r="N438">
        <f t="shared" si="39"/>
        <v>150</v>
      </c>
      <c r="O438" t="str">
        <f t="shared" si="40"/>
        <v>pass</v>
      </c>
      <c r="P438" s="49">
        <f t="shared" si="41"/>
        <v>81.599999999999994</v>
      </c>
    </row>
    <row r="439" spans="1:16" x14ac:dyDescent="0.25">
      <c r="A439" t="s">
        <v>452</v>
      </c>
      <c r="B439" t="s">
        <v>1001</v>
      </c>
      <c r="C439" t="str">
        <f>IF(COUNTBLANK(raw_data!C439)=0,raw_data!C439,"none")</f>
        <v>B</v>
      </c>
      <c r="D439" t="str">
        <f>IF(COUNTBLANK(raw_data!D439)=0,raw_data!D439,"No gender")</f>
        <v>Male</v>
      </c>
      <c r="E439">
        <v>59</v>
      </c>
      <c r="F439">
        <v>62</v>
      </c>
      <c r="G439">
        <v>70</v>
      </c>
      <c r="H439">
        <v>77</v>
      </c>
      <c r="I439">
        <v>73</v>
      </c>
      <c r="J439">
        <v>81</v>
      </c>
      <c r="K439">
        <f t="shared" si="42"/>
        <v>341</v>
      </c>
      <c r="L439">
        <f t="shared" si="37"/>
        <v>68.2</v>
      </c>
      <c r="M439" t="str">
        <f t="shared" si="38"/>
        <v>C</v>
      </c>
      <c r="N439">
        <f t="shared" si="39"/>
        <v>303</v>
      </c>
      <c r="O439" t="str">
        <f t="shared" si="40"/>
        <v>pass</v>
      </c>
      <c r="P439" s="49">
        <f t="shared" si="41"/>
        <v>68.2</v>
      </c>
    </row>
    <row r="440" spans="1:16" x14ac:dyDescent="0.25">
      <c r="A440" t="s">
        <v>453</v>
      </c>
      <c r="B440" t="s">
        <v>1002</v>
      </c>
      <c r="C440" t="str">
        <f>IF(COUNTBLANK(raw_data!C440)=0,raw_data!C440,"none")</f>
        <v>B</v>
      </c>
      <c r="D440" t="str">
        <f>IF(COUNTBLANK(raw_data!D440)=0,raw_data!D440,"No gender")</f>
        <v>Female</v>
      </c>
      <c r="E440">
        <v>64</v>
      </c>
      <c r="F440">
        <v>54</v>
      </c>
      <c r="G440">
        <v>64</v>
      </c>
      <c r="H440">
        <v>58</v>
      </c>
      <c r="I440">
        <v>51</v>
      </c>
      <c r="J440">
        <v>76</v>
      </c>
      <c r="K440">
        <f t="shared" si="42"/>
        <v>291</v>
      </c>
      <c r="L440">
        <f t="shared" si="37"/>
        <v>58.199999999999996</v>
      </c>
      <c r="M440" t="str">
        <f t="shared" si="38"/>
        <v>D</v>
      </c>
      <c r="N440">
        <f t="shared" si="39"/>
        <v>392</v>
      </c>
      <c r="O440" t="str">
        <f t="shared" si="40"/>
        <v>fail</v>
      </c>
      <c r="P440" s="49">
        <f t="shared" si="41"/>
        <v>58.2</v>
      </c>
    </row>
    <row r="441" spans="1:16" x14ac:dyDescent="0.25">
      <c r="A441" t="s">
        <v>454</v>
      </c>
      <c r="B441" t="s">
        <v>1003</v>
      </c>
      <c r="C441" t="str">
        <f>IF(COUNTBLANK(raw_data!C441)=0,raw_data!C441,"none")</f>
        <v>B</v>
      </c>
      <c r="D441" t="str">
        <f>IF(COUNTBLANK(raw_data!D441)=0,raw_data!D441,"No gender")</f>
        <v>Male</v>
      </c>
      <c r="E441">
        <v>97</v>
      </c>
      <c r="F441">
        <v>76</v>
      </c>
      <c r="G441">
        <v>90</v>
      </c>
      <c r="H441">
        <v>90</v>
      </c>
      <c r="I441">
        <v>95</v>
      </c>
      <c r="J441">
        <v>99</v>
      </c>
      <c r="K441">
        <f t="shared" si="42"/>
        <v>448</v>
      </c>
      <c r="L441">
        <f t="shared" si="37"/>
        <v>89.600000000000009</v>
      </c>
      <c r="M441" t="str">
        <f t="shared" si="38"/>
        <v>A</v>
      </c>
      <c r="N441">
        <f t="shared" si="39"/>
        <v>46</v>
      </c>
      <c r="O441" t="str">
        <f t="shared" si="40"/>
        <v>pass</v>
      </c>
      <c r="P441" s="49">
        <f t="shared" si="41"/>
        <v>89.6</v>
      </c>
    </row>
    <row r="442" spans="1:16" x14ac:dyDescent="0.25">
      <c r="A442" t="s">
        <v>455</v>
      </c>
      <c r="B442" t="s">
        <v>1004</v>
      </c>
      <c r="C442" t="str">
        <f>IF(COUNTBLANK(raw_data!C442)=0,raw_data!C442,"none")</f>
        <v>A</v>
      </c>
      <c r="D442" t="str">
        <f>IF(COUNTBLANK(raw_data!D442)=0,raw_data!D442,"No gender")</f>
        <v>Female</v>
      </c>
      <c r="E442">
        <v>49</v>
      </c>
      <c r="F442">
        <v>42</v>
      </c>
      <c r="G442">
        <v>39</v>
      </c>
      <c r="H442">
        <v>44</v>
      </c>
      <c r="I442">
        <v>35</v>
      </c>
      <c r="J442">
        <v>60</v>
      </c>
      <c r="K442">
        <f t="shared" si="42"/>
        <v>209</v>
      </c>
      <c r="L442">
        <f t="shared" si="37"/>
        <v>41.8</v>
      </c>
      <c r="M442" t="str">
        <f t="shared" si="38"/>
        <v>D</v>
      </c>
      <c r="N442">
        <f t="shared" si="39"/>
        <v>472</v>
      </c>
      <c r="O442" t="str">
        <f t="shared" si="40"/>
        <v>fail</v>
      </c>
      <c r="P442" s="49">
        <f t="shared" si="41"/>
        <v>41.8</v>
      </c>
    </row>
    <row r="443" spans="1:16" x14ac:dyDescent="0.25">
      <c r="A443" t="s">
        <v>456</v>
      </c>
      <c r="B443" t="s">
        <v>1005</v>
      </c>
      <c r="C443" t="str">
        <f>IF(COUNTBLANK(raw_data!C443)=0,raw_data!C443,"none")</f>
        <v>a</v>
      </c>
      <c r="D443" t="str">
        <f>IF(COUNTBLANK(raw_data!D443)=0,raw_data!D443,"No gender")</f>
        <v>Male</v>
      </c>
      <c r="E443">
        <v>67</v>
      </c>
      <c r="F443">
        <v>65</v>
      </c>
      <c r="G443">
        <v>54</v>
      </c>
      <c r="H443">
        <v>72</v>
      </c>
      <c r="I443">
        <v>74</v>
      </c>
      <c r="J443">
        <v>99</v>
      </c>
      <c r="K443">
        <f t="shared" si="42"/>
        <v>332</v>
      </c>
      <c r="L443">
        <f t="shared" si="37"/>
        <v>66.400000000000006</v>
      </c>
      <c r="M443" t="str">
        <f t="shared" si="38"/>
        <v>C</v>
      </c>
      <c r="N443">
        <f t="shared" si="39"/>
        <v>343</v>
      </c>
      <c r="O443" t="str">
        <f t="shared" si="40"/>
        <v>pass</v>
      </c>
      <c r="P443" s="49">
        <f t="shared" si="41"/>
        <v>66.400000000000006</v>
      </c>
    </row>
    <row r="444" spans="1:16" x14ac:dyDescent="0.25">
      <c r="A444" t="s">
        <v>457</v>
      </c>
      <c r="B444" t="s">
        <v>1006</v>
      </c>
      <c r="C444" t="str">
        <f>IF(COUNTBLANK(raw_data!C444)=0,raw_data!C444,"none")</f>
        <v>B</v>
      </c>
      <c r="D444" t="str">
        <f>IF(COUNTBLANK(raw_data!D444)=0,raw_data!D444,"No gender")</f>
        <v>Female</v>
      </c>
      <c r="E444">
        <v>88</v>
      </c>
      <c r="F444">
        <v>86</v>
      </c>
      <c r="G444">
        <v>80</v>
      </c>
      <c r="H444">
        <v>92</v>
      </c>
      <c r="I444">
        <v>94</v>
      </c>
      <c r="J444">
        <v>96</v>
      </c>
      <c r="K444">
        <f t="shared" si="42"/>
        <v>440</v>
      </c>
      <c r="L444">
        <f t="shared" si="37"/>
        <v>88</v>
      </c>
      <c r="M444" t="str">
        <f t="shared" si="38"/>
        <v>A</v>
      </c>
      <c r="N444">
        <f t="shared" si="39"/>
        <v>63</v>
      </c>
      <c r="O444" t="str">
        <f t="shared" si="40"/>
        <v>pass</v>
      </c>
      <c r="P444" s="49">
        <f t="shared" si="41"/>
        <v>88</v>
      </c>
    </row>
    <row r="445" spans="1:16" x14ac:dyDescent="0.25">
      <c r="A445" t="s">
        <v>458</v>
      </c>
      <c r="B445" t="s">
        <v>1007</v>
      </c>
      <c r="C445" t="str">
        <f>IF(COUNTBLANK(raw_data!C445)=0,raw_data!C445,"none")</f>
        <v>A</v>
      </c>
      <c r="D445" t="str">
        <f>IF(COUNTBLANK(raw_data!D445)=0,raw_data!D445,"No gender")</f>
        <v>Female</v>
      </c>
      <c r="E445">
        <v>42</v>
      </c>
      <c r="F445">
        <v>37</v>
      </c>
      <c r="G445">
        <v>49</v>
      </c>
      <c r="H445">
        <v>35</v>
      </c>
      <c r="I445">
        <v>52</v>
      </c>
      <c r="J445">
        <v>70</v>
      </c>
      <c r="K445">
        <f t="shared" si="42"/>
        <v>215</v>
      </c>
      <c r="L445">
        <f t="shared" si="37"/>
        <v>43</v>
      </c>
      <c r="M445" t="str">
        <f t="shared" si="38"/>
        <v>D</v>
      </c>
      <c r="N445">
        <f t="shared" si="39"/>
        <v>466</v>
      </c>
      <c r="O445" t="str">
        <f t="shared" si="40"/>
        <v>fail</v>
      </c>
      <c r="P445" s="49">
        <f t="shared" si="41"/>
        <v>43</v>
      </c>
    </row>
    <row r="446" spans="1:16" x14ac:dyDescent="0.25">
      <c r="A446" t="s">
        <v>459</v>
      </c>
      <c r="B446" t="s">
        <v>1008</v>
      </c>
      <c r="C446" t="str">
        <f>IF(COUNTBLANK(raw_data!C446)=0,raw_data!C446,"none")</f>
        <v>B</v>
      </c>
      <c r="D446" t="str">
        <f>IF(COUNTBLANK(raw_data!D446)=0,raw_data!D446,"No gender")</f>
        <v>Female</v>
      </c>
      <c r="E446">
        <v>75</v>
      </c>
      <c r="F446">
        <v>64</v>
      </c>
      <c r="G446">
        <v>57</v>
      </c>
      <c r="H446">
        <v>65</v>
      </c>
      <c r="I446">
        <v>77</v>
      </c>
      <c r="J446">
        <v>83</v>
      </c>
      <c r="K446">
        <f t="shared" si="42"/>
        <v>338</v>
      </c>
      <c r="L446">
        <f t="shared" si="37"/>
        <v>67.600000000000009</v>
      </c>
      <c r="M446" t="str">
        <f t="shared" si="38"/>
        <v>C</v>
      </c>
      <c r="N446">
        <f t="shared" si="39"/>
        <v>316</v>
      </c>
      <c r="O446" t="str">
        <f t="shared" si="40"/>
        <v>pass</v>
      </c>
      <c r="P446" s="49">
        <f t="shared" si="41"/>
        <v>67.599999999999994</v>
      </c>
    </row>
    <row r="447" spans="1:16" x14ac:dyDescent="0.25">
      <c r="A447" t="s">
        <v>460</v>
      </c>
      <c r="B447" t="s">
        <v>1009</v>
      </c>
      <c r="C447" t="str">
        <f>IF(COUNTBLANK(raw_data!C447)=0,raw_data!C447,"none")</f>
        <v>A</v>
      </c>
      <c r="D447" t="str">
        <f>IF(COUNTBLANK(raw_data!D447)=0,raw_data!D447,"No gender")</f>
        <v>Male</v>
      </c>
      <c r="E447">
        <v>69</v>
      </c>
      <c r="F447">
        <v>80</v>
      </c>
      <c r="G447">
        <v>93</v>
      </c>
      <c r="H447">
        <v>85</v>
      </c>
      <c r="I447">
        <v>87</v>
      </c>
      <c r="J447">
        <v>78</v>
      </c>
      <c r="K447">
        <f t="shared" si="42"/>
        <v>414</v>
      </c>
      <c r="L447">
        <f t="shared" si="37"/>
        <v>82.8</v>
      </c>
      <c r="M447" t="str">
        <f t="shared" si="38"/>
        <v>A</v>
      </c>
      <c r="N447">
        <f t="shared" si="39"/>
        <v>137</v>
      </c>
      <c r="O447" t="str">
        <f t="shared" si="40"/>
        <v>pass</v>
      </c>
      <c r="P447" s="49">
        <f t="shared" si="41"/>
        <v>82.8</v>
      </c>
    </row>
    <row r="448" spans="1:16" x14ac:dyDescent="0.25">
      <c r="A448" t="s">
        <v>461</v>
      </c>
      <c r="B448" t="s">
        <v>1010</v>
      </c>
      <c r="C448" t="str">
        <f>IF(COUNTBLANK(raw_data!C448)=0,raw_data!C448,"none")</f>
        <v>A</v>
      </c>
      <c r="D448" t="str">
        <f>IF(COUNTBLANK(raw_data!D448)=0,raw_data!D448,"No gender")</f>
        <v>Female</v>
      </c>
      <c r="E448">
        <v>74</v>
      </c>
      <c r="F448">
        <v>74</v>
      </c>
      <c r="G448">
        <v>66</v>
      </c>
      <c r="H448">
        <v>68</v>
      </c>
      <c r="I448">
        <v>81</v>
      </c>
      <c r="J448">
        <v>82</v>
      </c>
      <c r="K448">
        <f t="shared" si="42"/>
        <v>363</v>
      </c>
      <c r="L448">
        <f t="shared" si="37"/>
        <v>72.599999999999994</v>
      </c>
      <c r="M448" t="str">
        <f t="shared" si="38"/>
        <v>B</v>
      </c>
      <c r="N448">
        <f t="shared" si="39"/>
        <v>220</v>
      </c>
      <c r="O448" t="str">
        <f t="shared" si="40"/>
        <v>pass</v>
      </c>
      <c r="P448" s="49">
        <f t="shared" si="41"/>
        <v>72.599999999999994</v>
      </c>
    </row>
    <row r="449" spans="1:16" x14ac:dyDescent="0.25">
      <c r="A449" t="s">
        <v>462</v>
      </c>
      <c r="B449" t="s">
        <v>1011</v>
      </c>
      <c r="C449" t="str">
        <f>IF(COUNTBLANK(raw_data!C449)=0,raw_data!C449,"none")</f>
        <v>C</v>
      </c>
      <c r="D449" t="str">
        <f>IF(COUNTBLANK(raw_data!D449)=0,raw_data!D449,"No gender")</f>
        <v>Male</v>
      </c>
      <c r="E449">
        <v>93</v>
      </c>
      <c r="F449">
        <v>96</v>
      </c>
      <c r="G449">
        <v>84</v>
      </c>
      <c r="H449">
        <v>87</v>
      </c>
      <c r="I449">
        <v>88</v>
      </c>
      <c r="J449">
        <v>94</v>
      </c>
      <c r="K449">
        <f t="shared" si="42"/>
        <v>448</v>
      </c>
      <c r="L449">
        <f t="shared" si="37"/>
        <v>89.600000000000009</v>
      </c>
      <c r="M449" t="str">
        <f t="shared" si="38"/>
        <v>A</v>
      </c>
      <c r="N449">
        <f t="shared" si="39"/>
        <v>46</v>
      </c>
      <c r="O449" t="str">
        <f t="shared" si="40"/>
        <v>pass</v>
      </c>
      <c r="P449" s="49">
        <f t="shared" si="41"/>
        <v>89.6</v>
      </c>
    </row>
    <row r="450" spans="1:16" x14ac:dyDescent="0.25">
      <c r="A450" t="s">
        <v>463</v>
      </c>
      <c r="B450" t="s">
        <v>1012</v>
      </c>
      <c r="C450" t="str">
        <f>IF(COUNTBLANK(raw_data!C450)=0,raw_data!C450,"none")</f>
        <v>A</v>
      </c>
      <c r="D450" t="str">
        <f>IF(COUNTBLANK(raw_data!D450)=0,raw_data!D450,"No gender")</f>
        <v>Female</v>
      </c>
      <c r="E450">
        <v>42</v>
      </c>
      <c r="F450">
        <v>50</v>
      </c>
      <c r="G450">
        <v>39</v>
      </c>
      <c r="H450">
        <v>56</v>
      </c>
      <c r="I450">
        <v>53</v>
      </c>
      <c r="J450">
        <v>77</v>
      </c>
      <c r="K450">
        <f t="shared" si="42"/>
        <v>240</v>
      </c>
      <c r="L450">
        <f t="shared" si="37"/>
        <v>48</v>
      </c>
      <c r="M450" t="str">
        <f t="shared" si="38"/>
        <v>D</v>
      </c>
      <c r="N450">
        <f t="shared" si="39"/>
        <v>449</v>
      </c>
      <c r="O450" t="str">
        <f t="shared" si="40"/>
        <v>fail</v>
      </c>
      <c r="P450" s="49">
        <f t="shared" si="41"/>
        <v>48</v>
      </c>
    </row>
    <row r="451" spans="1:16" x14ac:dyDescent="0.25">
      <c r="A451" t="s">
        <v>464</v>
      </c>
      <c r="B451" t="s">
        <v>1013</v>
      </c>
      <c r="C451" t="str">
        <f>IF(COUNTBLANK(raw_data!C451)=0,raw_data!C451,"none")</f>
        <v>C</v>
      </c>
      <c r="D451" t="str">
        <f>IF(COUNTBLANK(raw_data!D451)=0,raw_data!D451,"No gender")</f>
        <v>Male</v>
      </c>
      <c r="E451">
        <v>76</v>
      </c>
      <c r="F451">
        <v>69</v>
      </c>
      <c r="G451">
        <v>65</v>
      </c>
      <c r="H451">
        <v>69</v>
      </c>
      <c r="I451">
        <v>72</v>
      </c>
      <c r="J451">
        <v>76</v>
      </c>
      <c r="K451">
        <f t="shared" si="42"/>
        <v>351</v>
      </c>
      <c r="L451">
        <f t="shared" ref="L451:L504" si="43">(K451/500)*100</f>
        <v>70.199999999999989</v>
      </c>
      <c r="M451" t="str">
        <f t="shared" ref="M451:M504" si="44">IF(L451&gt;=90,"A++",IF(L451&gt;=80,"A",IF(L451&gt;=70,"B",IF(L451&gt;=60,"C","D"))))</f>
        <v>B</v>
      </c>
      <c r="N451">
        <f t="shared" ref="N451:N504" si="45">RANK(K451,$K$2:$K$504,0)</f>
        <v>260</v>
      </c>
      <c r="O451" t="str">
        <f t="shared" ref="O451:O504" si="46">IF(L451&gt;=60,"pass","fail")</f>
        <v>pass</v>
      </c>
      <c r="P451" s="49">
        <f t="shared" ref="P451:P504" si="47">AVERAGE(K451/COUNT(E451:I451))</f>
        <v>70.2</v>
      </c>
    </row>
    <row r="452" spans="1:16" x14ac:dyDescent="0.25">
      <c r="A452" t="s">
        <v>465</v>
      </c>
      <c r="B452" t="s">
        <v>1014</v>
      </c>
      <c r="C452" t="str">
        <f>IF(COUNTBLANK(raw_data!C452)=0,raw_data!C452,"none")</f>
        <v>C</v>
      </c>
      <c r="D452" t="str">
        <f>IF(COUNTBLANK(raw_data!D452)=0,raw_data!D452,"No gender")</f>
        <v>Female</v>
      </c>
      <c r="E452">
        <v>85</v>
      </c>
      <c r="F452">
        <v>94</v>
      </c>
      <c r="G452">
        <v>76</v>
      </c>
      <c r="H452">
        <v>80</v>
      </c>
      <c r="I452">
        <v>92</v>
      </c>
      <c r="J452">
        <v>95</v>
      </c>
      <c r="K452">
        <f t="shared" si="42"/>
        <v>427</v>
      </c>
      <c r="L452">
        <f t="shared" si="43"/>
        <v>85.399999999999991</v>
      </c>
      <c r="M452" t="str">
        <f t="shared" si="44"/>
        <v>A</v>
      </c>
      <c r="N452">
        <f t="shared" si="45"/>
        <v>103</v>
      </c>
      <c r="O452" t="str">
        <f t="shared" si="46"/>
        <v>pass</v>
      </c>
      <c r="P452" s="49">
        <f t="shared" si="47"/>
        <v>85.4</v>
      </c>
    </row>
    <row r="453" spans="1:16" x14ac:dyDescent="0.25">
      <c r="A453" t="s">
        <v>466</v>
      </c>
      <c r="B453" t="s">
        <v>1015</v>
      </c>
      <c r="C453" t="str">
        <f>IF(COUNTBLANK(raw_data!C453)=0,raw_data!C453,"none")</f>
        <v>B</v>
      </c>
      <c r="D453" t="str">
        <f>IF(COUNTBLANK(raw_data!D453)=0,raw_data!D453,"No gender")</f>
        <v>Female</v>
      </c>
      <c r="E453">
        <v>77</v>
      </c>
      <c r="F453">
        <v>77</v>
      </c>
      <c r="G453">
        <v>66</v>
      </c>
      <c r="H453">
        <v>59</v>
      </c>
      <c r="I453">
        <v>79</v>
      </c>
      <c r="J453">
        <v>96</v>
      </c>
      <c r="K453">
        <f t="shared" si="42"/>
        <v>358</v>
      </c>
      <c r="L453">
        <f t="shared" si="43"/>
        <v>71.599999999999994</v>
      </c>
      <c r="M453" t="str">
        <f t="shared" si="44"/>
        <v>B</v>
      </c>
      <c r="N453">
        <f t="shared" si="45"/>
        <v>235</v>
      </c>
      <c r="O453" t="str">
        <f t="shared" si="46"/>
        <v>pass</v>
      </c>
      <c r="P453" s="49">
        <f t="shared" si="47"/>
        <v>71.599999999999994</v>
      </c>
    </row>
    <row r="454" spans="1:16" x14ac:dyDescent="0.25">
      <c r="A454" t="s">
        <v>467</v>
      </c>
      <c r="B454" t="s">
        <v>1016</v>
      </c>
      <c r="C454" t="str">
        <f>IF(COUNTBLANK(raw_data!C454)=0,raw_data!C454,"none")</f>
        <v>B</v>
      </c>
      <c r="D454" t="str">
        <f>IF(COUNTBLANK(raw_data!D454)=0,raw_data!D454,"No gender")</f>
        <v>Male</v>
      </c>
      <c r="E454">
        <v>51</v>
      </c>
      <c r="F454">
        <v>68</v>
      </c>
      <c r="G454">
        <v>56</v>
      </c>
      <c r="H454">
        <v>57</v>
      </c>
      <c r="I454">
        <v>56</v>
      </c>
      <c r="J454">
        <v>76</v>
      </c>
      <c r="K454">
        <f t="shared" si="42"/>
        <v>288</v>
      </c>
      <c r="L454">
        <f t="shared" si="43"/>
        <v>57.599999999999994</v>
      </c>
      <c r="M454" t="str">
        <f t="shared" si="44"/>
        <v>D</v>
      </c>
      <c r="N454">
        <f t="shared" si="45"/>
        <v>395</v>
      </c>
      <c r="O454" t="str">
        <f t="shared" si="46"/>
        <v>fail</v>
      </c>
      <c r="P454" s="49">
        <f t="shared" si="47"/>
        <v>57.6</v>
      </c>
    </row>
    <row r="455" spans="1:16" x14ac:dyDescent="0.25">
      <c r="A455" t="s">
        <v>468</v>
      </c>
      <c r="B455" t="s">
        <v>1017</v>
      </c>
      <c r="C455" t="str">
        <f>IF(COUNTBLANK(raw_data!C455)=0,raw_data!C455,"none")</f>
        <v>B</v>
      </c>
      <c r="D455" t="str">
        <f>IF(COUNTBLANK(raw_data!D455)=0,raw_data!D455,"No gender")</f>
        <v>Female</v>
      </c>
      <c r="E455">
        <v>49</v>
      </c>
      <c r="F455">
        <v>35</v>
      </c>
      <c r="G455">
        <v>43</v>
      </c>
      <c r="H455">
        <v>38</v>
      </c>
      <c r="I455">
        <v>39</v>
      </c>
      <c r="J455">
        <v>60</v>
      </c>
      <c r="K455">
        <f t="shared" si="42"/>
        <v>204</v>
      </c>
      <c r="L455">
        <f t="shared" si="43"/>
        <v>40.799999999999997</v>
      </c>
      <c r="M455" t="str">
        <f t="shared" si="44"/>
        <v>D</v>
      </c>
      <c r="N455">
        <f t="shared" si="45"/>
        <v>476</v>
      </c>
      <c r="O455" t="str">
        <f t="shared" si="46"/>
        <v>fail</v>
      </c>
      <c r="P455" s="49">
        <f t="shared" si="47"/>
        <v>40.799999999999997</v>
      </c>
    </row>
    <row r="456" spans="1:16" x14ac:dyDescent="0.25">
      <c r="A456" t="s">
        <v>469</v>
      </c>
      <c r="B456" t="s">
        <v>1018</v>
      </c>
      <c r="C456" t="str">
        <f>IF(COUNTBLANK(raw_data!C456)=0,raw_data!C456,"none")</f>
        <v>C</v>
      </c>
      <c r="D456" t="str">
        <f>IF(COUNTBLANK(raw_data!D456)=0,raw_data!D456,"No gender")</f>
        <v>Male</v>
      </c>
      <c r="E456">
        <v>62</v>
      </c>
      <c r="F456">
        <v>64</v>
      </c>
      <c r="G456">
        <v>79</v>
      </c>
      <c r="H456">
        <v>78</v>
      </c>
      <c r="I456">
        <v>73</v>
      </c>
      <c r="J456">
        <v>99</v>
      </c>
      <c r="K456">
        <f t="shared" si="42"/>
        <v>356</v>
      </c>
      <c r="L456">
        <f t="shared" si="43"/>
        <v>71.2</v>
      </c>
      <c r="M456" t="str">
        <f t="shared" si="44"/>
        <v>B</v>
      </c>
      <c r="N456">
        <f t="shared" si="45"/>
        <v>249</v>
      </c>
      <c r="O456" t="str">
        <f t="shared" si="46"/>
        <v>pass</v>
      </c>
      <c r="P456" s="49">
        <f t="shared" si="47"/>
        <v>71.2</v>
      </c>
    </row>
    <row r="457" spans="1:16" x14ac:dyDescent="0.25">
      <c r="A457" t="s">
        <v>470</v>
      </c>
      <c r="B457" t="s">
        <v>1019</v>
      </c>
      <c r="C457" t="str">
        <f>IF(COUNTBLANK(raw_data!C457)=0,raw_data!C457,"none")</f>
        <v xml:space="preserve">B </v>
      </c>
      <c r="D457" t="str">
        <f>IF(COUNTBLANK(raw_data!D457)=0,raw_data!D457,"No gender")</f>
        <v>Male</v>
      </c>
      <c r="E457">
        <v>66</v>
      </c>
      <c r="F457">
        <v>65</v>
      </c>
      <c r="G457">
        <v>60</v>
      </c>
      <c r="H457">
        <v>57</v>
      </c>
      <c r="I457">
        <v>60</v>
      </c>
      <c r="J457">
        <v>73</v>
      </c>
      <c r="K457">
        <f t="shared" si="42"/>
        <v>308</v>
      </c>
      <c r="L457">
        <f t="shared" si="43"/>
        <v>61.6</v>
      </c>
      <c r="M457" t="str">
        <f t="shared" si="44"/>
        <v>C</v>
      </c>
      <c r="N457">
        <f t="shared" si="45"/>
        <v>380</v>
      </c>
      <c r="O457" t="str">
        <f t="shared" si="46"/>
        <v>pass</v>
      </c>
      <c r="P457" s="49">
        <f t="shared" si="47"/>
        <v>61.6</v>
      </c>
    </row>
    <row r="458" spans="1:16" x14ac:dyDescent="0.25">
      <c r="A458" t="s">
        <v>471</v>
      </c>
      <c r="B458" t="s">
        <v>1020</v>
      </c>
      <c r="C458" t="str">
        <f>IF(COUNTBLANK(raw_data!C458)=0,raw_data!C458,"none")</f>
        <v>A</v>
      </c>
      <c r="D458" t="str">
        <f>IF(COUNTBLANK(raw_data!D458)=0,raw_data!D458,"No gender")</f>
        <v>Female</v>
      </c>
      <c r="E458">
        <v>97</v>
      </c>
      <c r="F458">
        <v>84</v>
      </c>
      <c r="G458">
        <v>82</v>
      </c>
      <c r="H458">
        <v>89</v>
      </c>
      <c r="I458">
        <v>98</v>
      </c>
      <c r="J458">
        <v>100</v>
      </c>
      <c r="K458">
        <f t="shared" si="42"/>
        <v>450</v>
      </c>
      <c r="L458">
        <f t="shared" si="43"/>
        <v>90</v>
      </c>
      <c r="M458" t="str">
        <f t="shared" si="44"/>
        <v>A++</v>
      </c>
      <c r="N458">
        <f t="shared" si="45"/>
        <v>38</v>
      </c>
      <c r="O458" t="str">
        <f t="shared" si="46"/>
        <v>pass</v>
      </c>
      <c r="P458" s="49">
        <f t="shared" si="47"/>
        <v>90</v>
      </c>
    </row>
    <row r="459" spans="1:16" x14ac:dyDescent="0.25">
      <c r="A459" t="s">
        <v>472</v>
      </c>
      <c r="B459" t="s">
        <v>1021</v>
      </c>
      <c r="C459" t="str">
        <f>IF(COUNTBLANK(raw_data!C459)=0,raw_data!C459,"none")</f>
        <v>A</v>
      </c>
      <c r="D459" t="str">
        <f>IF(COUNTBLANK(raw_data!D459)=0,raw_data!D459,"No gender")</f>
        <v>Male</v>
      </c>
      <c r="E459">
        <v>94</v>
      </c>
      <c r="F459">
        <v>93</v>
      </c>
      <c r="G459">
        <v>73</v>
      </c>
      <c r="H459">
        <v>80</v>
      </c>
      <c r="I459">
        <v>87</v>
      </c>
      <c r="J459">
        <v>87</v>
      </c>
      <c r="K459">
        <f t="shared" si="42"/>
        <v>427</v>
      </c>
      <c r="L459">
        <f t="shared" si="43"/>
        <v>85.399999999999991</v>
      </c>
      <c r="M459" t="str">
        <f t="shared" si="44"/>
        <v>A</v>
      </c>
      <c r="N459">
        <f t="shared" si="45"/>
        <v>103</v>
      </c>
      <c r="O459" t="str">
        <f t="shared" si="46"/>
        <v>pass</v>
      </c>
      <c r="P459" s="49">
        <f t="shared" si="47"/>
        <v>85.4</v>
      </c>
    </row>
    <row r="460" spans="1:16" x14ac:dyDescent="0.25">
      <c r="A460" t="s">
        <v>473</v>
      </c>
      <c r="B460" t="s">
        <v>1022</v>
      </c>
      <c r="C460" t="str">
        <f>IF(COUNTBLANK(raw_data!C460)=0,raw_data!C460,"none")</f>
        <v>C</v>
      </c>
      <c r="D460" t="str">
        <f>IF(COUNTBLANK(raw_data!D460)=0,raw_data!D460,"No gender")</f>
        <v>Female</v>
      </c>
      <c r="E460">
        <v>66</v>
      </c>
      <c r="F460">
        <v>79</v>
      </c>
      <c r="G460">
        <v>68</v>
      </c>
      <c r="H460">
        <v>66</v>
      </c>
      <c r="I460">
        <v>74</v>
      </c>
      <c r="J460">
        <v>83</v>
      </c>
      <c r="K460">
        <f t="shared" si="42"/>
        <v>353</v>
      </c>
      <c r="L460">
        <f t="shared" si="43"/>
        <v>70.599999999999994</v>
      </c>
      <c r="M460" t="str">
        <f t="shared" si="44"/>
        <v>B</v>
      </c>
      <c r="N460">
        <f t="shared" si="45"/>
        <v>256</v>
      </c>
      <c r="O460" t="str">
        <f t="shared" si="46"/>
        <v>pass</v>
      </c>
      <c r="P460" s="49">
        <f t="shared" si="47"/>
        <v>70.599999999999994</v>
      </c>
    </row>
    <row r="461" spans="1:16" x14ac:dyDescent="0.25">
      <c r="A461" t="s">
        <v>474</v>
      </c>
      <c r="B461" t="s">
        <v>1023</v>
      </c>
      <c r="C461" t="str">
        <f>IF(COUNTBLANK(raw_data!C461)=0,raw_data!C461,"none")</f>
        <v xml:space="preserve">A </v>
      </c>
      <c r="D461" t="str">
        <f>IF(COUNTBLANK(raw_data!D461)=0,raw_data!D461,"No gender")</f>
        <v>Male</v>
      </c>
      <c r="E461">
        <v>76</v>
      </c>
      <c r="F461">
        <v>65</v>
      </c>
      <c r="G461">
        <v>72</v>
      </c>
      <c r="H461">
        <v>71</v>
      </c>
      <c r="I461">
        <v>72</v>
      </c>
      <c r="J461">
        <v>60</v>
      </c>
      <c r="K461">
        <f t="shared" si="42"/>
        <v>356</v>
      </c>
      <c r="L461">
        <f t="shared" si="43"/>
        <v>71.2</v>
      </c>
      <c r="M461" t="str">
        <f t="shared" si="44"/>
        <v>B</v>
      </c>
      <c r="N461">
        <f t="shared" si="45"/>
        <v>249</v>
      </c>
      <c r="O461" t="str">
        <f t="shared" si="46"/>
        <v>pass</v>
      </c>
      <c r="P461" s="49">
        <f t="shared" si="47"/>
        <v>71.2</v>
      </c>
    </row>
    <row r="462" spans="1:16" x14ac:dyDescent="0.25">
      <c r="A462" t="s">
        <v>475</v>
      </c>
      <c r="B462" t="s">
        <v>1024</v>
      </c>
      <c r="C462" t="str">
        <f>IF(COUNTBLANK(raw_data!C462)=0,raw_data!C462,"none")</f>
        <v>B</v>
      </c>
      <c r="D462" t="str">
        <f>IF(COUNTBLANK(raw_data!D462)=0,raw_data!D462,"No gender")</f>
        <v>Male</v>
      </c>
      <c r="E462">
        <v>87</v>
      </c>
      <c r="F462">
        <v>84</v>
      </c>
      <c r="G462">
        <v>80</v>
      </c>
      <c r="H462">
        <v>73</v>
      </c>
      <c r="I462">
        <v>75</v>
      </c>
      <c r="J462">
        <v>79</v>
      </c>
      <c r="K462">
        <f t="shared" si="42"/>
        <v>399</v>
      </c>
      <c r="L462">
        <f t="shared" si="43"/>
        <v>79.800000000000011</v>
      </c>
      <c r="M462" t="str">
        <f t="shared" si="44"/>
        <v>B</v>
      </c>
      <c r="N462">
        <f t="shared" si="45"/>
        <v>164</v>
      </c>
      <c r="O462" t="str">
        <f t="shared" si="46"/>
        <v>pass</v>
      </c>
      <c r="P462" s="49">
        <f t="shared" si="47"/>
        <v>79.8</v>
      </c>
    </row>
    <row r="463" spans="1:16" x14ac:dyDescent="0.25">
      <c r="A463" t="s">
        <v>476</v>
      </c>
      <c r="B463" t="s">
        <v>1025</v>
      </c>
      <c r="C463" t="str">
        <f>IF(COUNTBLANK(raw_data!C463)=0,raw_data!C463,"none")</f>
        <v>B</v>
      </c>
      <c r="D463" t="str">
        <f>IF(COUNTBLANK(raw_data!D463)=0,raw_data!D463,"No gender")</f>
        <v>Female</v>
      </c>
      <c r="E463">
        <v>80</v>
      </c>
      <c r="F463">
        <v>79</v>
      </c>
      <c r="G463">
        <v>92</v>
      </c>
      <c r="H463">
        <v>75</v>
      </c>
      <c r="I463">
        <v>76</v>
      </c>
      <c r="J463">
        <v>85</v>
      </c>
      <c r="K463">
        <f t="shared" si="42"/>
        <v>402</v>
      </c>
      <c r="L463">
        <f t="shared" si="43"/>
        <v>80.400000000000006</v>
      </c>
      <c r="M463" t="str">
        <f t="shared" si="44"/>
        <v>A</v>
      </c>
      <c r="N463">
        <f t="shared" si="45"/>
        <v>162</v>
      </c>
      <c r="O463" t="str">
        <f t="shared" si="46"/>
        <v>pass</v>
      </c>
      <c r="P463" s="49">
        <f t="shared" si="47"/>
        <v>80.400000000000006</v>
      </c>
    </row>
    <row r="464" spans="1:16" x14ac:dyDescent="0.25">
      <c r="A464" t="s">
        <v>477</v>
      </c>
      <c r="B464" t="s">
        <v>1026</v>
      </c>
      <c r="C464" t="str">
        <f>IF(COUNTBLANK(raw_data!C464)=0,raw_data!C464,"none")</f>
        <v>C</v>
      </c>
      <c r="D464" t="str">
        <f>IF(COUNTBLANK(raw_data!D464)=0,raw_data!D464,"No gender")</f>
        <v>Female</v>
      </c>
      <c r="E464">
        <v>58</v>
      </c>
      <c r="F464">
        <v>76</v>
      </c>
      <c r="G464">
        <v>53</v>
      </c>
      <c r="H464">
        <v>75</v>
      </c>
      <c r="I464">
        <v>76</v>
      </c>
      <c r="J464">
        <v>63</v>
      </c>
      <c r="K464">
        <f t="shared" si="42"/>
        <v>338</v>
      </c>
      <c r="L464">
        <f t="shared" si="43"/>
        <v>67.600000000000009</v>
      </c>
      <c r="M464" t="str">
        <f t="shared" si="44"/>
        <v>C</v>
      </c>
      <c r="N464">
        <f t="shared" si="45"/>
        <v>316</v>
      </c>
      <c r="O464" t="str">
        <f t="shared" si="46"/>
        <v>pass</v>
      </c>
      <c r="P464" s="49">
        <f t="shared" si="47"/>
        <v>67.599999999999994</v>
      </c>
    </row>
    <row r="465" spans="1:16" x14ac:dyDescent="0.25">
      <c r="A465" t="s">
        <v>478</v>
      </c>
      <c r="B465" t="s">
        <v>1027</v>
      </c>
      <c r="C465" t="str">
        <f>IF(COUNTBLANK(raw_data!C465)=0,raw_data!C465,"none")</f>
        <v>C</v>
      </c>
      <c r="D465" t="str">
        <f>IF(COUNTBLANK(raw_data!D465)=0,raw_data!D465,"No gender")</f>
        <v>Female</v>
      </c>
      <c r="E465">
        <v>84</v>
      </c>
      <c r="F465">
        <v>96</v>
      </c>
      <c r="G465">
        <v>75</v>
      </c>
      <c r="H465">
        <v>84</v>
      </c>
      <c r="I465">
        <v>98</v>
      </c>
      <c r="J465">
        <v>76</v>
      </c>
      <c r="K465">
        <f t="shared" si="42"/>
        <v>437</v>
      </c>
      <c r="L465">
        <f t="shared" si="43"/>
        <v>87.4</v>
      </c>
      <c r="M465" t="str">
        <f t="shared" si="44"/>
        <v>A</v>
      </c>
      <c r="N465">
        <f t="shared" si="45"/>
        <v>68</v>
      </c>
      <c r="O465" t="str">
        <f t="shared" si="46"/>
        <v>pass</v>
      </c>
      <c r="P465" s="49">
        <f t="shared" si="47"/>
        <v>87.4</v>
      </c>
    </row>
    <row r="466" spans="1:16" x14ac:dyDescent="0.25">
      <c r="A466" t="s">
        <v>479</v>
      </c>
      <c r="B466" t="s">
        <v>1028</v>
      </c>
      <c r="C466" t="str">
        <f>IF(COUNTBLANK(raw_data!C466)=0,raw_data!C466,"none")</f>
        <v>C</v>
      </c>
      <c r="D466" t="str">
        <f>IF(COUNTBLANK(raw_data!D466)=0,raw_data!D466,"No gender")</f>
        <v>Male</v>
      </c>
      <c r="E466">
        <v>62</v>
      </c>
      <c r="F466">
        <v>51</v>
      </c>
      <c r="G466">
        <v>60</v>
      </c>
      <c r="H466">
        <v>57</v>
      </c>
      <c r="I466">
        <v>46</v>
      </c>
      <c r="J466">
        <v>69</v>
      </c>
      <c r="K466">
        <f t="shared" si="42"/>
        <v>276</v>
      </c>
      <c r="L466">
        <f t="shared" si="43"/>
        <v>55.2</v>
      </c>
      <c r="M466" t="str">
        <f t="shared" si="44"/>
        <v>D</v>
      </c>
      <c r="N466">
        <f t="shared" si="45"/>
        <v>402</v>
      </c>
      <c r="O466" t="str">
        <f t="shared" si="46"/>
        <v>fail</v>
      </c>
      <c r="P466" s="49">
        <f t="shared" si="47"/>
        <v>55.2</v>
      </c>
    </row>
    <row r="467" spans="1:16" x14ac:dyDescent="0.25">
      <c r="A467" t="s">
        <v>480</v>
      </c>
      <c r="B467" t="s">
        <v>1029</v>
      </c>
      <c r="C467" t="str">
        <f>IF(COUNTBLANK(raw_data!C467)=0,raw_data!C467,"none")</f>
        <v>none</v>
      </c>
      <c r="D467" t="str">
        <f>IF(COUNTBLANK(raw_data!D467)=0,raw_data!D467,"No gender")</f>
        <v>Female</v>
      </c>
      <c r="E467">
        <v>82</v>
      </c>
      <c r="F467">
        <v>88</v>
      </c>
      <c r="G467">
        <v>98</v>
      </c>
      <c r="H467">
        <v>87</v>
      </c>
      <c r="I467">
        <v>95</v>
      </c>
      <c r="J467">
        <v>93</v>
      </c>
      <c r="K467">
        <f t="shared" si="42"/>
        <v>450</v>
      </c>
      <c r="L467">
        <f t="shared" si="43"/>
        <v>90</v>
      </c>
      <c r="M467" t="str">
        <f t="shared" si="44"/>
        <v>A++</v>
      </c>
      <c r="N467">
        <f t="shared" si="45"/>
        <v>38</v>
      </c>
      <c r="O467" t="str">
        <f t="shared" si="46"/>
        <v>pass</v>
      </c>
      <c r="P467" s="49">
        <f t="shared" si="47"/>
        <v>90</v>
      </c>
    </row>
    <row r="468" spans="1:16" x14ac:dyDescent="0.25">
      <c r="A468" t="s">
        <v>481</v>
      </c>
      <c r="B468" t="s">
        <v>1030</v>
      </c>
      <c r="C468" t="str">
        <f>IF(COUNTBLANK(raw_data!C468)=0,raw_data!C468,"none")</f>
        <v>A</v>
      </c>
      <c r="D468" t="str">
        <f>IF(COUNTBLANK(raw_data!D468)=0,raw_data!D468,"No gender")</f>
        <v>Female</v>
      </c>
      <c r="E468">
        <v>84</v>
      </c>
      <c r="F468">
        <v>85</v>
      </c>
      <c r="G468">
        <v>84</v>
      </c>
      <c r="H468">
        <v>77</v>
      </c>
      <c r="I468">
        <v>80</v>
      </c>
      <c r="J468">
        <v>91</v>
      </c>
      <c r="K468">
        <f t="shared" si="42"/>
        <v>410</v>
      </c>
      <c r="L468">
        <f t="shared" si="43"/>
        <v>82</v>
      </c>
      <c r="M468" t="str">
        <f t="shared" si="44"/>
        <v>A</v>
      </c>
      <c r="N468">
        <f t="shared" si="45"/>
        <v>149</v>
      </c>
      <c r="O468" t="str">
        <f t="shared" si="46"/>
        <v>pass</v>
      </c>
      <c r="P468" s="49">
        <f t="shared" si="47"/>
        <v>82</v>
      </c>
    </row>
    <row r="469" spans="1:16" x14ac:dyDescent="0.25">
      <c r="A469" t="s">
        <v>482</v>
      </c>
      <c r="B469" t="s">
        <v>1031</v>
      </c>
      <c r="C469" t="str">
        <f>IF(COUNTBLANK(raw_data!C469)=0,raw_data!C469,"none")</f>
        <v>C</v>
      </c>
      <c r="D469" t="str">
        <f>IF(COUNTBLANK(raw_data!D469)=0,raw_data!D469,"No gender")</f>
        <v>Female</v>
      </c>
      <c r="E469">
        <v>76</v>
      </c>
      <c r="F469">
        <v>81</v>
      </c>
      <c r="G469">
        <v>64</v>
      </c>
      <c r="H469">
        <v>69</v>
      </c>
      <c r="I469">
        <v>75</v>
      </c>
      <c r="J469">
        <v>70</v>
      </c>
      <c r="K469">
        <f t="shared" ref="K469:K504" si="48">SUM(E469:I469)</f>
        <v>365</v>
      </c>
      <c r="L469">
        <f t="shared" si="43"/>
        <v>73</v>
      </c>
      <c r="M469" t="str">
        <f t="shared" si="44"/>
        <v>B</v>
      </c>
      <c r="N469">
        <f t="shared" si="45"/>
        <v>216</v>
      </c>
      <c r="O469" t="str">
        <f t="shared" si="46"/>
        <v>pass</v>
      </c>
      <c r="P469" s="49">
        <f t="shared" si="47"/>
        <v>73</v>
      </c>
    </row>
    <row r="470" spans="1:16" x14ac:dyDescent="0.25">
      <c r="A470" t="s">
        <v>483</v>
      </c>
      <c r="B470" t="s">
        <v>1032</v>
      </c>
      <c r="C470" t="str">
        <f>IF(COUNTBLANK(raw_data!C470)=0,raw_data!C470,"none")</f>
        <v>B</v>
      </c>
      <c r="D470" t="str">
        <f>IF(COUNTBLANK(raw_data!D470)=0,raw_data!D470,"No gender")</f>
        <v>Male</v>
      </c>
      <c r="E470">
        <v>46</v>
      </c>
      <c r="F470">
        <v>65</v>
      </c>
      <c r="G470">
        <v>38</v>
      </c>
      <c r="H470">
        <v>47</v>
      </c>
      <c r="I470">
        <v>43</v>
      </c>
      <c r="J470">
        <v>68</v>
      </c>
      <c r="K470">
        <f t="shared" si="48"/>
        <v>239</v>
      </c>
      <c r="L470">
        <f t="shared" si="43"/>
        <v>47.8</v>
      </c>
      <c r="M470" t="str">
        <f t="shared" si="44"/>
        <v>D</v>
      </c>
      <c r="N470">
        <f t="shared" si="45"/>
        <v>450</v>
      </c>
      <c r="O470" t="str">
        <f t="shared" si="46"/>
        <v>fail</v>
      </c>
      <c r="P470" s="49">
        <f t="shared" si="47"/>
        <v>47.8</v>
      </c>
    </row>
    <row r="471" spans="1:16" x14ac:dyDescent="0.25">
      <c r="A471" t="s">
        <v>484</v>
      </c>
      <c r="B471" t="s">
        <v>1033</v>
      </c>
      <c r="C471" t="str">
        <f>IF(COUNTBLANK(raw_data!C471)=0,raw_data!C471,"none")</f>
        <v>A</v>
      </c>
      <c r="D471" t="str">
        <f>IF(COUNTBLANK(raw_data!D471)=0,raw_data!D471,"No gender")</f>
        <v>Female</v>
      </c>
      <c r="E471">
        <v>76</v>
      </c>
      <c r="F471">
        <v>75</v>
      </c>
      <c r="G471">
        <v>78</v>
      </c>
      <c r="H471">
        <v>70</v>
      </c>
      <c r="I471">
        <v>83</v>
      </c>
      <c r="J471">
        <v>81</v>
      </c>
      <c r="K471">
        <f t="shared" si="48"/>
        <v>382</v>
      </c>
      <c r="L471">
        <f t="shared" si="43"/>
        <v>76.400000000000006</v>
      </c>
      <c r="M471" t="str">
        <f t="shared" si="44"/>
        <v>B</v>
      </c>
      <c r="N471">
        <f t="shared" si="45"/>
        <v>192</v>
      </c>
      <c r="O471" t="str">
        <f t="shared" si="46"/>
        <v>pass</v>
      </c>
      <c r="P471" s="49">
        <f t="shared" si="47"/>
        <v>76.400000000000006</v>
      </c>
    </row>
    <row r="472" spans="1:16" x14ac:dyDescent="0.25">
      <c r="A472" t="s">
        <v>485</v>
      </c>
      <c r="B472" t="s">
        <v>1034</v>
      </c>
      <c r="C472" t="str">
        <f>IF(COUNTBLANK(raw_data!C472)=0,raw_data!C472,"none")</f>
        <v>none</v>
      </c>
      <c r="D472" t="str">
        <f>IF(COUNTBLANK(raw_data!D472)=0,raw_data!D472,"No gender")</f>
        <v>Female</v>
      </c>
      <c r="E472">
        <v>83</v>
      </c>
      <c r="F472">
        <v>97</v>
      </c>
      <c r="G472">
        <v>89</v>
      </c>
      <c r="H472">
        <v>93</v>
      </c>
      <c r="I472">
        <v>100</v>
      </c>
      <c r="J472">
        <v>100</v>
      </c>
      <c r="K472">
        <f t="shared" si="48"/>
        <v>462</v>
      </c>
      <c r="L472">
        <f t="shared" si="43"/>
        <v>92.4</v>
      </c>
      <c r="M472" t="str">
        <f t="shared" si="44"/>
        <v>A++</v>
      </c>
      <c r="N472">
        <f t="shared" si="45"/>
        <v>23</v>
      </c>
      <c r="O472" t="str">
        <f t="shared" si="46"/>
        <v>pass</v>
      </c>
      <c r="P472" s="49">
        <f t="shared" si="47"/>
        <v>92.4</v>
      </c>
    </row>
    <row r="473" spans="1:16" x14ac:dyDescent="0.25">
      <c r="A473" t="s">
        <v>486</v>
      </c>
      <c r="B473" t="s">
        <v>1035</v>
      </c>
      <c r="C473" t="str">
        <f>IF(COUNTBLANK(raw_data!C473)=0,raw_data!C473,"none")</f>
        <v>B</v>
      </c>
      <c r="D473" t="str">
        <f>IF(COUNTBLANK(raw_data!D473)=0,raw_data!D473,"No gender")</f>
        <v>No gender</v>
      </c>
      <c r="E473">
        <v>56</v>
      </c>
      <c r="F473">
        <v>68</v>
      </c>
      <c r="G473">
        <v>63</v>
      </c>
      <c r="H473">
        <v>70</v>
      </c>
      <c r="I473">
        <v>64</v>
      </c>
      <c r="J473">
        <v>67</v>
      </c>
      <c r="K473">
        <f t="shared" si="48"/>
        <v>321</v>
      </c>
      <c r="L473">
        <f t="shared" si="43"/>
        <v>64.2</v>
      </c>
      <c r="M473" t="str">
        <f t="shared" si="44"/>
        <v>C</v>
      </c>
      <c r="N473">
        <f t="shared" si="45"/>
        <v>368</v>
      </c>
      <c r="O473" t="str">
        <f t="shared" si="46"/>
        <v>pass</v>
      </c>
      <c r="P473" s="49">
        <f t="shared" si="47"/>
        <v>64.2</v>
      </c>
    </row>
    <row r="474" spans="1:16" x14ac:dyDescent="0.25">
      <c r="A474" t="s">
        <v>487</v>
      </c>
      <c r="B474" t="s">
        <v>1036</v>
      </c>
      <c r="C474" t="str">
        <f>IF(COUNTBLANK(raw_data!C474)=0,raw_data!C474,"none")</f>
        <v>A</v>
      </c>
      <c r="D474" t="str">
        <f>IF(COUNTBLANK(raw_data!D474)=0,raw_data!D474,"No gender")</f>
        <v>Male</v>
      </c>
      <c r="E474">
        <v>77</v>
      </c>
      <c r="F474">
        <v>85</v>
      </c>
      <c r="G474">
        <v>76</v>
      </c>
      <c r="H474">
        <v>75</v>
      </c>
      <c r="I474">
        <v>69</v>
      </c>
      <c r="J474">
        <v>87</v>
      </c>
      <c r="K474">
        <f t="shared" si="48"/>
        <v>382</v>
      </c>
      <c r="L474">
        <f t="shared" si="43"/>
        <v>76.400000000000006</v>
      </c>
      <c r="M474" t="str">
        <f t="shared" si="44"/>
        <v>B</v>
      </c>
      <c r="N474">
        <f t="shared" si="45"/>
        <v>192</v>
      </c>
      <c r="O474" t="str">
        <f t="shared" si="46"/>
        <v>pass</v>
      </c>
      <c r="P474" s="49">
        <f t="shared" si="47"/>
        <v>76.400000000000006</v>
      </c>
    </row>
    <row r="475" spans="1:16" x14ac:dyDescent="0.25">
      <c r="A475" t="s">
        <v>488</v>
      </c>
      <c r="B475" t="s">
        <v>1037</v>
      </c>
      <c r="C475" t="str">
        <f>IF(COUNTBLANK(raw_data!C475)=0,raw_data!C475,"none")</f>
        <v>B</v>
      </c>
      <c r="D475" t="str">
        <f>IF(COUNTBLANK(raw_data!D475)=0,raw_data!D475,"No gender")</f>
        <v>Male</v>
      </c>
      <c r="E475">
        <v>68</v>
      </c>
      <c r="F475">
        <v>69</v>
      </c>
      <c r="G475">
        <v>70</v>
      </c>
      <c r="H475">
        <v>70</v>
      </c>
      <c r="I475">
        <v>77</v>
      </c>
      <c r="J475">
        <v>96</v>
      </c>
      <c r="K475">
        <f t="shared" si="48"/>
        <v>354</v>
      </c>
      <c r="L475">
        <f t="shared" si="43"/>
        <v>70.8</v>
      </c>
      <c r="M475" t="str">
        <f t="shared" si="44"/>
        <v>B</v>
      </c>
      <c r="N475">
        <f t="shared" si="45"/>
        <v>252</v>
      </c>
      <c r="O475" t="str">
        <f t="shared" si="46"/>
        <v>pass</v>
      </c>
      <c r="P475" s="49">
        <f t="shared" si="47"/>
        <v>70.8</v>
      </c>
    </row>
    <row r="476" spans="1:16" x14ac:dyDescent="0.25">
      <c r="A476" t="s">
        <v>489</v>
      </c>
      <c r="B476" t="s">
        <v>1038</v>
      </c>
      <c r="C476" t="str">
        <f>IF(COUNTBLANK(raw_data!C476)=0,raw_data!C476,"none")</f>
        <v>none</v>
      </c>
      <c r="D476" t="str">
        <f>IF(COUNTBLANK(raw_data!D476)=0,raw_data!D476,"No gender")</f>
        <v>Male</v>
      </c>
      <c r="E476">
        <v>84</v>
      </c>
      <c r="F476">
        <v>85</v>
      </c>
      <c r="G476">
        <v>73</v>
      </c>
      <c r="H476">
        <v>87</v>
      </c>
      <c r="I476">
        <v>86</v>
      </c>
      <c r="J476">
        <v>92</v>
      </c>
      <c r="K476">
        <f t="shared" si="48"/>
        <v>415</v>
      </c>
      <c r="L476">
        <f t="shared" si="43"/>
        <v>83</v>
      </c>
      <c r="M476" t="str">
        <f t="shared" si="44"/>
        <v>A</v>
      </c>
      <c r="N476">
        <f t="shared" si="45"/>
        <v>134</v>
      </c>
      <c r="O476" t="str">
        <f t="shared" si="46"/>
        <v>pass</v>
      </c>
      <c r="P476" s="49">
        <f t="shared" si="47"/>
        <v>83</v>
      </c>
    </row>
    <row r="477" spans="1:16" x14ac:dyDescent="0.25">
      <c r="A477" t="s">
        <v>490</v>
      </c>
      <c r="B477" t="s">
        <v>1039</v>
      </c>
      <c r="C477" t="str">
        <f>IF(COUNTBLANK(raw_data!C477)=0,raw_data!C477,"none")</f>
        <v>A</v>
      </c>
      <c r="D477" t="str">
        <f>IF(COUNTBLANK(raw_data!D477)=0,raw_data!D477,"No gender")</f>
        <v>Female</v>
      </c>
      <c r="E477">
        <v>40</v>
      </c>
      <c r="F477">
        <v>64</v>
      </c>
      <c r="G477">
        <v>45</v>
      </c>
      <c r="H477">
        <v>56</v>
      </c>
      <c r="I477">
        <v>45</v>
      </c>
      <c r="J477">
        <v>80</v>
      </c>
      <c r="K477">
        <f t="shared" si="48"/>
        <v>250</v>
      </c>
      <c r="L477">
        <f t="shared" si="43"/>
        <v>50</v>
      </c>
      <c r="M477" t="str">
        <f t="shared" si="44"/>
        <v>D</v>
      </c>
      <c r="N477">
        <f t="shared" si="45"/>
        <v>434</v>
      </c>
      <c r="O477" t="str">
        <f t="shared" si="46"/>
        <v>fail</v>
      </c>
      <c r="P477" s="49">
        <f t="shared" si="47"/>
        <v>50</v>
      </c>
    </row>
    <row r="478" spans="1:16" x14ac:dyDescent="0.25">
      <c r="A478" t="s">
        <v>491</v>
      </c>
      <c r="B478" t="s">
        <v>1040</v>
      </c>
      <c r="C478" t="str">
        <f>IF(COUNTBLANK(raw_data!C478)=0,raw_data!C478,"none")</f>
        <v>B</v>
      </c>
      <c r="D478" t="str">
        <f>IF(COUNTBLANK(raw_data!D478)=0,raw_data!D478,"No gender")</f>
        <v>Male</v>
      </c>
      <c r="E478">
        <v>65</v>
      </c>
      <c r="F478">
        <v>74</v>
      </c>
      <c r="G478">
        <v>75</v>
      </c>
      <c r="H478">
        <v>70</v>
      </c>
      <c r="I478">
        <v>59</v>
      </c>
      <c r="J478">
        <v>73</v>
      </c>
      <c r="K478">
        <f t="shared" si="48"/>
        <v>343</v>
      </c>
      <c r="L478">
        <f t="shared" si="43"/>
        <v>68.600000000000009</v>
      </c>
      <c r="M478" t="str">
        <f t="shared" si="44"/>
        <v>C</v>
      </c>
      <c r="N478">
        <f t="shared" si="45"/>
        <v>294</v>
      </c>
      <c r="O478" t="str">
        <f t="shared" si="46"/>
        <v>pass</v>
      </c>
      <c r="P478" s="49">
        <f t="shared" si="47"/>
        <v>68.599999999999994</v>
      </c>
    </row>
    <row r="479" spans="1:16" x14ac:dyDescent="0.25">
      <c r="A479" t="s">
        <v>492</v>
      </c>
      <c r="B479" t="s">
        <v>1041</v>
      </c>
      <c r="C479" t="str">
        <f>IF(COUNTBLANK(raw_data!C479)=0,raw_data!C479,"none")</f>
        <v>B</v>
      </c>
      <c r="D479" t="str">
        <f>IF(COUNTBLANK(raw_data!D479)=0,raw_data!D479,"No gender")</f>
        <v>Male</v>
      </c>
      <c r="E479">
        <v>48</v>
      </c>
      <c r="F479">
        <v>53</v>
      </c>
      <c r="G479">
        <v>58</v>
      </c>
      <c r="H479">
        <v>51</v>
      </c>
      <c r="I479">
        <v>61</v>
      </c>
      <c r="J479">
        <v>70</v>
      </c>
      <c r="K479">
        <f t="shared" si="48"/>
        <v>271</v>
      </c>
      <c r="L479">
        <f t="shared" si="43"/>
        <v>54.2</v>
      </c>
      <c r="M479" t="str">
        <f t="shared" si="44"/>
        <v>D</v>
      </c>
      <c r="N479">
        <f t="shared" si="45"/>
        <v>407</v>
      </c>
      <c r="O479" t="str">
        <f t="shared" si="46"/>
        <v>fail</v>
      </c>
      <c r="P479" s="49">
        <f t="shared" si="47"/>
        <v>54.2</v>
      </c>
    </row>
    <row r="480" spans="1:16" x14ac:dyDescent="0.25">
      <c r="A480" t="s">
        <v>493</v>
      </c>
      <c r="B480" t="s">
        <v>1042</v>
      </c>
      <c r="C480" t="str">
        <f>IF(COUNTBLANK(raw_data!C480)=0,raw_data!C480,"none")</f>
        <v>C</v>
      </c>
      <c r="D480" t="str">
        <f>IF(COUNTBLANK(raw_data!D480)=0,raw_data!D480,"No gender")</f>
        <v>Female</v>
      </c>
      <c r="E480">
        <v>88</v>
      </c>
      <c r="F480">
        <v>87</v>
      </c>
      <c r="G480">
        <v>83</v>
      </c>
      <c r="H480">
        <v>92</v>
      </c>
      <c r="I480">
        <v>96</v>
      </c>
      <c r="J480">
        <v>93</v>
      </c>
      <c r="K480">
        <f t="shared" si="48"/>
        <v>446</v>
      </c>
      <c r="L480">
        <f t="shared" si="43"/>
        <v>89.2</v>
      </c>
      <c r="M480" t="str">
        <f t="shared" si="44"/>
        <v>A</v>
      </c>
      <c r="N480">
        <f t="shared" si="45"/>
        <v>52</v>
      </c>
      <c r="O480" t="str">
        <f t="shared" si="46"/>
        <v>pass</v>
      </c>
      <c r="P480" s="49">
        <f t="shared" si="47"/>
        <v>89.2</v>
      </c>
    </row>
    <row r="481" spans="1:16" x14ac:dyDescent="0.25">
      <c r="A481" t="s">
        <v>494</v>
      </c>
      <c r="B481" t="s">
        <v>1043</v>
      </c>
      <c r="C481" t="str">
        <f>IF(COUNTBLANK(raw_data!C481)=0,raw_data!C481,"none")</f>
        <v>A</v>
      </c>
      <c r="D481" t="str">
        <f>IF(COUNTBLANK(raw_data!D481)=0,raw_data!D481,"No gender")</f>
        <v>Male</v>
      </c>
      <c r="E481">
        <v>82</v>
      </c>
      <c r="F481">
        <v>89</v>
      </c>
      <c r="G481">
        <v>77</v>
      </c>
      <c r="H481">
        <v>90</v>
      </c>
      <c r="I481">
        <v>87</v>
      </c>
      <c r="J481">
        <v>88</v>
      </c>
      <c r="K481">
        <f t="shared" si="48"/>
        <v>425</v>
      </c>
      <c r="L481">
        <f t="shared" si="43"/>
        <v>85</v>
      </c>
      <c r="M481" t="str">
        <f t="shared" si="44"/>
        <v>A</v>
      </c>
      <c r="N481">
        <f t="shared" si="45"/>
        <v>109</v>
      </c>
      <c r="O481" t="str">
        <f t="shared" si="46"/>
        <v>pass</v>
      </c>
      <c r="P481" s="49">
        <f t="shared" si="47"/>
        <v>85</v>
      </c>
    </row>
    <row r="482" spans="1:16" x14ac:dyDescent="0.25">
      <c r="A482" t="s">
        <v>495</v>
      </c>
      <c r="B482" t="s">
        <v>1044</v>
      </c>
      <c r="C482" t="str">
        <f>IF(COUNTBLANK(raw_data!C482)=0,raw_data!C482,"none")</f>
        <v>B</v>
      </c>
      <c r="D482" t="str">
        <f>IF(COUNTBLANK(raw_data!D482)=0,raw_data!D482,"No gender")</f>
        <v>Female</v>
      </c>
      <c r="E482">
        <v>61</v>
      </c>
      <c r="F482">
        <v>52</v>
      </c>
      <c r="G482">
        <v>74</v>
      </c>
      <c r="H482">
        <v>72</v>
      </c>
      <c r="I482">
        <v>50</v>
      </c>
      <c r="J482">
        <v>84</v>
      </c>
      <c r="K482">
        <f t="shared" si="48"/>
        <v>309</v>
      </c>
      <c r="L482">
        <f t="shared" si="43"/>
        <v>61.8</v>
      </c>
      <c r="M482" t="str">
        <f t="shared" si="44"/>
        <v>C</v>
      </c>
      <c r="N482">
        <f t="shared" si="45"/>
        <v>379</v>
      </c>
      <c r="O482" t="str">
        <f t="shared" si="46"/>
        <v>pass</v>
      </c>
      <c r="P482" s="49">
        <f t="shared" si="47"/>
        <v>61.8</v>
      </c>
    </row>
    <row r="483" spans="1:16" x14ac:dyDescent="0.25">
      <c r="A483" t="s">
        <v>496</v>
      </c>
      <c r="B483" t="s">
        <v>1045</v>
      </c>
      <c r="C483" t="str">
        <f>IF(COUNTBLANK(raw_data!C483)=0,raw_data!C483,"none")</f>
        <v>C</v>
      </c>
      <c r="D483" t="str">
        <f>IF(COUNTBLANK(raw_data!D483)=0,raw_data!D483,"No gender")</f>
        <v>Female</v>
      </c>
      <c r="E483">
        <v>74</v>
      </c>
      <c r="F483">
        <v>64</v>
      </c>
      <c r="G483">
        <v>69</v>
      </c>
      <c r="H483">
        <v>62</v>
      </c>
      <c r="I483">
        <v>61</v>
      </c>
      <c r="J483">
        <v>89</v>
      </c>
      <c r="K483">
        <f t="shared" si="48"/>
        <v>330</v>
      </c>
      <c r="L483">
        <f t="shared" si="43"/>
        <v>66</v>
      </c>
      <c r="M483" t="str">
        <f t="shared" si="44"/>
        <v>C</v>
      </c>
      <c r="N483">
        <f t="shared" si="45"/>
        <v>353</v>
      </c>
      <c r="O483" t="str">
        <f t="shared" si="46"/>
        <v>pass</v>
      </c>
      <c r="P483" s="49">
        <f t="shared" si="47"/>
        <v>66</v>
      </c>
    </row>
    <row r="484" spans="1:16" x14ac:dyDescent="0.25">
      <c r="A484" t="s">
        <v>497</v>
      </c>
      <c r="B484" t="s">
        <v>1046</v>
      </c>
      <c r="C484" t="str">
        <f>IF(COUNTBLANK(raw_data!C484)=0,raw_data!C484,"none")</f>
        <v>B</v>
      </c>
      <c r="D484" t="str">
        <f>IF(COUNTBLANK(raw_data!D484)=0,raw_data!D484,"No gender")</f>
        <v>Female</v>
      </c>
      <c r="E484">
        <v>79</v>
      </c>
      <c r="F484">
        <v>87</v>
      </c>
      <c r="G484">
        <v>90</v>
      </c>
      <c r="H484">
        <v>70</v>
      </c>
      <c r="I484">
        <v>70</v>
      </c>
      <c r="J484">
        <v>100</v>
      </c>
      <c r="K484">
        <f t="shared" si="48"/>
        <v>396</v>
      </c>
      <c r="L484">
        <f t="shared" si="43"/>
        <v>79.2</v>
      </c>
      <c r="M484" t="str">
        <f t="shared" si="44"/>
        <v>B</v>
      </c>
      <c r="N484">
        <f t="shared" si="45"/>
        <v>171</v>
      </c>
      <c r="O484" t="str">
        <f t="shared" si="46"/>
        <v>pass</v>
      </c>
      <c r="P484" s="49">
        <f t="shared" si="47"/>
        <v>79.2</v>
      </c>
    </row>
    <row r="485" spans="1:16" x14ac:dyDescent="0.25">
      <c r="A485" t="s">
        <v>498</v>
      </c>
      <c r="B485" t="s">
        <v>1047</v>
      </c>
      <c r="C485" t="str">
        <f>IF(COUNTBLANK(raw_data!C485)=0,raw_data!C485,"none")</f>
        <v>C</v>
      </c>
      <c r="D485" t="str">
        <f>IF(COUNTBLANK(raw_data!D485)=0,raw_data!D485,"No gender")</f>
        <v>No gender</v>
      </c>
      <c r="E485">
        <v>74</v>
      </c>
      <c r="F485">
        <v>71</v>
      </c>
      <c r="G485">
        <v>57</v>
      </c>
      <c r="H485">
        <v>59</v>
      </c>
      <c r="I485">
        <v>65</v>
      </c>
      <c r="J485">
        <v>76</v>
      </c>
      <c r="K485">
        <f t="shared" si="48"/>
        <v>326</v>
      </c>
      <c r="L485">
        <f t="shared" si="43"/>
        <v>65.2</v>
      </c>
      <c r="M485" t="str">
        <f t="shared" si="44"/>
        <v>C</v>
      </c>
      <c r="N485">
        <f t="shared" si="45"/>
        <v>361</v>
      </c>
      <c r="O485" t="str">
        <f t="shared" si="46"/>
        <v>pass</v>
      </c>
      <c r="P485" s="49">
        <f t="shared" si="47"/>
        <v>65.2</v>
      </c>
    </row>
    <row r="486" spans="1:16" x14ac:dyDescent="0.25">
      <c r="A486" t="s">
        <v>499</v>
      </c>
      <c r="B486" t="s">
        <v>1048</v>
      </c>
      <c r="C486" t="str">
        <f>IF(COUNTBLANK(raw_data!C486)=0,raw_data!C486,"none")</f>
        <v>A</v>
      </c>
      <c r="D486" t="str">
        <f>IF(COUNTBLANK(raw_data!D486)=0,raw_data!D486,"No gender")</f>
        <v>Female</v>
      </c>
      <c r="E486">
        <v>64</v>
      </c>
      <c r="F486">
        <v>61</v>
      </c>
      <c r="G486">
        <v>70</v>
      </c>
      <c r="H486">
        <v>69</v>
      </c>
      <c r="I486">
        <v>79</v>
      </c>
      <c r="J486">
        <v>91</v>
      </c>
      <c r="K486">
        <f t="shared" si="48"/>
        <v>343</v>
      </c>
      <c r="L486">
        <f t="shared" si="43"/>
        <v>68.600000000000009</v>
      </c>
      <c r="M486" t="str">
        <f t="shared" si="44"/>
        <v>C</v>
      </c>
      <c r="N486">
        <f t="shared" si="45"/>
        <v>294</v>
      </c>
      <c r="O486" t="str">
        <f t="shared" si="46"/>
        <v>pass</v>
      </c>
      <c r="P486" s="49">
        <f t="shared" si="47"/>
        <v>68.599999999999994</v>
      </c>
    </row>
    <row r="487" spans="1:16" x14ac:dyDescent="0.25">
      <c r="A487" t="s">
        <v>500</v>
      </c>
      <c r="B487" t="s">
        <v>1049</v>
      </c>
      <c r="C487" t="str">
        <f>IF(COUNTBLANK(raw_data!C487)=0,raw_data!C487,"none")</f>
        <v>C</v>
      </c>
      <c r="D487" t="str">
        <f>IF(COUNTBLANK(raw_data!D487)=0,raw_data!D487,"No gender")</f>
        <v>Male</v>
      </c>
      <c r="E487">
        <v>66</v>
      </c>
      <c r="F487">
        <v>78</v>
      </c>
      <c r="G487">
        <v>65</v>
      </c>
      <c r="H487">
        <v>70</v>
      </c>
      <c r="I487">
        <v>86</v>
      </c>
      <c r="J487">
        <v>94</v>
      </c>
      <c r="K487">
        <f t="shared" si="48"/>
        <v>365</v>
      </c>
      <c r="L487">
        <f t="shared" si="43"/>
        <v>73</v>
      </c>
      <c r="M487" t="str">
        <f t="shared" si="44"/>
        <v>B</v>
      </c>
      <c r="N487">
        <f t="shared" si="45"/>
        <v>216</v>
      </c>
      <c r="O487" t="str">
        <f t="shared" si="46"/>
        <v>pass</v>
      </c>
      <c r="P487" s="49">
        <f t="shared" si="47"/>
        <v>73</v>
      </c>
    </row>
    <row r="488" spans="1:16" x14ac:dyDescent="0.25">
      <c r="A488" t="s">
        <v>501</v>
      </c>
      <c r="B488" t="s">
        <v>1050</v>
      </c>
      <c r="C488" t="str">
        <f>IF(COUNTBLANK(raw_data!C488)=0,raw_data!C488,"none")</f>
        <v>B</v>
      </c>
      <c r="D488" t="str">
        <f>IF(COUNTBLANK(raw_data!D488)=0,raw_data!D488,"No gender")</f>
        <v>Female</v>
      </c>
      <c r="E488">
        <v>65</v>
      </c>
      <c r="F488">
        <v>69</v>
      </c>
      <c r="G488">
        <v>72</v>
      </c>
      <c r="H488">
        <v>59</v>
      </c>
      <c r="I488">
        <v>78</v>
      </c>
      <c r="J488">
        <v>76</v>
      </c>
      <c r="K488">
        <f t="shared" si="48"/>
        <v>343</v>
      </c>
      <c r="L488">
        <f t="shared" si="43"/>
        <v>68.600000000000009</v>
      </c>
      <c r="M488" t="str">
        <f t="shared" si="44"/>
        <v>C</v>
      </c>
      <c r="N488">
        <f t="shared" si="45"/>
        <v>294</v>
      </c>
      <c r="O488" t="str">
        <f t="shared" si="46"/>
        <v>pass</v>
      </c>
      <c r="P488" s="49">
        <f t="shared" si="47"/>
        <v>68.599999999999994</v>
      </c>
    </row>
    <row r="489" spans="1:16" x14ac:dyDescent="0.25">
      <c r="A489" t="s">
        <v>502</v>
      </c>
      <c r="B489" t="s">
        <v>1051</v>
      </c>
      <c r="C489" t="str">
        <f>IF(COUNTBLANK(raw_data!C489)=0,raw_data!C489,"none")</f>
        <v>A</v>
      </c>
      <c r="D489" t="str">
        <f>IF(COUNTBLANK(raw_data!D489)=0,raw_data!D489,"No gender")</f>
        <v>Female</v>
      </c>
      <c r="E489">
        <v>42</v>
      </c>
      <c r="F489">
        <v>65</v>
      </c>
      <c r="G489">
        <v>46</v>
      </c>
      <c r="H489">
        <v>45</v>
      </c>
      <c r="I489">
        <v>55</v>
      </c>
      <c r="J489">
        <v>71</v>
      </c>
      <c r="K489">
        <f t="shared" si="48"/>
        <v>253</v>
      </c>
      <c r="L489">
        <f t="shared" si="43"/>
        <v>50.6</v>
      </c>
      <c r="M489" t="str">
        <f t="shared" si="44"/>
        <v>D</v>
      </c>
      <c r="N489">
        <f t="shared" si="45"/>
        <v>427</v>
      </c>
      <c r="O489" t="str">
        <f t="shared" si="46"/>
        <v>fail</v>
      </c>
      <c r="P489" s="49">
        <f t="shared" si="47"/>
        <v>50.6</v>
      </c>
    </row>
    <row r="490" spans="1:16" x14ac:dyDescent="0.25">
      <c r="A490" t="s">
        <v>503</v>
      </c>
      <c r="B490" t="s">
        <v>1052</v>
      </c>
      <c r="C490" t="str">
        <f>IF(COUNTBLANK(raw_data!C490)=0,raw_data!C490,"none")</f>
        <v>B</v>
      </c>
      <c r="D490" t="str">
        <f>IF(COUNTBLANK(raw_data!D490)=0,raw_data!D490,"No gender")</f>
        <v>Female</v>
      </c>
      <c r="E490">
        <v>76</v>
      </c>
      <c r="F490">
        <v>64</v>
      </c>
      <c r="G490">
        <v>67</v>
      </c>
      <c r="H490">
        <v>63</v>
      </c>
      <c r="I490">
        <v>83</v>
      </c>
      <c r="J490">
        <v>89</v>
      </c>
      <c r="K490">
        <f t="shared" si="48"/>
        <v>353</v>
      </c>
      <c r="L490">
        <f t="shared" si="43"/>
        <v>70.599999999999994</v>
      </c>
      <c r="M490" t="str">
        <f t="shared" si="44"/>
        <v>B</v>
      </c>
      <c r="N490">
        <f t="shared" si="45"/>
        <v>256</v>
      </c>
      <c r="O490" t="str">
        <f t="shared" si="46"/>
        <v>pass</v>
      </c>
      <c r="P490" s="49">
        <f t="shared" si="47"/>
        <v>70.599999999999994</v>
      </c>
    </row>
    <row r="491" spans="1:16" x14ac:dyDescent="0.25">
      <c r="A491" t="s">
        <v>504</v>
      </c>
      <c r="B491" t="s">
        <v>1053</v>
      </c>
      <c r="C491" t="str">
        <f>IF(COUNTBLANK(raw_data!C491)=0,raw_data!C491,"none")</f>
        <v>C</v>
      </c>
      <c r="D491" t="str">
        <f>IF(COUNTBLANK(raw_data!D491)=0,raw_data!D491,"No gender")</f>
        <v>Female</v>
      </c>
      <c r="E491">
        <v>81</v>
      </c>
      <c r="F491">
        <v>82</v>
      </c>
      <c r="G491">
        <v>73</v>
      </c>
      <c r="H491">
        <v>77</v>
      </c>
      <c r="I491">
        <v>86</v>
      </c>
      <c r="J491">
        <v>90</v>
      </c>
      <c r="K491">
        <f t="shared" si="48"/>
        <v>399</v>
      </c>
      <c r="L491">
        <f t="shared" si="43"/>
        <v>79.800000000000011</v>
      </c>
      <c r="M491" t="str">
        <f t="shared" si="44"/>
        <v>B</v>
      </c>
      <c r="N491">
        <f t="shared" si="45"/>
        <v>164</v>
      </c>
      <c r="O491" t="str">
        <f t="shared" si="46"/>
        <v>pass</v>
      </c>
      <c r="P491" s="49">
        <f t="shared" si="47"/>
        <v>79.8</v>
      </c>
    </row>
    <row r="492" spans="1:16" x14ac:dyDescent="0.25">
      <c r="A492" t="s">
        <v>505</v>
      </c>
      <c r="B492" t="s">
        <v>1054</v>
      </c>
      <c r="C492" t="str">
        <f>IF(COUNTBLANK(raw_data!C492)=0,raw_data!C492,"none")</f>
        <v>B</v>
      </c>
      <c r="D492" t="str">
        <f>IF(COUNTBLANK(raw_data!D492)=0,raw_data!D492,"No gender")</f>
        <v>Male</v>
      </c>
      <c r="E492">
        <v>86</v>
      </c>
      <c r="F492">
        <v>88</v>
      </c>
      <c r="G492">
        <v>71</v>
      </c>
      <c r="H492">
        <v>77</v>
      </c>
      <c r="I492">
        <v>84</v>
      </c>
      <c r="J492">
        <v>87</v>
      </c>
      <c r="K492">
        <f t="shared" si="48"/>
        <v>406</v>
      </c>
      <c r="L492">
        <f t="shared" si="43"/>
        <v>81.2</v>
      </c>
      <c r="M492" t="str">
        <f t="shared" si="44"/>
        <v>A</v>
      </c>
      <c r="N492">
        <f t="shared" si="45"/>
        <v>155</v>
      </c>
      <c r="O492" t="str">
        <f t="shared" si="46"/>
        <v>pass</v>
      </c>
      <c r="P492" s="49">
        <f t="shared" si="47"/>
        <v>81.2</v>
      </c>
    </row>
    <row r="493" spans="1:16" x14ac:dyDescent="0.25">
      <c r="A493" t="s">
        <v>506</v>
      </c>
      <c r="B493" t="s">
        <v>1055</v>
      </c>
      <c r="C493" t="str">
        <f>IF(COUNTBLANK(raw_data!C493)=0,raw_data!C493,"none")</f>
        <v>B</v>
      </c>
      <c r="D493" t="str">
        <f>IF(COUNTBLANK(raw_data!D493)=0,raw_data!D493,"No gender")</f>
        <v>Male</v>
      </c>
      <c r="E493">
        <v>88</v>
      </c>
      <c r="F493">
        <v>81</v>
      </c>
      <c r="G493">
        <v>86</v>
      </c>
      <c r="H493">
        <v>80</v>
      </c>
      <c r="I493">
        <v>86</v>
      </c>
      <c r="J493">
        <v>90</v>
      </c>
      <c r="K493">
        <f t="shared" si="48"/>
        <v>421</v>
      </c>
      <c r="L493">
        <f t="shared" si="43"/>
        <v>84.2</v>
      </c>
      <c r="M493" t="str">
        <f t="shared" si="44"/>
        <v>A</v>
      </c>
      <c r="N493">
        <f t="shared" si="45"/>
        <v>120</v>
      </c>
      <c r="O493" t="str">
        <f t="shared" si="46"/>
        <v>pass</v>
      </c>
      <c r="P493" s="49">
        <f t="shared" si="47"/>
        <v>84.2</v>
      </c>
    </row>
    <row r="494" spans="1:16" x14ac:dyDescent="0.25">
      <c r="A494" t="s">
        <v>507</v>
      </c>
      <c r="B494" t="s">
        <v>1056</v>
      </c>
      <c r="C494" t="str">
        <f>IF(COUNTBLANK(raw_data!C494)=0,raw_data!C494,"none")</f>
        <v>B</v>
      </c>
      <c r="D494" t="str">
        <f>IF(COUNTBLANK(raw_data!D494)=0,raw_data!D494,"No gender")</f>
        <v>Female</v>
      </c>
      <c r="E494">
        <v>88</v>
      </c>
      <c r="F494">
        <v>83</v>
      </c>
      <c r="G494">
        <v>80</v>
      </c>
      <c r="H494">
        <v>78</v>
      </c>
      <c r="I494">
        <v>68</v>
      </c>
      <c r="J494">
        <v>95</v>
      </c>
      <c r="K494">
        <f t="shared" si="48"/>
        <v>397</v>
      </c>
      <c r="L494">
        <f t="shared" si="43"/>
        <v>79.400000000000006</v>
      </c>
      <c r="M494" t="str">
        <f t="shared" si="44"/>
        <v>B</v>
      </c>
      <c r="N494">
        <f t="shared" si="45"/>
        <v>169</v>
      </c>
      <c r="O494" t="str">
        <f t="shared" si="46"/>
        <v>pass</v>
      </c>
      <c r="P494" s="49">
        <f t="shared" si="47"/>
        <v>79.400000000000006</v>
      </c>
    </row>
    <row r="495" spans="1:16" x14ac:dyDescent="0.25">
      <c r="A495" t="s">
        <v>508</v>
      </c>
      <c r="B495" t="s">
        <v>1057</v>
      </c>
      <c r="C495" t="str">
        <f>IF(COUNTBLANK(raw_data!C495)=0,raw_data!C495,"none")</f>
        <v xml:space="preserve">B </v>
      </c>
      <c r="D495" t="str">
        <f>IF(COUNTBLANK(raw_data!D495)=0,raw_data!D495,"No gender")</f>
        <v>Female</v>
      </c>
      <c r="E495">
        <v>65</v>
      </c>
      <c r="F495">
        <v>81</v>
      </c>
      <c r="G495">
        <v>55</v>
      </c>
      <c r="H495">
        <v>67</v>
      </c>
      <c r="I495">
        <v>67</v>
      </c>
      <c r="J495">
        <v>68</v>
      </c>
      <c r="K495">
        <f t="shared" si="48"/>
        <v>335</v>
      </c>
      <c r="L495">
        <f t="shared" si="43"/>
        <v>67</v>
      </c>
      <c r="M495" t="str">
        <f t="shared" si="44"/>
        <v>C</v>
      </c>
      <c r="N495">
        <f t="shared" si="45"/>
        <v>331</v>
      </c>
      <c r="O495" t="str">
        <f t="shared" si="46"/>
        <v>pass</v>
      </c>
      <c r="P495" s="49">
        <f t="shared" si="47"/>
        <v>67</v>
      </c>
    </row>
    <row r="496" spans="1:16" x14ac:dyDescent="0.25">
      <c r="A496" t="s">
        <v>509</v>
      </c>
      <c r="B496" t="s">
        <v>1058</v>
      </c>
      <c r="C496" t="str">
        <f>IF(COUNTBLANK(raw_data!C496)=0,raw_data!C496,"none")</f>
        <v>B</v>
      </c>
      <c r="D496" t="str">
        <f>IF(COUNTBLANK(raw_data!D496)=0,raw_data!D496,"No gender")</f>
        <v>Male</v>
      </c>
      <c r="E496">
        <v>62</v>
      </c>
      <c r="F496">
        <v>70</v>
      </c>
      <c r="G496">
        <v>77</v>
      </c>
      <c r="H496">
        <v>67</v>
      </c>
      <c r="I496">
        <v>65</v>
      </c>
      <c r="J496">
        <v>93</v>
      </c>
      <c r="K496">
        <f t="shared" si="48"/>
        <v>341</v>
      </c>
      <c r="L496">
        <f t="shared" si="43"/>
        <v>68.2</v>
      </c>
      <c r="M496" t="str">
        <f t="shared" si="44"/>
        <v>C</v>
      </c>
      <c r="N496">
        <f t="shared" si="45"/>
        <v>303</v>
      </c>
      <c r="O496" t="str">
        <f t="shared" si="46"/>
        <v>pass</v>
      </c>
      <c r="P496" s="49">
        <f t="shared" si="47"/>
        <v>68.2</v>
      </c>
    </row>
    <row r="497" spans="1:16" x14ac:dyDescent="0.25">
      <c r="A497" t="s">
        <v>510</v>
      </c>
      <c r="B497" t="s">
        <v>1059</v>
      </c>
      <c r="C497" t="str">
        <f>IF(COUNTBLANK(raw_data!C497)=0,raw_data!C497,"none")</f>
        <v>B</v>
      </c>
      <c r="D497" t="str">
        <f>IF(COUNTBLANK(raw_data!D497)=0,raw_data!D497,"No gender")</f>
        <v>Male</v>
      </c>
      <c r="E497">
        <v>83</v>
      </c>
      <c r="F497">
        <v>92</v>
      </c>
      <c r="G497">
        <v>85</v>
      </c>
      <c r="H497">
        <v>75</v>
      </c>
      <c r="I497">
        <v>83</v>
      </c>
      <c r="J497">
        <v>100</v>
      </c>
      <c r="K497">
        <f t="shared" si="48"/>
        <v>418</v>
      </c>
      <c r="L497">
        <f t="shared" si="43"/>
        <v>83.6</v>
      </c>
      <c r="M497" t="str">
        <f t="shared" si="44"/>
        <v>A</v>
      </c>
      <c r="N497">
        <f t="shared" si="45"/>
        <v>131</v>
      </c>
      <c r="O497" t="str">
        <f t="shared" si="46"/>
        <v>pass</v>
      </c>
      <c r="P497" s="49">
        <f t="shared" si="47"/>
        <v>83.6</v>
      </c>
    </row>
    <row r="498" spans="1:16" x14ac:dyDescent="0.25">
      <c r="A498" t="s">
        <v>511</v>
      </c>
      <c r="B498" t="s">
        <v>1060</v>
      </c>
      <c r="C498" t="str">
        <f>IF(COUNTBLANK(raw_data!C498)=0,raw_data!C498,"none")</f>
        <v>C</v>
      </c>
      <c r="D498" t="str">
        <f>IF(COUNTBLANK(raw_data!D498)=0,raw_data!D498,"No gender")</f>
        <v>Female</v>
      </c>
      <c r="E498">
        <v>79</v>
      </c>
      <c r="F498">
        <v>78</v>
      </c>
      <c r="G498">
        <v>89</v>
      </c>
      <c r="H498">
        <v>86</v>
      </c>
      <c r="I498">
        <v>79</v>
      </c>
      <c r="J498">
        <v>99</v>
      </c>
      <c r="K498">
        <f t="shared" si="48"/>
        <v>411</v>
      </c>
      <c r="L498">
        <f t="shared" si="43"/>
        <v>82.199999999999989</v>
      </c>
      <c r="M498" t="str">
        <f t="shared" si="44"/>
        <v>A</v>
      </c>
      <c r="N498">
        <f t="shared" si="45"/>
        <v>146</v>
      </c>
      <c r="O498" t="str">
        <f t="shared" si="46"/>
        <v>pass</v>
      </c>
      <c r="P498" s="49">
        <f t="shared" si="47"/>
        <v>82.2</v>
      </c>
    </row>
    <row r="499" spans="1:16" x14ac:dyDescent="0.25">
      <c r="A499" t="s">
        <v>512</v>
      </c>
      <c r="B499" t="s">
        <v>1061</v>
      </c>
      <c r="C499" t="str">
        <f>IF(COUNTBLANK(raw_data!C499)=0,raw_data!C499,"none")</f>
        <v>B</v>
      </c>
      <c r="D499" t="str">
        <f>IF(COUNTBLANK(raw_data!D499)=0,raw_data!D499,"No gender")</f>
        <v>Male</v>
      </c>
      <c r="E499">
        <v>93</v>
      </c>
      <c r="F499">
        <v>89</v>
      </c>
      <c r="G499">
        <v>99</v>
      </c>
      <c r="H499">
        <v>78</v>
      </c>
      <c r="I499">
        <v>97</v>
      </c>
      <c r="J499">
        <v>89</v>
      </c>
      <c r="K499">
        <f t="shared" si="48"/>
        <v>456</v>
      </c>
      <c r="L499">
        <f t="shared" si="43"/>
        <v>91.2</v>
      </c>
      <c r="M499" t="str">
        <f t="shared" si="44"/>
        <v>A++</v>
      </c>
      <c r="N499">
        <f t="shared" si="45"/>
        <v>32</v>
      </c>
      <c r="O499" t="str">
        <f t="shared" si="46"/>
        <v>pass</v>
      </c>
      <c r="P499" s="49">
        <f t="shared" si="47"/>
        <v>91.2</v>
      </c>
    </row>
    <row r="500" spans="1:16" x14ac:dyDescent="0.25">
      <c r="A500" t="s">
        <v>513</v>
      </c>
      <c r="B500" t="s">
        <v>1062</v>
      </c>
      <c r="C500" t="str">
        <f>IF(COUNTBLANK(raw_data!C500)=0,raw_data!C500,"none")</f>
        <v>C</v>
      </c>
      <c r="D500" t="str">
        <f>IF(COUNTBLANK(raw_data!D500)=0,raw_data!D500,"No gender")</f>
        <v>Male</v>
      </c>
      <c r="E500">
        <v>81</v>
      </c>
      <c r="F500">
        <v>80</v>
      </c>
      <c r="G500">
        <v>97</v>
      </c>
      <c r="H500">
        <v>80</v>
      </c>
      <c r="I500">
        <v>94</v>
      </c>
      <c r="J500">
        <v>100</v>
      </c>
      <c r="K500">
        <f t="shared" si="48"/>
        <v>432</v>
      </c>
      <c r="L500">
        <f t="shared" si="43"/>
        <v>86.4</v>
      </c>
      <c r="M500" t="str">
        <f t="shared" si="44"/>
        <v>A</v>
      </c>
      <c r="N500">
        <f t="shared" si="45"/>
        <v>83</v>
      </c>
      <c r="O500" t="str">
        <f t="shared" si="46"/>
        <v>pass</v>
      </c>
      <c r="P500" s="49">
        <f t="shared" si="47"/>
        <v>86.4</v>
      </c>
    </row>
    <row r="501" spans="1:16" x14ac:dyDescent="0.25">
      <c r="A501" t="s">
        <v>514</v>
      </c>
      <c r="B501" t="s">
        <v>1063</v>
      </c>
      <c r="C501" t="str">
        <f>IF(COUNTBLANK(raw_data!C501)=0,raw_data!C501,"none")</f>
        <v>B</v>
      </c>
      <c r="D501" t="str">
        <f>IF(COUNTBLANK(raw_data!D501)=0,raw_data!D501,"No gender")</f>
        <v>Female</v>
      </c>
      <c r="E501">
        <v>87</v>
      </c>
      <c r="F501">
        <v>74</v>
      </c>
      <c r="G501">
        <v>98</v>
      </c>
      <c r="H501">
        <v>86</v>
      </c>
      <c r="I501">
        <v>91</v>
      </c>
      <c r="J501">
        <v>94</v>
      </c>
      <c r="K501">
        <f t="shared" si="48"/>
        <v>436</v>
      </c>
      <c r="L501">
        <f t="shared" si="43"/>
        <v>87.2</v>
      </c>
      <c r="M501" t="str">
        <f t="shared" si="44"/>
        <v>A</v>
      </c>
      <c r="N501">
        <f t="shared" si="45"/>
        <v>70</v>
      </c>
      <c r="O501" t="str">
        <f t="shared" si="46"/>
        <v>pass</v>
      </c>
      <c r="P501" s="49">
        <f t="shared" si="47"/>
        <v>87.2</v>
      </c>
    </row>
    <row r="502" spans="1:16" x14ac:dyDescent="0.25">
      <c r="A502" t="s">
        <v>515</v>
      </c>
      <c r="B502" t="s">
        <v>1064</v>
      </c>
      <c r="C502" t="str">
        <f>IF(COUNTBLANK(raw_data!C502)=0,raw_data!C502,"none")</f>
        <v>C</v>
      </c>
      <c r="D502" t="str">
        <f>IF(COUNTBLANK(raw_data!D502)=0,raw_data!D502,"No gender")</f>
        <v>Male</v>
      </c>
      <c r="E502">
        <v>65</v>
      </c>
      <c r="F502">
        <v>58</v>
      </c>
      <c r="G502">
        <v>74</v>
      </c>
      <c r="H502">
        <v>63</v>
      </c>
      <c r="I502">
        <v>73</v>
      </c>
      <c r="J502">
        <v>78</v>
      </c>
      <c r="K502">
        <f t="shared" si="48"/>
        <v>333</v>
      </c>
      <c r="L502">
        <f t="shared" si="43"/>
        <v>66.600000000000009</v>
      </c>
      <c r="M502" t="str">
        <f t="shared" si="44"/>
        <v>C</v>
      </c>
      <c r="N502">
        <f t="shared" si="45"/>
        <v>341</v>
      </c>
      <c r="O502" t="str">
        <f t="shared" si="46"/>
        <v>pass</v>
      </c>
      <c r="P502" s="49">
        <f t="shared" si="47"/>
        <v>66.599999999999994</v>
      </c>
    </row>
    <row r="503" spans="1:16" x14ac:dyDescent="0.25">
      <c r="A503" t="s">
        <v>516</v>
      </c>
      <c r="B503" t="s">
        <v>1065</v>
      </c>
      <c r="C503" t="str">
        <f>IF(COUNTBLANK(raw_data!C503)=0,raw_data!C503,"none")</f>
        <v>C</v>
      </c>
      <c r="D503" t="str">
        <f>IF(COUNTBLANK(raw_data!D503)=0,raw_data!D503,"No gender")</f>
        <v>Female</v>
      </c>
      <c r="E503">
        <v>65</v>
      </c>
      <c r="F503">
        <v>72</v>
      </c>
      <c r="G503">
        <v>61</v>
      </c>
      <c r="H503">
        <v>75</v>
      </c>
      <c r="I503">
        <v>64</v>
      </c>
      <c r="J503">
        <v>87</v>
      </c>
      <c r="K503">
        <f t="shared" si="48"/>
        <v>337</v>
      </c>
      <c r="L503">
        <f t="shared" si="43"/>
        <v>67.400000000000006</v>
      </c>
      <c r="M503" t="str">
        <f t="shared" si="44"/>
        <v>C</v>
      </c>
      <c r="N503">
        <f t="shared" si="45"/>
        <v>320</v>
      </c>
      <c r="O503" t="str">
        <f t="shared" si="46"/>
        <v>pass</v>
      </c>
      <c r="P503" s="49">
        <f t="shared" si="47"/>
        <v>67.400000000000006</v>
      </c>
    </row>
    <row r="504" spans="1:16" x14ac:dyDescent="0.25">
      <c r="A504" t="s">
        <v>93</v>
      </c>
      <c r="B504" t="s">
        <v>1066</v>
      </c>
      <c r="C504" t="str">
        <f>IF(COUNTBLANK(raw_data!C504)=0,raw_data!C504,"none")</f>
        <v>A</v>
      </c>
      <c r="D504" t="str">
        <f>IF(COUNTBLANK(raw_data!D504)=0,raw_data!D504,"No gender")</f>
        <v>Female</v>
      </c>
      <c r="E504">
        <v>78</v>
      </c>
      <c r="F504">
        <v>78</v>
      </c>
      <c r="G504">
        <v>91</v>
      </c>
      <c r="H504">
        <v>70</v>
      </c>
      <c r="I504">
        <v>58</v>
      </c>
      <c r="J504">
        <v>92</v>
      </c>
      <c r="K504">
        <f t="shared" si="48"/>
        <v>375</v>
      </c>
      <c r="L504">
        <f t="shared" si="43"/>
        <v>75</v>
      </c>
      <c r="M504" t="str">
        <f t="shared" si="44"/>
        <v>B</v>
      </c>
      <c r="N504">
        <f t="shared" si="45"/>
        <v>199</v>
      </c>
      <c r="O504" t="str">
        <f t="shared" si="46"/>
        <v>pass</v>
      </c>
      <c r="P504" s="49">
        <f t="shared" si="47"/>
        <v>75</v>
      </c>
    </row>
    <row r="505" spans="1:16" x14ac:dyDescent="0.25">
      <c r="A505" t="s">
        <v>1112</v>
      </c>
      <c r="B505">
        <f>COUNTA(A2:A504)</f>
        <v>503</v>
      </c>
    </row>
  </sheetData>
  <conditionalFormatting sqref="L1:L504">
    <cfRule type="cellIs" dxfId="34" priority="7" operator="equal">
      <formula>98.6</formula>
    </cfRule>
  </conditionalFormatting>
  <conditionalFormatting sqref="L1:L1048576">
    <cfRule type="colorScale" priority="3">
      <colorScale>
        <cfvo type="min"/>
        <cfvo type="percentile" val="50"/>
        <cfvo type="max"/>
        <color rgb="FFF8696B"/>
        <color rgb="FFFFEB84"/>
        <color rgb="FF63BE7B"/>
      </colorScale>
    </cfRule>
  </conditionalFormatting>
  <conditionalFormatting sqref="O1:O1048576 P1">
    <cfRule type="cellIs" dxfId="33" priority="4" operator="equal">
      <formula>"fail"</formula>
    </cfRule>
    <cfRule type="cellIs" dxfId="32" priority="5" operator="equal">
      <formula>"pass"</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75B6C-424F-49BF-8B0C-7EB4A3C51630}">
  <sheetPr codeName="Sheet9"/>
  <dimension ref="A1:J24"/>
  <sheetViews>
    <sheetView showGridLines="0" workbookViewId="0">
      <selection activeCell="G4" sqref="G4"/>
    </sheetView>
  </sheetViews>
  <sheetFormatPr defaultRowHeight="15" x14ac:dyDescent="0.25"/>
  <cols>
    <col min="1" max="1" width="40.5703125" bestFit="1" customWidth="1"/>
    <col min="2" max="2" width="14.140625" bestFit="1" customWidth="1"/>
    <col min="3" max="3" width="11.42578125" bestFit="1" customWidth="1"/>
    <col min="4" max="4" width="10.28515625" bestFit="1" customWidth="1"/>
    <col min="5" max="5" width="13.140625" bestFit="1" customWidth="1"/>
    <col min="6" max="6" width="11.7109375" bestFit="1" customWidth="1"/>
    <col min="7" max="7" width="16.42578125" customWidth="1"/>
    <col min="8" max="8" width="13.5703125" bestFit="1" customWidth="1"/>
    <col min="9" max="9" width="12.28515625" bestFit="1" customWidth="1"/>
  </cols>
  <sheetData>
    <row r="1" spans="1:10" ht="16.5" customHeight="1" x14ac:dyDescent="0.25">
      <c r="A1" s="87" t="s">
        <v>1129</v>
      </c>
      <c r="B1" s="87"/>
      <c r="C1" s="87"/>
      <c r="D1" s="87"/>
      <c r="E1" s="87"/>
      <c r="F1" s="87"/>
      <c r="G1" s="87"/>
      <c r="H1" s="87"/>
    </row>
    <row r="2" spans="1:10" x14ac:dyDescent="0.25">
      <c r="A2" s="88"/>
      <c r="B2" s="88"/>
      <c r="C2" s="88"/>
      <c r="D2" s="88"/>
      <c r="E2" s="88"/>
      <c r="F2" s="88"/>
      <c r="G2" s="88"/>
      <c r="H2" s="88"/>
    </row>
    <row r="3" spans="1:10" x14ac:dyDescent="0.25">
      <c r="A3" s="15" t="s">
        <v>2</v>
      </c>
      <c r="B3" s="15" t="s">
        <v>1079</v>
      </c>
      <c r="C3" s="15" t="s">
        <v>1080</v>
      </c>
      <c r="D3" s="15" t="s">
        <v>1081</v>
      </c>
      <c r="E3" s="15" t="s">
        <v>1082</v>
      </c>
      <c r="F3" s="15" t="s">
        <v>1288</v>
      </c>
      <c r="G3" s="15" t="s">
        <v>1083</v>
      </c>
      <c r="H3" s="15" t="s">
        <v>1084</v>
      </c>
    </row>
    <row r="4" spans="1:10" x14ac:dyDescent="0.25">
      <c r="A4" s="13" t="s">
        <v>518</v>
      </c>
      <c r="B4" s="13">
        <f>COUNTIF('clean data'!C2:C504,"A")</f>
        <v>153</v>
      </c>
      <c r="C4" s="13">
        <f>COUNTIFS('clean data'!O2:O504,"Pass",'clean data'!C2:C504,"A")</f>
        <v>106</v>
      </c>
      <c r="D4" s="13">
        <f>COUNTIFS('clean data'!O2:O504,"fail",'clean data'!C2:C504,"A")</f>
        <v>47</v>
      </c>
      <c r="E4" s="13">
        <f>ROUND(C4/B4*100,1)</f>
        <v>69.3</v>
      </c>
      <c r="F4" s="13">
        <f>ROUND(AVERAGEIF('clean data'!C2:C504,"A",'clean data'!K2:K504),2)</f>
        <v>340.61</v>
      </c>
      <c r="G4" s="22" t="str">
        <f>_xlfn.XLOOKUP(_xlfn.MAXIFS('clean data'!L2:L504,'clean data'!C2:C504,"A"),'clean data'!L2:L504,'clean data'!B2:B504)</f>
        <v>Rishi Sahoo</v>
      </c>
      <c r="H4" s="13">
        <f>_xlfn.MAXIFS('clean data'!L2:L504,'clean data'!C2:C504,"A")</f>
        <v>98.6</v>
      </c>
    </row>
    <row r="5" spans="1:10" x14ac:dyDescent="0.25">
      <c r="A5" s="12" t="s">
        <v>519</v>
      </c>
      <c r="B5" s="12">
        <f>COUNTIF('clean data'!C2:C504,"B")</f>
        <v>169</v>
      </c>
      <c r="C5" s="12">
        <f>COUNTIFS('clean data'!O2:O504,"Pass",'clean data'!C2:C504,"B")</f>
        <v>134</v>
      </c>
      <c r="D5" s="12">
        <f>COUNTIFS('clean data'!O2:O504,"fail",'clean data'!C2:C504,"B")</f>
        <v>35</v>
      </c>
      <c r="E5" s="12">
        <f>ROUND(C5/B5*100,1)</f>
        <v>79.3</v>
      </c>
      <c r="F5" s="12">
        <f>ROUND(AVERAGEIF('clean data'!C2:C504,"B",'clean data'!K2:K504),2)</f>
        <v>354.4</v>
      </c>
      <c r="G5" s="22" t="str">
        <f>_xlfn.XLOOKUP(_xlfn.MAXIFS('clean data'!L2:L504,'clean data'!C2:C504,"B"),'clean data'!L2:L504,'clean data'!B2:B504)</f>
        <v>Sneha Deshmukh</v>
      </c>
      <c r="H5" s="12">
        <f>_xlfn.MAXIFS('clean data'!L2:L504,'clean data'!C2:C504,"B")</f>
        <v>95.399999999999991</v>
      </c>
    </row>
    <row r="6" spans="1:10" x14ac:dyDescent="0.25">
      <c r="A6" s="13" t="s">
        <v>520</v>
      </c>
      <c r="B6" s="13">
        <f>COUNTIF('clean data'!C2:C504,"C")</f>
        <v>151</v>
      </c>
      <c r="C6" s="13">
        <f>COUNTIFS('clean data'!O2:O504,"Pass",'clean data'!C2:C504,"C")</f>
        <v>118</v>
      </c>
      <c r="D6" s="13">
        <f>COUNTIFS('clean data'!O2:O504,"fail",'clean data'!C2:C504,"C")</f>
        <v>33</v>
      </c>
      <c r="E6" s="13">
        <f>ROUND(C6/B6*100,1)</f>
        <v>78.099999999999994</v>
      </c>
      <c r="F6" s="13">
        <f>AVERAGEIF('clean data'!C2:C504,"C",'clean data'!K2:K504)</f>
        <v>359</v>
      </c>
      <c r="G6" s="22" t="str">
        <f>_xlfn.XLOOKUP(_xlfn.MAXIFS('clean data'!L2:L504,'clean data'!C2:C504,"C"),'clean data'!L2:L504,'clean data'!B2:B504)</f>
        <v>Ekta Pandey</v>
      </c>
      <c r="H6" s="13">
        <f>_xlfn.MAXIFS('clean data'!L2:L504,'clean data'!C2:C504,"C")</f>
        <v>97.6</v>
      </c>
    </row>
    <row r="7" spans="1:10" x14ac:dyDescent="0.25">
      <c r="A7" s="16" t="s">
        <v>1085</v>
      </c>
      <c r="B7" s="17">
        <f>SUM(B4:B6)</f>
        <v>473</v>
      </c>
      <c r="C7" s="17">
        <f>SUM(C4:C6)</f>
        <v>358</v>
      </c>
      <c r="D7" s="17">
        <f>SUM(D4:D6)</f>
        <v>115</v>
      </c>
      <c r="E7" s="17">
        <f>ROUND(C7/B7*100,1)</f>
        <v>75.7</v>
      </c>
      <c r="F7" s="17">
        <f>ROUND(AVERAGE(F4:F6),2)</f>
        <v>351.34</v>
      </c>
      <c r="G7" s="17" t="str">
        <f>_xlfn.XLOOKUP(_xlfn.MAXIFS('clean data'!L2:L504,'clean data'!C2:C504,"A"),'clean data'!L2:L504,'clean data'!B2:B504)</f>
        <v>Rishi Sahoo</v>
      </c>
      <c r="H7" s="17">
        <f>MAX(H4:H6)</f>
        <v>98.6</v>
      </c>
    </row>
    <row r="9" spans="1:10" x14ac:dyDescent="0.25">
      <c r="A9" s="18" t="s">
        <v>1086</v>
      </c>
    </row>
    <row r="10" spans="1:10" x14ac:dyDescent="0.25">
      <c r="A10" s="19" t="s">
        <v>1073</v>
      </c>
      <c r="B10" s="19" t="s">
        <v>518</v>
      </c>
      <c r="C10" s="19" t="s">
        <v>519</v>
      </c>
      <c r="D10" s="19" t="s">
        <v>520</v>
      </c>
      <c r="E10" s="19" t="s">
        <v>1087</v>
      </c>
    </row>
    <row r="11" spans="1:10" x14ac:dyDescent="0.25">
      <c r="A11" s="12" t="s">
        <v>4</v>
      </c>
      <c r="B11" s="12">
        <f>ROUND(AVERAGEIF('clean data'!C2:C504,"A",'clean data'!E2:E504),2)</f>
        <v>68.33</v>
      </c>
      <c r="C11" s="12">
        <f>ROUND(AVERAGEIF('clean data'!C2:C504,"B",'clean data'!E2:E504),2)</f>
        <v>70.7</v>
      </c>
      <c r="D11" s="12">
        <f>ROUND(AVERAGEIF('clean data'!C2:C504,"C",'clean data'!E2:E504),2)</f>
        <v>72.150000000000006</v>
      </c>
      <c r="E11" s="12">
        <f>ROUND(AVERAGE(B11:D11),2)</f>
        <v>70.39</v>
      </c>
    </row>
    <row r="12" spans="1:10" x14ac:dyDescent="0.25">
      <c r="A12" s="13" t="s">
        <v>5</v>
      </c>
      <c r="B12" s="13">
        <f>ROUND(AVERAGEIF('clean data'!C2:C504,"A",'clean data'!F2:F504),2)</f>
        <v>69.69</v>
      </c>
      <c r="C12" s="13">
        <f>ROUND(AVERAGEIF('clean data'!C2:C504,"B",'clean data'!F2:F504),2)</f>
        <v>70.73</v>
      </c>
      <c r="D12" s="13">
        <f>ROUND(AVERAGEIF('clean data'!C2:C504,"C",'clean data'!F2:F504),2)</f>
        <v>73.37</v>
      </c>
      <c r="E12" s="12">
        <f>ROUND(AVERAGE(B12:D12),2)</f>
        <v>71.260000000000005</v>
      </c>
      <c r="H12" s="74" t="s">
        <v>1141</v>
      </c>
      <c r="I12" s="74" t="s">
        <v>1142</v>
      </c>
      <c r="J12" s="74" t="s">
        <v>1143</v>
      </c>
    </row>
    <row r="13" spans="1:10" x14ac:dyDescent="0.25">
      <c r="A13" s="12" t="s">
        <v>6</v>
      </c>
      <c r="B13" s="12">
        <f>ROUND(AVERAGEIF('clean data'!C2:C504,"A",'clean data'!G2:G504),2)</f>
        <v>67.14</v>
      </c>
      <c r="C13" s="12">
        <f>ROUND(AVERAGEIF('clean data'!C2:C504,"B",'clean data'!G2:G504),2)</f>
        <v>70.459999999999994</v>
      </c>
      <c r="D13" s="12">
        <f>ROUND(AVERAGEIF('clean data'!C2:C504,"B",'clean data'!G2:G504),2)</f>
        <v>70.459999999999994</v>
      </c>
      <c r="E13" s="12">
        <f>ROUND(AVERAGE(B13:D13),2)</f>
        <v>69.349999999999994</v>
      </c>
      <c r="H13" s="73" t="s">
        <v>4</v>
      </c>
      <c r="I13" s="73" t="s">
        <v>1144</v>
      </c>
      <c r="J13" s="73">
        <f>SUM(COUNTIFS('clean data'!C2:C504,"A",'clean data'!E2:E504,"&gt;60"),COUNTIFS('clean data'!C2:C504,"B",'clean data'!E2:E504,"&gt;60"),COUNTIFS('clean data'!C2:C504,"C",'clean data'!E2:E504,"&gt;60"),COUNTIFS('clean data'!C2:C504,"none",'clean data'!E2:E504,"&gt;60"))</f>
        <v>369</v>
      </c>
    </row>
    <row r="14" spans="1:10" x14ac:dyDescent="0.25">
      <c r="A14" s="13" t="s">
        <v>7</v>
      </c>
      <c r="B14" s="13">
        <f>ROUND(AVERAGEIF('clean data'!C2:C504,"A",'clean data'!H2:H504),2)</f>
        <v>67.2</v>
      </c>
      <c r="C14" s="13">
        <f>ROUND(AVERAGEIF('clean data'!C2:C504,"B",'clean data'!H2:H504),2)</f>
        <v>70.73</v>
      </c>
      <c r="D14" s="13">
        <f>ROUND(AVERAGEIF('clean data'!C2:C504,"C",'clean data'!H2:H504),2)</f>
        <v>70.86</v>
      </c>
      <c r="E14" s="12">
        <f>ROUND(AVERAGE(B14:D14),2)</f>
        <v>69.599999999999994</v>
      </c>
      <c r="H14" s="73" t="s">
        <v>4</v>
      </c>
      <c r="I14" s="73" t="s">
        <v>1145</v>
      </c>
      <c r="J14" s="73">
        <f>SUM(COUNTIFS('clean data'!C2:C504,"A",'clean data'!E2:E504,"&lt;60"),COUNTIFS('clean data'!C2:C504,"B",'clean data'!E2:E504,"&lt;60"),COUNTIFS('clean data'!C2:C504,"C",'clean data'!E2:E504,"&lt;60"),COUNTIFS('clean data'!C2:C504,"none",'clean data'!E2:E504,"&lt;60"))</f>
        <v>120</v>
      </c>
    </row>
    <row r="15" spans="1:10" x14ac:dyDescent="0.25">
      <c r="A15" s="12" t="s">
        <v>8</v>
      </c>
      <c r="B15" s="12">
        <f>ROUND(AVERAGEIF('clean data'!C2:C504,"A",'clean data'!I2:I504),2)</f>
        <v>68.260000000000005</v>
      </c>
      <c r="C15" s="12">
        <f>ROUND(AVERAGEIF('clean data'!C2:C504,"B",'clean data'!I2:I504),2)</f>
        <v>71.790000000000006</v>
      </c>
      <c r="D15" s="12">
        <f>ROUND(AVERAGEIF('clean data'!C2:C504,"C",'clean data'!I2:I504),2)</f>
        <v>73.459999999999994</v>
      </c>
      <c r="E15" s="12">
        <f>ROUND(AVERAGE(B15:D15),2)</f>
        <v>71.17</v>
      </c>
      <c r="H15" s="73" t="s">
        <v>5</v>
      </c>
      <c r="I15" s="73" t="s">
        <v>1144</v>
      </c>
      <c r="J15" s="73">
        <f>SUM(COUNTIFS('clean data'!C2:C504,"A",'clean data'!F2:F504,"&gt;60"),COUNTIFS('clean data'!C2:C504,"B",'clean data'!F2:F504,"&gt;60"),COUNTIFS('clean data'!C2:C504,"C",'clean data'!F2:F504,"&gt;60"),COUNTIFS('clean data'!C2:C504,"none",'clean data'!F2:F504,"&gt;60"))</f>
        <v>390</v>
      </c>
    </row>
    <row r="16" spans="1:10" x14ac:dyDescent="0.25">
      <c r="B16">
        <f>ROUND(AVERAGE(B11:B15),2)</f>
        <v>68.12</v>
      </c>
      <c r="C16">
        <f>ROUND(AVERAGE(C11:C15),2)</f>
        <v>70.88</v>
      </c>
      <c r="D16">
        <f>AVERAGE(D11:D15)</f>
        <v>72.06</v>
      </c>
      <c r="H16" s="73" t="s">
        <v>5</v>
      </c>
      <c r="I16" s="73" t="s">
        <v>1145</v>
      </c>
      <c r="J16" s="73">
        <f>SUM(COUNTIFS('clean data'!C2:C504,"A",'clean data'!F2:F504,"&lt;60"),COUNTIFS('clean data'!C2:C504,"B",'clean data'!F2:F504,"&lt;60"),COUNTIFS('clean data'!C2:C504,"C",'clean data'!F2:F504,"&lt;60"),COUNTIFS('clean data'!C2:C504,"none",'clean data'!F2:F504,"&lt;60"))</f>
        <v>102</v>
      </c>
    </row>
    <row r="17" spans="1:10" x14ac:dyDescent="0.25">
      <c r="A17" s="20" t="s">
        <v>1088</v>
      </c>
      <c r="H17" s="73" t="s">
        <v>6</v>
      </c>
      <c r="I17" s="73" t="s">
        <v>1144</v>
      </c>
      <c r="J17" s="73">
        <f>SUM(COUNTIFS('clean data'!C2:C504,"A",'clean data'!G2:G504,"&gt;60"),COUNTIFS('clean data'!C2:C504,"B",'clean data'!G2:G504,"&gt;60"),COUNTIFS('clean data'!C2:C504,"C",'clean data'!G2:G504,"&gt;60"),COUNTIFS('clean data'!C2:C504,"none",'clean data'!G2:G504,"&gt;60"))</f>
        <v>346</v>
      </c>
    </row>
    <row r="18" spans="1:10" x14ac:dyDescent="0.25">
      <c r="A18" s="21" t="s">
        <v>12</v>
      </c>
      <c r="B18" s="21" t="s">
        <v>1089</v>
      </c>
      <c r="C18" s="21" t="s">
        <v>11</v>
      </c>
      <c r="H18" s="73" t="s">
        <v>6</v>
      </c>
      <c r="I18" s="73" t="s">
        <v>1145</v>
      </c>
      <c r="J18" s="73">
        <f>SUM(COUNTIFS('clean data'!C2:C504,"A",'clean data'!G2:G504,"&lt;60"),COUNTIFS('clean data'!C2:C504,"B",'clean data'!G2:G504,"&lt;60"),COUNTIFS('clean data'!C2:C504,"C",'clean data'!G2:G504,"&lt;60"),COUNTIFS('clean data'!C2:C504,"none",'clean data'!G2:G504,"&lt;60"))</f>
        <v>143</v>
      </c>
    </row>
    <row r="19" spans="1:10" x14ac:dyDescent="0.25">
      <c r="A19" s="12" t="s">
        <v>527</v>
      </c>
      <c r="B19" s="12">
        <f>COUNTIF('clean data'!M2:M504,A19)</f>
        <v>40</v>
      </c>
      <c r="C19" s="12">
        <f>((B19/'clean data'!B505)*100)</f>
        <v>7.9522862823061633</v>
      </c>
      <c r="H19" s="73" t="s">
        <v>7</v>
      </c>
      <c r="I19" s="73" t="s">
        <v>1144</v>
      </c>
      <c r="J19" s="73">
        <f>SUM(COUNTIFS('clean data'!C2:C504,"A",'clean data'!H2:H504,"&gt;60"),COUNTIFS('clean data'!C2:C504,"B",'clean data'!H2:H504,"&gt;60"),COUNTIFS('clean data'!C2:C504,"C",'clean data'!H2:H504,"&gt;60"),COUNTIFS('clean data'!C2:C504,"none",'clean data'!H2:H504,"&gt;60"))</f>
        <v>369</v>
      </c>
    </row>
    <row r="20" spans="1:10" x14ac:dyDescent="0.25">
      <c r="A20" s="13" t="s">
        <v>518</v>
      </c>
      <c r="B20" s="12">
        <f>COUNTIF('clean data'!M3:M505,A20)</f>
        <v>122</v>
      </c>
      <c r="C20" s="12">
        <f>(SUMMARY!B20/'clean data'!B505)*100</f>
        <v>24.254473161033797</v>
      </c>
      <c r="H20" s="73" t="s">
        <v>7</v>
      </c>
      <c r="I20" s="73" t="s">
        <v>1145</v>
      </c>
      <c r="J20" s="73">
        <f>SUM(COUNTIFS('clean data'!C2:C504,"A",'clean data'!H2:H504,"&lt;60"),COUNTIFS('clean data'!C2:C504,"B",'clean data'!H2:H504,"&lt;60"),COUNTIFS('clean data'!C2:C504,"C",'clean data'!H2:H504,"&lt;60"),COUNTIFS('clean data'!C2:C504,"none",'clean data'!H2:H504,"&lt;60"))</f>
        <v>119</v>
      </c>
    </row>
    <row r="21" spans="1:10" x14ac:dyDescent="0.25">
      <c r="A21" s="12" t="s">
        <v>519</v>
      </c>
      <c r="B21" s="12">
        <f>COUNTIF('clean data'!M4:M506,A21)</f>
        <v>106</v>
      </c>
      <c r="C21" s="12">
        <f>(B21/'clean data'!B505)*100</f>
        <v>21.07355864811133</v>
      </c>
      <c r="H21" s="73" t="s">
        <v>8</v>
      </c>
      <c r="I21" s="73" t="s">
        <v>1144</v>
      </c>
      <c r="J21" s="73">
        <f>SUM(COUNTIFS('clean data'!C2:C504,"A",'clean data'!I2:I504,"&gt;60"),COUNTIFS('clean data'!C2:C504,"B",'clean data'!I2:I504,".60"),COUNTIFS('clean data'!C2:C504,"C",'clean data'!I2:I504,"&gt;60"),COUNTIFS('clean data'!C2:C504,"none",'clean data'!I2:I504,"&gt;60"))</f>
        <v>237</v>
      </c>
    </row>
    <row r="22" spans="1:10" x14ac:dyDescent="0.25">
      <c r="A22" s="13" t="s">
        <v>520</v>
      </c>
      <c r="B22" s="12">
        <f>COUNTIF('clean data'!M5:M507,A22)</f>
        <v>113</v>
      </c>
      <c r="C22" s="12">
        <f>(B22/'clean data'!B505)*100</f>
        <v>22.465208747514911</v>
      </c>
      <c r="H22" s="73" t="s">
        <v>8</v>
      </c>
      <c r="I22" s="73" t="s">
        <v>1145</v>
      </c>
      <c r="J22" s="73">
        <f>SUM(COUNTIFS('clean data'!C2:C504,"A",'clean data'!I2:I504,"&lt;60"),COUNTIFS('clean data'!C2:C504,"B",'clean data'!I2:I504,"&lt;60"),COUNTIFS('clean data'!C2:C504,"C",'clean data'!I2:I504,"&lt;60"),COUNTIFS('clean data'!C2:C504,"none",'clean data'!I2:I504,"&lt;60"))</f>
        <v>130</v>
      </c>
    </row>
    <row r="23" spans="1:10" x14ac:dyDescent="0.25">
      <c r="A23" s="12" t="s">
        <v>528</v>
      </c>
      <c r="B23" s="12">
        <f>COUNTIF('clean data'!M6:M508,A23)</f>
        <v>119</v>
      </c>
      <c r="C23" s="12">
        <f>(B23/'clean data'!B505)*100</f>
        <v>23.658051689860834</v>
      </c>
    </row>
    <row r="24" spans="1:10" x14ac:dyDescent="0.25">
      <c r="C24" s="12"/>
    </row>
  </sheetData>
  <mergeCells count="1">
    <mergeCell ref="A1:H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2B72-4823-4367-8F10-F1223B3B3BE2}">
  <sheetPr codeName="Sheet8"/>
  <dimension ref="A1:I28"/>
  <sheetViews>
    <sheetView showGridLines="0" tabSelected="1" zoomScale="120" zoomScaleNormal="120" workbookViewId="0">
      <selection activeCell="J9" sqref="J9"/>
    </sheetView>
  </sheetViews>
  <sheetFormatPr defaultRowHeight="15" x14ac:dyDescent="0.25"/>
  <cols>
    <col min="1" max="1" width="21.5703125" bestFit="1" customWidth="1"/>
    <col min="2" max="2" width="14.5703125" bestFit="1" customWidth="1"/>
    <col min="3" max="3" width="11.85546875" bestFit="1" customWidth="1"/>
    <col min="4" max="4" width="40" bestFit="1" customWidth="1"/>
    <col min="5" max="5" width="12.7109375" bestFit="1" customWidth="1"/>
  </cols>
  <sheetData>
    <row r="1" spans="1:9" ht="18" customHeight="1" x14ac:dyDescent="0.25">
      <c r="A1" s="92" t="s">
        <v>1294</v>
      </c>
      <c r="B1" s="93"/>
      <c r="C1" s="93"/>
      <c r="D1" s="93"/>
      <c r="E1" s="93"/>
      <c r="F1" s="93"/>
      <c r="G1" s="93"/>
    </row>
    <row r="2" spans="1:9" x14ac:dyDescent="0.25">
      <c r="A2" s="93"/>
      <c r="B2" s="93"/>
      <c r="C2" s="93"/>
      <c r="D2" s="93"/>
      <c r="E2" s="93"/>
      <c r="F2" s="93"/>
      <c r="G2" s="93"/>
    </row>
    <row r="3" spans="1:9" s="7" customFormat="1" x14ac:dyDescent="0.25">
      <c r="A3" s="93"/>
      <c r="B3" s="93"/>
      <c r="C3" s="93"/>
      <c r="D3" s="93"/>
      <c r="E3" s="93"/>
      <c r="F3" s="93"/>
      <c r="G3" s="93"/>
    </row>
    <row r="4" spans="1:9" s="7" customFormat="1" x14ac:dyDescent="0.25">
      <c r="A4" s="93"/>
      <c r="B4" s="93"/>
      <c r="C4" s="93"/>
      <c r="D4" s="93"/>
      <c r="E4" s="93"/>
      <c r="F4" s="93"/>
      <c r="G4" s="93"/>
    </row>
    <row r="5" spans="1:9" s="7" customFormat="1" x14ac:dyDescent="0.25">
      <c r="A5" s="93"/>
      <c r="B5" s="93"/>
      <c r="C5" s="93"/>
      <c r="D5" s="93"/>
      <c r="E5" s="93"/>
      <c r="F5" s="93"/>
      <c r="G5" s="93"/>
    </row>
    <row r="6" spans="1:9" s="7" customFormat="1" x14ac:dyDescent="0.25">
      <c r="A6" s="93"/>
      <c r="B6" s="93"/>
      <c r="C6" s="93"/>
      <c r="D6" s="93"/>
      <c r="E6" s="93"/>
      <c r="F6" s="93"/>
      <c r="G6" s="93"/>
    </row>
    <row r="7" spans="1:9" x14ac:dyDescent="0.25">
      <c r="A7" s="93"/>
      <c r="B7" s="93"/>
      <c r="C7" s="93"/>
      <c r="D7" s="93"/>
      <c r="E7" s="93"/>
      <c r="F7" s="93"/>
      <c r="G7" s="93"/>
    </row>
    <row r="8" spans="1:9" x14ac:dyDescent="0.25">
      <c r="A8" s="8" t="s">
        <v>1067</v>
      </c>
      <c r="B8" s="9" t="s">
        <v>225</v>
      </c>
      <c r="D8" s="10" t="s">
        <v>1068</v>
      </c>
    </row>
    <row r="10" spans="1:9" x14ac:dyDescent="0.25">
      <c r="A10" s="8" t="s">
        <v>1</v>
      </c>
      <c r="B10" t="str">
        <f>VLOOKUP(B8,'clean data'!A1:O504,MATCH('clean data'!B1,'clean data'!A1:O1,0),FALSE)</f>
        <v>Amit Suri</v>
      </c>
      <c r="D10" s="8" t="s">
        <v>2</v>
      </c>
      <c r="E10" t="str">
        <f>VLOOKUP(vlookup_page!B8,'clean data'!A1:O504,MATCH('clean data'!C1,'clean data'!A1:O1,0),FALSE)</f>
        <v>B</v>
      </c>
    </row>
    <row r="11" spans="1:9" x14ac:dyDescent="0.25">
      <c r="A11" s="8" t="s">
        <v>1069</v>
      </c>
      <c r="B11" s="23" t="str">
        <f>VLOOKUP(B8,'clean data'!A1:O504,MATCH('clean data'!A1,'clean data'!A1:O1,0),FALSE)</f>
        <v>S227</v>
      </c>
      <c r="D11" s="8" t="s">
        <v>14</v>
      </c>
      <c r="E11" t="str">
        <f>VLOOKUP(vlookup_page!B8,'clean data'!A1:O504,MATCH('clean data'!O1,'clean data'!A1:O1,0),FALSE)</f>
        <v>pass</v>
      </c>
    </row>
    <row r="12" spans="1:9" x14ac:dyDescent="0.25">
      <c r="A12" s="8" t="s">
        <v>1070</v>
      </c>
      <c r="B12">
        <f>VLOOKUP(vlookup_page!B8,'clean data'!A1:O504,MATCH('clean data'!N1,'clean data'!A1:O1,0),FALSE)</f>
        <v>41</v>
      </c>
      <c r="D12" s="8" t="s">
        <v>11</v>
      </c>
      <c r="E12" s="4">
        <f>VLOOKUP(B8,'clean data'!A1:O504,MATCH('clean data'!L1,'clean data'!A1:O1,0),FALSE)</f>
        <v>89.8</v>
      </c>
      <c r="I12" s="24"/>
    </row>
    <row r="15" spans="1:9" x14ac:dyDescent="0.25">
      <c r="A15" s="90" t="s">
        <v>1071</v>
      </c>
      <c r="B15" s="76"/>
      <c r="C15" s="76"/>
      <c r="D15" s="76"/>
      <c r="E15" s="76"/>
      <c r="F15" s="76"/>
      <c r="G15" s="76"/>
    </row>
    <row r="16" spans="1:9" x14ac:dyDescent="0.25">
      <c r="A16" s="11" t="s">
        <v>1072</v>
      </c>
      <c r="B16" s="11" t="s">
        <v>1073</v>
      </c>
      <c r="C16" s="11" t="s">
        <v>1074</v>
      </c>
      <c r="D16" s="11" t="s">
        <v>1075</v>
      </c>
      <c r="E16" s="11" t="s">
        <v>11</v>
      </c>
      <c r="F16" s="11" t="s">
        <v>12</v>
      </c>
      <c r="G16" s="11" t="s">
        <v>1076</v>
      </c>
    </row>
    <row r="17" spans="1:7" x14ac:dyDescent="0.25">
      <c r="A17" s="12">
        <v>1</v>
      </c>
      <c r="B17" s="12" t="s">
        <v>4</v>
      </c>
      <c r="C17" s="12">
        <v>100</v>
      </c>
      <c r="D17" s="12">
        <f>VLOOKUP(B8,'clean data'!A1:O504,MATCH('clean data'!E1,'clean data'!A1:O1,0),FALSE)</f>
        <v>100</v>
      </c>
      <c r="E17" s="12">
        <f>ROUND(D17/C17*100,1)</f>
        <v>100</v>
      </c>
      <c r="F17" s="12" t="str">
        <f>IF(E17&gt;=60,"A","B")</f>
        <v>A</v>
      </c>
      <c r="G17" s="12" t="str">
        <f>IF(D17&gt;=33,"Pass","Fail")</f>
        <v>Pass</v>
      </c>
    </row>
    <row r="18" spans="1:7" x14ac:dyDescent="0.25">
      <c r="A18" s="13">
        <v>2</v>
      </c>
      <c r="B18" s="13" t="s">
        <v>5</v>
      </c>
      <c r="C18" s="13">
        <v>100</v>
      </c>
      <c r="D18" s="13">
        <f>VLOOKUP(B8,'clean data'!A1:O504,MATCH('clean data'!F1,'clean data'!A1:O1,0),FALSE)</f>
        <v>84</v>
      </c>
      <c r="E18" s="12">
        <f t="shared" ref="E18:E21" si="0">ROUND(D18/C18*100,1)</f>
        <v>84</v>
      </c>
      <c r="F18" s="12" t="str">
        <f t="shared" ref="F18:F21" si="1">IF(E18&gt;=60,"A","B")</f>
        <v>A</v>
      </c>
      <c r="G18" s="12" t="str">
        <f t="shared" ref="G18:G21" si="2">IF(D18&gt;=33,"Pass","Fail")</f>
        <v>Pass</v>
      </c>
    </row>
    <row r="19" spans="1:7" x14ac:dyDescent="0.25">
      <c r="A19" s="12">
        <v>3</v>
      </c>
      <c r="B19" s="12" t="s">
        <v>6</v>
      </c>
      <c r="C19" s="12">
        <v>100</v>
      </c>
      <c r="D19" s="12">
        <f>VLOOKUP(B8,'clean data'!A1:O504,MATCH('clean data'!G1,'clean data'!A1:O1,0),FALSE)</f>
        <v>73</v>
      </c>
      <c r="E19" s="12">
        <f t="shared" si="0"/>
        <v>73</v>
      </c>
      <c r="F19" s="12" t="str">
        <f t="shared" si="1"/>
        <v>A</v>
      </c>
      <c r="G19" s="12" t="str">
        <f t="shared" si="2"/>
        <v>Pass</v>
      </c>
    </row>
    <row r="20" spans="1:7" x14ac:dyDescent="0.25">
      <c r="A20" s="13">
        <v>4</v>
      </c>
      <c r="B20" s="13" t="s">
        <v>7</v>
      </c>
      <c r="C20" s="13">
        <v>100</v>
      </c>
      <c r="D20" s="13">
        <f>VLOOKUP(B8,'clean data'!A1:O504,MATCH('clean data'!H1,'clean data'!A1:O1,0),FALSE)</f>
        <v>95</v>
      </c>
      <c r="E20" s="12">
        <f t="shared" si="0"/>
        <v>95</v>
      </c>
      <c r="F20" s="12" t="str">
        <f t="shared" si="1"/>
        <v>A</v>
      </c>
      <c r="G20" s="12" t="str">
        <f t="shared" si="2"/>
        <v>Pass</v>
      </c>
    </row>
    <row r="21" spans="1:7" x14ac:dyDescent="0.25">
      <c r="A21" s="12">
        <v>5</v>
      </c>
      <c r="B21" s="12" t="s">
        <v>8</v>
      </c>
      <c r="C21" s="12">
        <v>100</v>
      </c>
      <c r="D21" s="12">
        <f>VLOOKUP(B8,'clean data'!A1:O504,MATCH('clean data'!I1,'clean data'!A1:O1,0),FALSE)</f>
        <v>97</v>
      </c>
      <c r="E21" s="12">
        <f t="shared" si="0"/>
        <v>97</v>
      </c>
      <c r="F21" s="12" t="str">
        <f t="shared" si="1"/>
        <v>A</v>
      </c>
      <c r="G21" s="12" t="str">
        <f t="shared" si="2"/>
        <v>Pass</v>
      </c>
    </row>
    <row r="22" spans="1:7" x14ac:dyDescent="0.25">
      <c r="A22" s="14"/>
      <c r="B22" s="14" t="s">
        <v>1077</v>
      </c>
      <c r="C22" s="14">
        <v>500</v>
      </c>
      <c r="D22" s="14">
        <f>SUM(D17:D21)</f>
        <v>449</v>
      </c>
      <c r="E22" s="14">
        <f>AVERAGE(E17:E21)</f>
        <v>89.8</v>
      </c>
      <c r="F22" s="14" t="str">
        <f>IF(COUNTIF(F17:F21,"A")&gt;3,"A","B")</f>
        <v>A</v>
      </c>
      <c r="G22" s="14" t="str">
        <f>IF(COUNTIF(G17:G21,"Pass")&gt;3,"Pass","Fail")</f>
        <v>Pass</v>
      </c>
    </row>
    <row r="24" spans="1:7" x14ac:dyDescent="0.25">
      <c r="A24" s="8" t="s">
        <v>1078</v>
      </c>
      <c r="B24" s="91" t="s">
        <v>1113</v>
      </c>
      <c r="C24" s="76"/>
      <c r="D24" s="76"/>
      <c r="E24" s="76"/>
      <c r="F24" s="76"/>
      <c r="G24" s="76"/>
    </row>
    <row r="26" spans="1:7" x14ac:dyDescent="0.25">
      <c r="E26" s="89"/>
      <c r="F26" s="89"/>
    </row>
    <row r="27" spans="1:7" x14ac:dyDescent="0.25">
      <c r="E27" s="89"/>
      <c r="F27" s="89"/>
    </row>
    <row r="28" spans="1:7" x14ac:dyDescent="0.25">
      <c r="E28" s="89"/>
      <c r="F28" s="89"/>
    </row>
  </sheetData>
  <mergeCells count="4">
    <mergeCell ref="E26:F28"/>
    <mergeCell ref="A15:G15"/>
    <mergeCell ref="B24:G24"/>
    <mergeCell ref="A1:G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Macro12">
                <anchor moveWithCells="1" sizeWithCells="1">
                  <from>
                    <xdr:col>1</xdr:col>
                    <xdr:colOff>247650</xdr:colOff>
                    <xdr:row>25</xdr:row>
                    <xdr:rowOff>171450</xdr:rowOff>
                  </from>
                  <to>
                    <xdr:col>2</xdr:col>
                    <xdr:colOff>352425</xdr:colOff>
                    <xdr:row>27</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C7E71CA-528F-4043-97AF-AAF3BAEDF723}">
          <x14:formula1>
            <xm:f>'clean data'!$A$2:$A$504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3439-BDB0-4D14-9750-27AB379C3FEE}">
  <sheetPr codeName="Sheet5"/>
  <dimension ref="A1:G21"/>
  <sheetViews>
    <sheetView workbookViewId="0"/>
  </sheetViews>
  <sheetFormatPr defaultRowHeight="15" x14ac:dyDescent="0.25"/>
  <cols>
    <col min="1" max="1" width="15.28515625" bestFit="1" customWidth="1"/>
    <col min="2" max="2" width="33.85546875" customWidth="1"/>
  </cols>
  <sheetData>
    <row r="1" spans="1:7" s="48" customFormat="1" x14ac:dyDescent="0.25">
      <c r="A1" s="69" t="s">
        <v>1286</v>
      </c>
      <c r="B1" s="94" t="s">
        <v>1287</v>
      </c>
      <c r="C1" s="94"/>
      <c r="D1" s="94"/>
      <c r="E1" s="94"/>
      <c r="F1" s="94"/>
      <c r="G1" s="94"/>
    </row>
    <row r="2" spans="1:7" s="47" customFormat="1" x14ac:dyDescent="0.25"/>
    <row r="3" spans="1:7" s="52" customFormat="1" x14ac:dyDescent="0.25">
      <c r="A3" s="9" t="s">
        <v>225</v>
      </c>
      <c r="B3" s="91" t="s">
        <v>1289</v>
      </c>
      <c r="C3" s="76"/>
      <c r="D3" s="76"/>
      <c r="E3" s="76"/>
      <c r="F3" s="76"/>
      <c r="G3" s="76"/>
    </row>
    <row r="4" spans="1:7" s="46" customFormat="1" x14ac:dyDescent="0.25">
      <c r="A4" s="9" t="s">
        <v>224</v>
      </c>
      <c r="B4" s="91" t="s">
        <v>1113</v>
      </c>
      <c r="C4" s="76"/>
      <c r="D4" s="76"/>
      <c r="E4" s="76"/>
      <c r="F4" s="76"/>
      <c r="G4" s="76"/>
    </row>
    <row r="5" spans="1:7" s="46" customFormat="1" x14ac:dyDescent="0.25">
      <c r="A5" s="9" t="s">
        <v>224</v>
      </c>
      <c r="B5" s="91" t="s">
        <v>1113</v>
      </c>
      <c r="C5" s="76"/>
      <c r="D5" s="76"/>
      <c r="E5" s="76"/>
      <c r="F5" s="76"/>
      <c r="G5" s="76"/>
    </row>
    <row r="6" spans="1:7" s="44" customFormat="1" x14ac:dyDescent="0.25">
      <c r="A6" s="9" t="s">
        <v>89</v>
      </c>
      <c r="B6" s="91" t="s">
        <v>1113</v>
      </c>
      <c r="C6" s="76"/>
      <c r="D6" s="76"/>
      <c r="E6" s="76"/>
      <c r="F6" s="76"/>
      <c r="G6" s="76"/>
    </row>
    <row r="7" spans="1:7" s="52" customFormat="1" x14ac:dyDescent="0.25">
      <c r="A7" s="9"/>
      <c r="B7" s="53"/>
    </row>
    <row r="8" spans="1:7" s="70" customFormat="1" x14ac:dyDescent="0.25">
      <c r="A8" s="9"/>
      <c r="B8" s="71"/>
    </row>
    <row r="9" spans="1:7" s="44" customFormat="1" x14ac:dyDescent="0.25">
      <c r="A9" s="9" t="s">
        <v>89</v>
      </c>
      <c r="B9" s="91" t="s">
        <v>1128</v>
      </c>
      <c r="C9" s="76"/>
      <c r="D9" s="76"/>
      <c r="E9" s="76"/>
      <c r="F9" s="76"/>
      <c r="G9" s="76"/>
    </row>
    <row r="10" spans="1:7" s="44" customFormat="1" x14ac:dyDescent="0.25">
      <c r="A10" s="9" t="s">
        <v>93</v>
      </c>
      <c r="B10" s="91" t="s">
        <v>1127</v>
      </c>
      <c r="C10" s="76"/>
      <c r="D10" s="76"/>
      <c r="E10" s="76"/>
      <c r="F10" s="76"/>
      <c r="G10" s="76"/>
    </row>
    <row r="11" spans="1:7" s="44" customFormat="1" x14ac:dyDescent="0.25">
      <c r="A11" s="9" t="s">
        <v>98</v>
      </c>
      <c r="B11" s="91" t="s">
        <v>1126</v>
      </c>
      <c r="C11" s="76"/>
      <c r="D11" s="76"/>
      <c r="E11" s="76"/>
      <c r="F11" s="76"/>
      <c r="G11" s="76"/>
    </row>
    <row r="12" spans="1:7" s="44" customFormat="1" x14ac:dyDescent="0.25">
      <c r="A12" s="9" t="s">
        <v>104</v>
      </c>
      <c r="B12" s="91" t="s">
        <v>1113</v>
      </c>
      <c r="C12" s="76"/>
      <c r="D12" s="76"/>
      <c r="E12" s="76"/>
      <c r="F12" s="76"/>
      <c r="G12" s="76"/>
    </row>
    <row r="13" spans="1:7" x14ac:dyDescent="0.25">
      <c r="A13" s="95" t="s">
        <v>111</v>
      </c>
      <c r="B13" s="91" t="s">
        <v>1125</v>
      </c>
      <c r="C13" s="76"/>
      <c r="D13" s="76"/>
      <c r="E13" s="76"/>
      <c r="F13" s="76"/>
      <c r="G13" s="76"/>
    </row>
    <row r="14" spans="1:7" x14ac:dyDescent="0.25">
      <c r="A14" s="95"/>
      <c r="B14" s="91" t="s">
        <v>1125</v>
      </c>
      <c r="C14" s="76"/>
      <c r="D14" s="76"/>
      <c r="E14" s="76"/>
      <c r="F14" s="76"/>
      <c r="G14" s="76"/>
    </row>
    <row r="15" spans="1:7" s="39" customFormat="1" x14ac:dyDescent="0.25">
      <c r="A15" s="9" t="s">
        <v>110</v>
      </c>
      <c r="B15" s="91" t="s">
        <v>1124</v>
      </c>
      <c r="C15" s="76"/>
      <c r="D15" s="76"/>
      <c r="E15" s="76"/>
      <c r="F15" s="76"/>
      <c r="G15" s="76"/>
    </row>
    <row r="16" spans="1:7" s="39" customFormat="1" x14ac:dyDescent="0.25">
      <c r="A16" s="9" t="s">
        <v>453</v>
      </c>
      <c r="B16" s="91" t="s">
        <v>1123</v>
      </c>
      <c r="C16" s="76"/>
      <c r="D16" s="76"/>
      <c r="E16" s="76"/>
      <c r="F16" s="76"/>
      <c r="G16" s="76"/>
    </row>
    <row r="17" spans="1:7" s="39" customFormat="1" x14ac:dyDescent="0.25">
      <c r="A17" s="9" t="s">
        <v>488</v>
      </c>
      <c r="B17" s="91" t="s">
        <v>1113</v>
      </c>
      <c r="C17" s="76"/>
      <c r="D17" s="76"/>
      <c r="E17" s="76"/>
      <c r="F17" s="76"/>
      <c r="G17" s="76"/>
    </row>
    <row r="18" spans="1:7" s="39" customFormat="1" x14ac:dyDescent="0.25">
      <c r="A18" s="9"/>
      <c r="B18" s="40"/>
    </row>
    <row r="19" spans="1:7" s="39" customFormat="1" x14ac:dyDescent="0.25">
      <c r="A19" s="9" t="s">
        <v>488</v>
      </c>
      <c r="B19" s="91" t="s">
        <v>1113</v>
      </c>
      <c r="C19" s="76"/>
      <c r="D19" s="76"/>
      <c r="E19" s="76"/>
      <c r="F19" s="76"/>
      <c r="G19" s="76"/>
    </row>
    <row r="20" spans="1:7" s="39" customFormat="1" x14ac:dyDescent="0.25">
      <c r="A20" s="45" t="s">
        <v>488</v>
      </c>
      <c r="B20" s="91" t="s">
        <v>1113</v>
      </c>
      <c r="C20" s="76"/>
      <c r="D20" s="76"/>
      <c r="E20" s="76"/>
      <c r="F20" s="76"/>
      <c r="G20" s="76"/>
    </row>
    <row r="21" spans="1:7" x14ac:dyDescent="0.25">
      <c r="A21" s="39" t="s">
        <v>488</v>
      </c>
      <c r="B21" s="91" t="s">
        <v>1113</v>
      </c>
      <c r="C21" s="76"/>
      <c r="D21" s="76"/>
      <c r="E21" s="76"/>
      <c r="F21" s="76"/>
      <c r="G21" s="76"/>
    </row>
  </sheetData>
  <mergeCells count="18">
    <mergeCell ref="B15:G15"/>
    <mergeCell ref="B13:G13"/>
    <mergeCell ref="B14:G14"/>
    <mergeCell ref="B9:G9"/>
    <mergeCell ref="B6:G6"/>
    <mergeCell ref="B12:G12"/>
    <mergeCell ref="B11:G11"/>
    <mergeCell ref="B10:G10"/>
    <mergeCell ref="B21:G21"/>
    <mergeCell ref="B20:G20"/>
    <mergeCell ref="B19:G19"/>
    <mergeCell ref="B17:G17"/>
    <mergeCell ref="B16:G16"/>
    <mergeCell ref="B3:G3"/>
    <mergeCell ref="B1:G1"/>
    <mergeCell ref="B4:G4"/>
    <mergeCell ref="B5:G5"/>
    <mergeCell ref="A13:A1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7EC4B4C-62A5-430A-BF5B-59562D0CE7FE}">
          <x14:formula1>
            <xm:f>'clean data'!$A$2:$A$504</xm:f>
          </x14:formula1>
          <xm:sqref>A15:A19 A3:A12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73500-4274-4593-A1F8-7EB46E5861B3}">
  <sheetPr codeName="Sheet12"/>
  <dimension ref="A1:AA61"/>
  <sheetViews>
    <sheetView showGridLines="0" zoomScale="80" zoomScaleNormal="80" workbookViewId="0">
      <selection sqref="A1:Z7"/>
    </sheetView>
  </sheetViews>
  <sheetFormatPr defaultRowHeight="15" x14ac:dyDescent="0.25"/>
  <cols>
    <col min="6" max="6" width="10.140625" bestFit="1" customWidth="1"/>
  </cols>
  <sheetData>
    <row r="1" spans="1:26" x14ac:dyDescent="0.25">
      <c r="A1" s="96" t="s">
        <v>531</v>
      </c>
      <c r="B1" s="97"/>
      <c r="C1" s="97"/>
      <c r="D1" s="97"/>
      <c r="E1" s="97"/>
      <c r="F1" s="97"/>
      <c r="G1" s="97"/>
      <c r="H1" s="97"/>
      <c r="I1" s="97"/>
      <c r="J1" s="97"/>
      <c r="K1" s="97"/>
      <c r="L1" s="97"/>
      <c r="M1" s="97"/>
      <c r="N1" s="97"/>
      <c r="O1" s="97"/>
      <c r="P1" s="97"/>
      <c r="Q1" s="97"/>
      <c r="R1" s="97"/>
      <c r="S1" s="97"/>
      <c r="T1" s="97"/>
      <c r="U1" s="97"/>
      <c r="V1" s="97"/>
      <c r="W1" s="97"/>
      <c r="X1" s="97"/>
      <c r="Y1" s="97"/>
      <c r="Z1" s="97"/>
    </row>
    <row r="2" spans="1:2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row>
    <row r="3" spans="1:26" x14ac:dyDescent="0.25">
      <c r="A3" s="97"/>
      <c r="B3" s="97"/>
      <c r="C3" s="97"/>
      <c r="D3" s="97"/>
      <c r="E3" s="97"/>
      <c r="F3" s="97"/>
      <c r="G3" s="97"/>
      <c r="H3" s="97"/>
      <c r="I3" s="97"/>
      <c r="J3" s="97"/>
      <c r="K3" s="97"/>
      <c r="L3" s="97"/>
      <c r="M3" s="97"/>
      <c r="N3" s="97"/>
      <c r="O3" s="97"/>
      <c r="P3" s="97"/>
      <c r="Q3" s="97"/>
      <c r="R3" s="97"/>
      <c r="S3" s="97"/>
      <c r="T3" s="97"/>
      <c r="U3" s="97"/>
      <c r="V3" s="97"/>
      <c r="W3" s="97"/>
      <c r="X3" s="97"/>
      <c r="Y3" s="97"/>
      <c r="Z3" s="97"/>
    </row>
    <row r="4" spans="1:26" x14ac:dyDescent="0.25">
      <c r="A4" s="97"/>
      <c r="B4" s="97"/>
      <c r="C4" s="97"/>
      <c r="D4" s="97"/>
      <c r="E4" s="97"/>
      <c r="F4" s="97"/>
      <c r="G4" s="97"/>
      <c r="H4" s="97"/>
      <c r="I4" s="97"/>
      <c r="J4" s="97"/>
      <c r="K4" s="97"/>
      <c r="L4" s="97"/>
      <c r="M4" s="97"/>
      <c r="N4" s="97"/>
      <c r="O4" s="97"/>
      <c r="P4" s="97"/>
      <c r="Q4" s="97"/>
      <c r="R4" s="97"/>
      <c r="S4" s="97"/>
      <c r="T4" s="97"/>
      <c r="U4" s="97"/>
      <c r="V4" s="97"/>
      <c r="W4" s="97"/>
      <c r="X4" s="97"/>
      <c r="Y4" s="97"/>
      <c r="Z4" s="97"/>
    </row>
    <row r="5" spans="1:26" x14ac:dyDescent="0.25">
      <c r="A5" s="97"/>
      <c r="B5" s="97"/>
      <c r="C5" s="97"/>
      <c r="D5" s="97"/>
      <c r="E5" s="97"/>
      <c r="F5" s="97"/>
      <c r="G5" s="97"/>
      <c r="H5" s="97"/>
      <c r="I5" s="97"/>
      <c r="J5" s="97"/>
      <c r="K5" s="97"/>
      <c r="L5" s="97"/>
      <c r="M5" s="97"/>
      <c r="N5" s="97"/>
      <c r="O5" s="97"/>
      <c r="P5" s="97"/>
      <c r="Q5" s="97"/>
      <c r="R5" s="97"/>
      <c r="S5" s="97"/>
      <c r="T5" s="97"/>
      <c r="U5" s="97"/>
      <c r="V5" s="97"/>
      <c r="W5" s="97"/>
      <c r="X5" s="97"/>
      <c r="Y5" s="97"/>
      <c r="Z5" s="97"/>
    </row>
    <row r="6" spans="1:26" s="33" customFormat="1" x14ac:dyDescent="0.25">
      <c r="A6" s="97"/>
      <c r="B6" s="97"/>
      <c r="C6" s="97"/>
      <c r="D6" s="97"/>
      <c r="E6" s="97"/>
      <c r="F6" s="97"/>
      <c r="G6" s="97"/>
      <c r="H6" s="97"/>
      <c r="I6" s="97"/>
      <c r="J6" s="97"/>
      <c r="K6" s="97"/>
      <c r="L6" s="97"/>
      <c r="M6" s="97"/>
      <c r="N6" s="97"/>
      <c r="O6" s="97"/>
      <c r="P6" s="97"/>
      <c r="Q6" s="97"/>
      <c r="R6" s="97"/>
      <c r="S6" s="97"/>
      <c r="T6" s="97"/>
      <c r="U6" s="97"/>
      <c r="V6" s="97"/>
      <c r="W6" s="97"/>
      <c r="X6" s="97"/>
      <c r="Y6" s="97"/>
      <c r="Z6" s="97"/>
    </row>
    <row r="7" spans="1:26" s="33" customFormat="1" x14ac:dyDescent="0.25">
      <c r="A7" s="97"/>
      <c r="B7" s="97"/>
      <c r="C7" s="97"/>
      <c r="D7" s="97"/>
      <c r="E7" s="97"/>
      <c r="F7" s="97"/>
      <c r="G7" s="97"/>
      <c r="H7" s="97"/>
      <c r="I7" s="97"/>
      <c r="J7" s="97"/>
      <c r="K7" s="97"/>
      <c r="L7" s="97"/>
      <c r="M7" s="97"/>
      <c r="N7" s="97"/>
      <c r="O7" s="97"/>
      <c r="P7" s="97"/>
      <c r="Q7" s="97"/>
      <c r="R7" s="97"/>
      <c r="S7" s="97"/>
      <c r="T7" s="97"/>
      <c r="U7" s="97"/>
      <c r="V7" s="97"/>
      <c r="W7" s="97"/>
      <c r="X7" s="97"/>
      <c r="Y7" s="97"/>
      <c r="Z7" s="97"/>
    </row>
    <row r="8" spans="1:26" s="33" customFormat="1" x14ac:dyDescent="0.25">
      <c r="A8" s="6"/>
      <c r="B8" s="6"/>
      <c r="C8" s="6"/>
      <c r="D8" s="6"/>
      <c r="E8" s="6"/>
      <c r="F8" s="6"/>
      <c r="G8" s="6"/>
      <c r="H8" s="6"/>
      <c r="I8" s="6"/>
      <c r="J8" s="6"/>
      <c r="K8" s="6"/>
      <c r="L8" s="6"/>
      <c r="M8" s="6"/>
      <c r="N8" s="6"/>
      <c r="O8" s="6"/>
      <c r="P8" s="6"/>
      <c r="Q8" s="6"/>
      <c r="R8" s="6"/>
      <c r="S8" s="6"/>
      <c r="T8" s="6"/>
      <c r="U8" s="6"/>
      <c r="V8" s="6"/>
      <c r="W8" s="6"/>
      <c r="X8" s="6"/>
      <c r="Y8" s="6"/>
      <c r="Z8" s="6"/>
    </row>
    <row r="9" spans="1:26" s="33" customFormat="1" x14ac:dyDescent="0.25">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s="33" customFormat="1" ht="15" customHeight="1" x14ac:dyDescent="0.25">
      <c r="A10" s="107" t="s">
        <v>1092</v>
      </c>
      <c r="B10" s="108"/>
      <c r="C10" s="108"/>
      <c r="D10" s="108"/>
      <c r="E10" s="108"/>
      <c r="F10" s="109">
        <f>COUNTA('clean data'!A2:A504)</f>
        <v>503</v>
      </c>
      <c r="G10" s="42"/>
      <c r="H10" s="41"/>
      <c r="I10" s="41"/>
      <c r="J10" s="41"/>
      <c r="K10" s="41"/>
      <c r="L10" s="41"/>
      <c r="M10" s="41"/>
      <c r="N10" s="41"/>
      <c r="O10" s="41"/>
      <c r="P10" s="41"/>
      <c r="Q10" s="41"/>
      <c r="R10" s="41"/>
      <c r="S10" s="41"/>
      <c r="T10" s="41"/>
      <c r="U10" s="41"/>
      <c r="V10" s="41"/>
      <c r="W10" s="41"/>
      <c r="X10" s="41"/>
      <c r="Y10" s="41"/>
      <c r="Z10" s="41"/>
    </row>
    <row r="11" spans="1:26" s="33" customFormat="1" ht="15" customHeight="1" x14ac:dyDescent="0.25">
      <c r="A11" s="108"/>
      <c r="B11" s="108"/>
      <c r="C11" s="108"/>
      <c r="D11" s="108"/>
      <c r="E11" s="108"/>
      <c r="F11" s="109"/>
      <c r="G11" s="42"/>
      <c r="H11" s="41"/>
      <c r="I11" s="41"/>
      <c r="J11" s="101" t="s">
        <v>1115</v>
      </c>
      <c r="K11" s="102"/>
      <c r="L11" s="102"/>
      <c r="M11" s="102"/>
      <c r="N11" s="103">
        <v>5</v>
      </c>
      <c r="O11" s="41"/>
      <c r="P11" s="41"/>
      <c r="Q11" s="41"/>
      <c r="R11" s="41"/>
      <c r="S11" s="104" t="s">
        <v>1116</v>
      </c>
      <c r="T11" s="105"/>
      <c r="U11" s="105"/>
      <c r="V11" s="106">
        <v>3</v>
      </c>
      <c r="W11" s="41"/>
      <c r="X11" s="41"/>
      <c r="Y11" s="41"/>
      <c r="Z11" s="41"/>
    </row>
    <row r="12" spans="1:26" s="33" customFormat="1" x14ac:dyDescent="0.25">
      <c r="A12" s="108"/>
      <c r="B12" s="108"/>
      <c r="C12" s="108"/>
      <c r="D12" s="108"/>
      <c r="E12" s="108"/>
      <c r="F12" s="109"/>
      <c r="G12" s="42"/>
      <c r="H12" s="41"/>
      <c r="I12" s="41"/>
      <c r="J12" s="102"/>
      <c r="K12" s="102"/>
      <c r="L12" s="102"/>
      <c r="M12" s="102"/>
      <c r="N12" s="103"/>
      <c r="O12" s="41"/>
      <c r="P12" s="41"/>
      <c r="Q12" s="41"/>
      <c r="R12" s="41"/>
      <c r="S12" s="105"/>
      <c r="T12" s="105"/>
      <c r="U12" s="105"/>
      <c r="V12" s="106"/>
      <c r="W12" s="41"/>
      <c r="X12" s="41"/>
      <c r="Y12" s="41"/>
      <c r="Z12" s="41"/>
    </row>
    <row r="13" spans="1:26" s="33" customFormat="1" x14ac:dyDescent="0.25">
      <c r="A13" s="41"/>
      <c r="B13" s="41"/>
      <c r="C13" s="41"/>
      <c r="D13" s="41"/>
      <c r="E13" s="43"/>
      <c r="F13" s="41"/>
      <c r="G13" s="41"/>
      <c r="H13" s="41"/>
      <c r="I13" s="41"/>
      <c r="J13" s="41"/>
      <c r="K13" s="41"/>
      <c r="L13" s="41"/>
      <c r="M13" s="41"/>
      <c r="N13" s="41"/>
      <c r="O13" s="41"/>
      <c r="P13" s="41"/>
      <c r="Q13" s="41"/>
      <c r="R13" s="41"/>
      <c r="S13" s="41"/>
      <c r="T13" s="41"/>
      <c r="U13" s="41"/>
      <c r="V13" s="41"/>
      <c r="W13" s="41"/>
      <c r="X13" s="41"/>
      <c r="Y13" s="41"/>
      <c r="Z13" s="41"/>
    </row>
    <row r="14" spans="1:26" s="33" customFormat="1"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c r="Z14" s="41"/>
    </row>
    <row r="15" spans="1:26" x14ac:dyDescent="0.25">
      <c r="A15" s="98" t="s">
        <v>1093</v>
      </c>
      <c r="B15" s="99"/>
      <c r="C15" s="99"/>
      <c r="D15" s="99"/>
      <c r="E15" s="99"/>
      <c r="F15" s="99"/>
      <c r="G15" s="99"/>
      <c r="H15" s="99"/>
      <c r="I15" s="98" t="s">
        <v>532</v>
      </c>
      <c r="J15" s="99"/>
      <c r="K15" s="99"/>
      <c r="L15" s="99"/>
      <c r="M15" s="99"/>
      <c r="N15" s="99"/>
      <c r="O15" s="99"/>
      <c r="P15" s="99"/>
      <c r="Q15" s="98" t="s">
        <v>533</v>
      </c>
      <c r="R15" s="99"/>
      <c r="S15" s="99"/>
      <c r="T15" s="99"/>
      <c r="U15" s="99"/>
      <c r="V15" s="99"/>
      <c r="W15" s="99"/>
      <c r="X15" s="99"/>
      <c r="Y15" s="99"/>
      <c r="Z15" s="99"/>
    </row>
    <row r="16" spans="1:26" x14ac:dyDescent="0.25">
      <c r="A16" s="99"/>
      <c r="B16" s="99"/>
      <c r="C16" s="99"/>
      <c r="D16" s="99"/>
      <c r="E16" s="99"/>
      <c r="F16" s="99"/>
      <c r="G16" s="99"/>
      <c r="H16" s="99"/>
      <c r="I16" s="99"/>
      <c r="J16" s="99"/>
      <c r="K16" s="99"/>
      <c r="L16" s="99"/>
      <c r="M16" s="99"/>
      <c r="N16" s="99"/>
      <c r="O16" s="99"/>
      <c r="P16" s="99"/>
      <c r="Q16" s="99"/>
      <c r="R16" s="99"/>
      <c r="S16" s="99"/>
      <c r="T16" s="99"/>
      <c r="U16" s="99"/>
      <c r="V16" s="99"/>
      <c r="W16" s="99"/>
      <c r="X16" s="99"/>
      <c r="Y16" s="99"/>
      <c r="Z16" s="99"/>
    </row>
    <row r="17" spans="1:26" x14ac:dyDescent="0.25">
      <c r="A17" s="99"/>
      <c r="B17" s="99"/>
      <c r="C17" s="99"/>
      <c r="D17" s="99"/>
      <c r="E17" s="99"/>
      <c r="F17" s="99"/>
      <c r="G17" s="99"/>
      <c r="H17" s="99"/>
      <c r="I17" s="99"/>
      <c r="J17" s="99"/>
      <c r="K17" s="99"/>
      <c r="L17" s="99"/>
      <c r="M17" s="99"/>
      <c r="N17" s="99"/>
      <c r="O17" s="99"/>
      <c r="P17" s="99"/>
      <c r="Q17" s="99"/>
      <c r="R17" s="99"/>
      <c r="S17" s="99"/>
      <c r="T17" s="99"/>
      <c r="U17" s="99"/>
      <c r="V17" s="99"/>
      <c r="W17" s="99"/>
      <c r="X17" s="99"/>
      <c r="Y17" s="99"/>
      <c r="Z17" s="99"/>
    </row>
    <row r="18" spans="1:26" x14ac:dyDescent="0.25">
      <c r="A18" s="100"/>
      <c r="B18" s="100"/>
      <c r="C18" s="100"/>
      <c r="D18" s="100"/>
      <c r="E18" s="100"/>
      <c r="F18" s="100"/>
      <c r="G18" s="100"/>
      <c r="H18" s="100"/>
      <c r="I18" s="100"/>
      <c r="J18" s="100"/>
      <c r="K18" s="100"/>
      <c r="L18" s="100"/>
      <c r="M18" s="100"/>
      <c r="N18" s="100"/>
      <c r="O18" s="100"/>
      <c r="P18" s="100"/>
      <c r="Q18" s="100"/>
      <c r="R18" s="100"/>
      <c r="S18" s="100"/>
      <c r="T18" s="100"/>
      <c r="U18" s="100"/>
      <c r="V18" s="100"/>
      <c r="W18" s="100"/>
      <c r="X18" s="100"/>
      <c r="Y18" s="100"/>
      <c r="Z18" s="100"/>
    </row>
    <row r="19" spans="1:26" x14ac:dyDescent="0.25">
      <c r="A19" s="100"/>
      <c r="B19" s="100"/>
      <c r="C19" s="100"/>
      <c r="D19" s="100"/>
      <c r="E19" s="100"/>
      <c r="F19" s="100"/>
      <c r="G19" s="100"/>
      <c r="H19" s="100"/>
      <c r="I19" s="100"/>
      <c r="J19" s="100"/>
      <c r="K19" s="100"/>
      <c r="L19" s="100"/>
      <c r="M19" s="100"/>
      <c r="N19" s="100"/>
      <c r="O19" s="100"/>
      <c r="P19" s="100"/>
      <c r="Q19" s="100"/>
      <c r="R19" s="100"/>
      <c r="S19" s="100"/>
      <c r="T19" s="100"/>
      <c r="U19" s="100"/>
      <c r="V19" s="100"/>
      <c r="W19" s="100"/>
      <c r="X19" s="100"/>
      <c r="Y19" s="100"/>
      <c r="Z19" s="100"/>
    </row>
    <row r="20" spans="1:26" x14ac:dyDescent="0.25">
      <c r="A20" s="100"/>
      <c r="B20" s="100"/>
      <c r="C20" s="100"/>
      <c r="D20" s="100"/>
      <c r="E20" s="100"/>
      <c r="F20" s="100"/>
      <c r="G20" s="100"/>
      <c r="H20" s="100"/>
      <c r="I20" s="100"/>
      <c r="J20" s="100"/>
      <c r="K20" s="100"/>
      <c r="L20" s="100"/>
      <c r="M20" s="100"/>
      <c r="N20" s="100"/>
      <c r="O20" s="100"/>
      <c r="P20" s="100"/>
      <c r="Q20" s="100"/>
      <c r="R20" s="100"/>
      <c r="S20" s="100"/>
      <c r="T20" s="100"/>
      <c r="U20" s="100"/>
      <c r="V20" s="100"/>
      <c r="W20" s="100"/>
      <c r="X20" s="100"/>
      <c r="Y20" s="100"/>
      <c r="Z20" s="100"/>
    </row>
    <row r="21" spans="1:26" x14ac:dyDescent="0.25">
      <c r="A21" s="100"/>
      <c r="B21" s="100"/>
      <c r="C21" s="100"/>
      <c r="D21" s="100"/>
      <c r="E21" s="100"/>
      <c r="F21" s="100"/>
      <c r="G21" s="100"/>
      <c r="H21" s="100"/>
      <c r="I21" s="100"/>
      <c r="J21" s="100"/>
      <c r="K21" s="100"/>
      <c r="L21" s="100"/>
      <c r="M21" s="100"/>
      <c r="N21" s="100"/>
      <c r="O21" s="100"/>
      <c r="P21" s="100"/>
      <c r="Q21" s="100"/>
      <c r="R21" s="100"/>
      <c r="S21" s="100"/>
      <c r="T21" s="100"/>
      <c r="U21" s="100"/>
      <c r="V21" s="100"/>
      <c r="W21" s="100"/>
      <c r="X21" s="100"/>
      <c r="Y21" s="100"/>
      <c r="Z21" s="100"/>
    </row>
    <row r="22" spans="1:26" x14ac:dyDescent="0.25">
      <c r="A22" s="100"/>
      <c r="B22" s="100"/>
      <c r="C22" s="100"/>
      <c r="D22" s="100"/>
      <c r="E22" s="100"/>
      <c r="F22" s="100"/>
      <c r="G22" s="100"/>
      <c r="H22" s="100"/>
      <c r="I22" s="100"/>
      <c r="J22" s="100"/>
      <c r="K22" s="100"/>
      <c r="L22" s="100"/>
      <c r="M22" s="100"/>
      <c r="N22" s="100"/>
      <c r="O22" s="100"/>
      <c r="P22" s="100"/>
      <c r="Q22" s="100"/>
      <c r="R22" s="100"/>
      <c r="S22" s="100"/>
      <c r="T22" s="100"/>
      <c r="U22" s="100"/>
      <c r="V22" s="100"/>
      <c r="W22" s="100"/>
      <c r="X22" s="100"/>
      <c r="Y22" s="100"/>
      <c r="Z22" s="100"/>
    </row>
    <row r="23" spans="1:26" x14ac:dyDescent="0.25">
      <c r="A23" s="100"/>
      <c r="B23" s="100"/>
      <c r="C23" s="100"/>
      <c r="D23" s="100"/>
      <c r="E23" s="100"/>
      <c r="F23" s="100"/>
      <c r="G23" s="100"/>
      <c r="H23" s="100"/>
      <c r="I23" s="100"/>
      <c r="J23" s="100"/>
      <c r="K23" s="100"/>
      <c r="L23" s="100"/>
      <c r="M23" s="100"/>
      <c r="N23" s="100"/>
      <c r="O23" s="100"/>
      <c r="P23" s="100"/>
      <c r="Q23" s="100"/>
      <c r="R23" s="100"/>
      <c r="S23" s="100"/>
      <c r="T23" s="100"/>
      <c r="U23" s="100"/>
      <c r="V23" s="100"/>
      <c r="W23" s="100"/>
      <c r="X23" s="100"/>
      <c r="Y23" s="100"/>
      <c r="Z23" s="100"/>
    </row>
    <row r="24" spans="1:26" x14ac:dyDescent="0.25">
      <c r="A24" s="100"/>
      <c r="B24" s="100"/>
      <c r="C24" s="100"/>
      <c r="D24" s="100"/>
      <c r="E24" s="100"/>
      <c r="F24" s="100"/>
      <c r="G24" s="100"/>
      <c r="H24" s="100"/>
      <c r="I24" s="100"/>
      <c r="J24" s="100"/>
      <c r="K24" s="100"/>
      <c r="L24" s="100"/>
      <c r="M24" s="100"/>
      <c r="N24" s="100"/>
      <c r="O24" s="100"/>
      <c r="P24" s="100"/>
      <c r="Q24" s="100"/>
      <c r="R24" s="100"/>
      <c r="S24" s="100"/>
      <c r="T24" s="100"/>
      <c r="U24" s="100"/>
      <c r="V24" s="100"/>
      <c r="W24" s="100"/>
      <c r="X24" s="100"/>
      <c r="Y24" s="100"/>
      <c r="Z24" s="100"/>
    </row>
    <row r="25" spans="1:26" x14ac:dyDescent="0.25">
      <c r="A25" s="100"/>
      <c r="B25" s="100"/>
      <c r="C25" s="100"/>
      <c r="D25" s="100"/>
      <c r="E25" s="100"/>
      <c r="F25" s="100"/>
      <c r="G25" s="100"/>
      <c r="H25" s="100"/>
      <c r="I25" s="100"/>
      <c r="J25" s="100"/>
      <c r="K25" s="100"/>
      <c r="L25" s="100"/>
      <c r="M25" s="100"/>
      <c r="N25" s="100"/>
      <c r="O25" s="100"/>
      <c r="P25" s="100"/>
      <c r="Q25" s="100"/>
      <c r="R25" s="100"/>
      <c r="S25" s="100"/>
      <c r="T25" s="100"/>
      <c r="U25" s="100"/>
      <c r="V25" s="100"/>
      <c r="W25" s="100"/>
      <c r="X25" s="100"/>
      <c r="Y25" s="100"/>
      <c r="Z25" s="100"/>
    </row>
    <row r="26" spans="1:26" x14ac:dyDescent="0.25">
      <c r="A26" s="100"/>
      <c r="B26" s="100"/>
      <c r="C26" s="100"/>
      <c r="D26" s="100"/>
      <c r="E26" s="100"/>
      <c r="F26" s="100"/>
      <c r="G26" s="100"/>
      <c r="H26" s="100"/>
      <c r="I26" s="100"/>
      <c r="J26" s="100"/>
      <c r="K26" s="100"/>
      <c r="L26" s="100"/>
      <c r="M26" s="100"/>
      <c r="N26" s="100"/>
      <c r="O26" s="100"/>
      <c r="P26" s="100"/>
      <c r="Q26" s="100"/>
      <c r="R26" s="100"/>
      <c r="S26" s="100"/>
      <c r="T26" s="100"/>
      <c r="U26" s="100"/>
      <c r="V26" s="100"/>
      <c r="W26" s="100"/>
      <c r="X26" s="100"/>
      <c r="Y26" s="100"/>
      <c r="Z26" s="100"/>
    </row>
    <row r="27" spans="1:26" x14ac:dyDescent="0.25">
      <c r="A27" s="100"/>
      <c r="B27" s="100"/>
      <c r="C27" s="100"/>
      <c r="D27" s="100"/>
      <c r="E27" s="100"/>
      <c r="F27" s="100"/>
      <c r="G27" s="100"/>
      <c r="H27" s="100"/>
      <c r="I27" s="100"/>
      <c r="J27" s="100"/>
      <c r="K27" s="100"/>
      <c r="L27" s="100"/>
      <c r="M27" s="100"/>
      <c r="N27" s="100"/>
      <c r="O27" s="100"/>
      <c r="P27" s="100"/>
      <c r="Q27" s="100"/>
      <c r="R27" s="100"/>
      <c r="S27" s="100"/>
      <c r="T27" s="100"/>
      <c r="U27" s="100"/>
      <c r="V27" s="100"/>
      <c r="W27" s="100"/>
      <c r="X27" s="100"/>
      <c r="Y27" s="100"/>
      <c r="Z27" s="100"/>
    </row>
    <row r="28" spans="1:26" x14ac:dyDescent="0.25">
      <c r="A28" s="100"/>
      <c r="B28" s="100"/>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row>
    <row r="29" spans="1:26" x14ac:dyDescent="0.25">
      <c r="A29" s="100"/>
      <c r="B29" s="100"/>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row>
    <row r="30" spans="1:26" x14ac:dyDescent="0.25">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row>
    <row r="31" spans="1:26" x14ac:dyDescent="0.25">
      <c r="A31" s="100"/>
      <c r="B31" s="100"/>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row>
    <row r="32" spans="1:26" x14ac:dyDescent="0.25">
      <c r="A32" s="100"/>
      <c r="B32" s="100"/>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row>
    <row r="33" spans="1:27" x14ac:dyDescent="0.25">
      <c r="A33" s="100"/>
      <c r="B33" s="100"/>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row>
    <row r="34" spans="1:27" x14ac:dyDescent="0.25">
      <c r="A34" s="100"/>
      <c r="B34" s="100"/>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row>
    <row r="35" spans="1:27" x14ac:dyDescent="0.25">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row>
    <row r="36" spans="1:27" x14ac:dyDescent="0.25">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row>
    <row r="37" spans="1:27" x14ac:dyDescent="0.25">
      <c r="A37" s="110"/>
      <c r="B37" s="110"/>
      <c r="C37" s="110"/>
      <c r="D37" s="110"/>
      <c r="E37" s="110"/>
      <c r="F37" s="110"/>
      <c r="G37" s="110"/>
      <c r="H37" s="110"/>
      <c r="I37" s="110"/>
      <c r="J37" s="110"/>
      <c r="K37" s="110"/>
      <c r="L37" s="110"/>
      <c r="M37" s="110"/>
      <c r="N37" s="110"/>
      <c r="O37" s="110"/>
      <c r="P37" s="110"/>
      <c r="Q37" s="110"/>
      <c r="T37" s="113" t="s">
        <v>1117</v>
      </c>
      <c r="U37" s="113"/>
      <c r="V37" s="113"/>
      <c r="W37" s="113"/>
      <c r="X37" s="113"/>
      <c r="Y37" s="113"/>
      <c r="Z37" s="113"/>
      <c r="AA37" s="113"/>
    </row>
    <row r="38" spans="1:27" ht="15" customHeight="1" x14ac:dyDescent="0.25">
      <c r="A38" s="110"/>
      <c r="B38" s="110"/>
      <c r="C38" s="110"/>
      <c r="D38" s="110"/>
      <c r="E38" s="110"/>
      <c r="F38" s="110"/>
      <c r="G38" s="110"/>
      <c r="H38" s="110"/>
      <c r="I38" s="110"/>
      <c r="J38" s="110"/>
      <c r="K38" s="110"/>
      <c r="L38" s="110"/>
      <c r="M38" s="110"/>
      <c r="N38" s="110"/>
      <c r="O38" s="110"/>
      <c r="P38" s="110"/>
      <c r="Q38" s="110"/>
      <c r="T38" s="113"/>
      <c r="U38" s="113"/>
      <c r="V38" s="113"/>
      <c r="W38" s="113"/>
      <c r="X38" s="113"/>
      <c r="Y38" s="113"/>
      <c r="Z38" s="113"/>
      <c r="AA38" s="113"/>
    </row>
    <row r="39" spans="1:27" ht="15" customHeight="1" x14ac:dyDescent="0.25">
      <c r="A39" s="110"/>
      <c r="B39" s="110"/>
      <c r="C39" s="110"/>
      <c r="D39" s="110"/>
      <c r="E39" s="110"/>
      <c r="F39" s="110"/>
      <c r="G39" s="110"/>
      <c r="H39" s="110"/>
      <c r="I39" s="110"/>
      <c r="J39" s="110"/>
      <c r="K39" s="110"/>
      <c r="L39" s="110"/>
      <c r="M39" s="110"/>
      <c r="N39" s="110"/>
      <c r="O39" s="110"/>
      <c r="P39" s="110"/>
      <c r="Q39" s="110"/>
      <c r="T39" s="114" t="s">
        <v>1118</v>
      </c>
      <c r="U39" s="114"/>
      <c r="V39" s="114"/>
      <c r="W39" s="114"/>
      <c r="X39" s="114"/>
      <c r="Y39" s="114"/>
      <c r="Z39" s="114"/>
      <c r="AA39" s="112"/>
    </row>
    <row r="40" spans="1:27" ht="15" customHeight="1" x14ac:dyDescent="0.25">
      <c r="A40" s="110"/>
      <c r="B40" s="110"/>
      <c r="C40" s="110"/>
      <c r="D40" s="110"/>
      <c r="E40" s="110"/>
      <c r="F40" s="110"/>
      <c r="G40" s="110"/>
      <c r="H40" s="110"/>
      <c r="I40" s="110"/>
      <c r="J40" s="110"/>
      <c r="K40" s="110"/>
      <c r="L40" s="110"/>
      <c r="M40" s="110"/>
      <c r="N40" s="110"/>
      <c r="O40" s="110"/>
      <c r="P40" s="110"/>
      <c r="Q40" s="110"/>
      <c r="T40" s="114"/>
      <c r="U40" s="114"/>
      <c r="V40" s="114"/>
      <c r="W40" s="114"/>
      <c r="X40" s="114"/>
      <c r="Y40" s="114"/>
      <c r="Z40" s="114"/>
      <c r="AA40" s="112"/>
    </row>
    <row r="41" spans="1:27" ht="15" customHeight="1" x14ac:dyDescent="0.25">
      <c r="A41" s="110"/>
      <c r="B41" s="110"/>
      <c r="C41" s="110"/>
      <c r="D41" s="110"/>
      <c r="E41" s="110"/>
      <c r="F41" s="110"/>
      <c r="G41" s="110"/>
      <c r="H41" s="110"/>
      <c r="I41" s="110"/>
      <c r="J41" s="110"/>
      <c r="K41" s="110"/>
      <c r="L41" s="110"/>
      <c r="M41" s="110"/>
      <c r="N41" s="110"/>
      <c r="O41" s="110"/>
      <c r="P41" s="110"/>
      <c r="Q41" s="110"/>
      <c r="T41" s="114" t="s">
        <v>532</v>
      </c>
      <c r="U41" s="114"/>
      <c r="V41" s="114"/>
      <c r="W41" s="114"/>
      <c r="X41" s="114"/>
      <c r="Y41" s="114"/>
      <c r="Z41" s="114"/>
      <c r="AA41" s="112"/>
    </row>
    <row r="42" spans="1:27" x14ac:dyDescent="0.25">
      <c r="A42" s="110"/>
      <c r="B42" s="110"/>
      <c r="C42" s="110"/>
      <c r="D42" s="110"/>
      <c r="E42" s="110"/>
      <c r="F42" s="110"/>
      <c r="G42" s="110"/>
      <c r="H42" s="110"/>
      <c r="I42" s="110"/>
      <c r="J42" s="110"/>
      <c r="K42" s="110"/>
      <c r="L42" s="110"/>
      <c r="M42" s="110"/>
      <c r="N42" s="110"/>
      <c r="O42" s="110"/>
      <c r="P42" s="110"/>
      <c r="Q42" s="110"/>
      <c r="T42" s="114"/>
      <c r="U42" s="114"/>
      <c r="V42" s="114"/>
      <c r="W42" s="114"/>
      <c r="X42" s="114"/>
      <c r="Y42" s="114"/>
      <c r="Z42" s="114"/>
      <c r="AA42" s="112"/>
    </row>
    <row r="43" spans="1:27" x14ac:dyDescent="0.25">
      <c r="A43" s="110"/>
      <c r="B43" s="110"/>
      <c r="C43" s="110"/>
      <c r="D43" s="110"/>
      <c r="E43" s="110"/>
      <c r="F43" s="110"/>
      <c r="G43" s="110"/>
      <c r="H43" s="110"/>
      <c r="I43" s="110"/>
      <c r="J43" s="110"/>
      <c r="K43" s="110"/>
      <c r="L43" s="110"/>
      <c r="M43" s="110"/>
      <c r="N43" s="110"/>
      <c r="O43" s="110"/>
      <c r="P43" s="110"/>
      <c r="Q43" s="110"/>
      <c r="T43" s="114" t="s">
        <v>1119</v>
      </c>
      <c r="U43" s="114"/>
      <c r="V43" s="114"/>
      <c r="W43" s="114"/>
      <c r="X43" s="114"/>
      <c r="Y43" s="114"/>
      <c r="Z43" s="114"/>
      <c r="AA43" s="112"/>
    </row>
    <row r="44" spans="1:27" x14ac:dyDescent="0.25">
      <c r="A44" s="110"/>
      <c r="B44" s="110"/>
      <c r="C44" s="110"/>
      <c r="D44" s="110"/>
      <c r="E44" s="110"/>
      <c r="F44" s="110"/>
      <c r="G44" s="110"/>
      <c r="H44" s="110"/>
      <c r="I44" s="110"/>
      <c r="J44" s="110"/>
      <c r="K44" s="110"/>
      <c r="L44" s="110"/>
      <c r="M44" s="110"/>
      <c r="N44" s="110"/>
      <c r="O44" s="110"/>
      <c r="P44" s="110"/>
      <c r="Q44" s="110"/>
      <c r="T44" s="114"/>
      <c r="U44" s="114"/>
      <c r="V44" s="114"/>
      <c r="W44" s="114"/>
      <c r="X44" s="114"/>
      <c r="Y44" s="114"/>
      <c r="Z44" s="114"/>
      <c r="AA44" s="112"/>
    </row>
    <row r="45" spans="1:27" x14ac:dyDescent="0.25">
      <c r="A45" s="110"/>
      <c r="B45" s="110"/>
      <c r="C45" s="110"/>
      <c r="D45" s="110"/>
      <c r="E45" s="110"/>
      <c r="F45" s="110"/>
      <c r="G45" s="110"/>
      <c r="H45" s="110"/>
      <c r="I45" s="110"/>
      <c r="J45" s="110"/>
      <c r="K45" s="110"/>
      <c r="L45" s="110"/>
      <c r="M45" s="110"/>
      <c r="N45" s="110"/>
      <c r="O45" s="110"/>
      <c r="P45" s="110"/>
      <c r="Q45" s="110"/>
      <c r="T45" s="111" t="s">
        <v>1120</v>
      </c>
      <c r="U45" s="111"/>
      <c r="V45" s="111"/>
      <c r="W45" s="111"/>
      <c r="X45" s="111"/>
      <c r="Y45" s="111"/>
      <c r="Z45" s="111"/>
      <c r="AA45" s="112"/>
    </row>
    <row r="46" spans="1:27" x14ac:dyDescent="0.25">
      <c r="A46" s="110"/>
      <c r="B46" s="110"/>
      <c r="C46" s="110"/>
      <c r="D46" s="110"/>
      <c r="E46" s="110"/>
      <c r="F46" s="110"/>
      <c r="G46" s="110"/>
      <c r="H46" s="110"/>
      <c r="I46" s="110"/>
      <c r="J46" s="110"/>
      <c r="K46" s="110"/>
      <c r="L46" s="110"/>
      <c r="M46" s="110"/>
      <c r="N46" s="110"/>
      <c r="O46" s="110"/>
      <c r="P46" s="110"/>
      <c r="Q46" s="110"/>
      <c r="T46" s="111"/>
      <c r="U46" s="111"/>
      <c r="V46" s="111"/>
      <c r="W46" s="111"/>
      <c r="X46" s="111"/>
      <c r="Y46" s="111"/>
      <c r="Z46" s="111"/>
      <c r="AA46" s="112"/>
    </row>
    <row r="47" spans="1:27" x14ac:dyDescent="0.25">
      <c r="A47" s="110"/>
      <c r="B47" s="110"/>
      <c r="C47" s="110"/>
      <c r="D47" s="110"/>
      <c r="E47" s="110"/>
      <c r="F47" s="110"/>
      <c r="G47" s="110"/>
      <c r="H47" s="110"/>
      <c r="I47" s="110"/>
      <c r="J47" s="110"/>
      <c r="K47" s="110"/>
      <c r="L47" s="110"/>
      <c r="M47" s="110"/>
      <c r="N47" s="110"/>
      <c r="O47" s="110"/>
      <c r="P47" s="110"/>
      <c r="Q47" s="110"/>
      <c r="T47" s="111"/>
      <c r="U47" s="111"/>
      <c r="V47" s="111"/>
      <c r="W47" s="111"/>
      <c r="X47" s="111"/>
      <c r="Y47" s="111"/>
      <c r="Z47" s="111"/>
      <c r="AA47" s="112"/>
    </row>
    <row r="48" spans="1:27" x14ac:dyDescent="0.25">
      <c r="A48" s="110"/>
      <c r="B48" s="110"/>
      <c r="C48" s="110"/>
      <c r="D48" s="110"/>
      <c r="E48" s="110"/>
      <c r="F48" s="110"/>
      <c r="G48" s="110"/>
      <c r="H48" s="110"/>
      <c r="I48" s="110"/>
      <c r="J48" s="110"/>
      <c r="K48" s="110"/>
      <c r="L48" s="110"/>
      <c r="M48" s="110"/>
      <c r="N48" s="110"/>
      <c r="O48" s="110"/>
      <c r="P48" s="110"/>
      <c r="Q48" s="110"/>
      <c r="T48" s="111"/>
      <c r="U48" s="111"/>
      <c r="V48" s="111"/>
      <c r="W48" s="111"/>
      <c r="X48" s="111"/>
      <c r="Y48" s="111"/>
      <c r="Z48" s="111"/>
      <c r="AA48" s="112"/>
    </row>
    <row r="49" spans="1:17" x14ac:dyDescent="0.25">
      <c r="A49" s="110"/>
      <c r="B49" s="110"/>
      <c r="C49" s="110"/>
      <c r="D49" s="110"/>
      <c r="E49" s="110"/>
      <c r="F49" s="110"/>
      <c r="G49" s="110"/>
      <c r="H49" s="110"/>
      <c r="I49" s="110"/>
      <c r="J49" s="110"/>
      <c r="K49" s="110"/>
      <c r="L49" s="110"/>
      <c r="M49" s="110"/>
      <c r="N49" s="110"/>
      <c r="O49" s="110"/>
      <c r="P49" s="110"/>
      <c r="Q49" s="110"/>
    </row>
    <row r="50" spans="1:17" x14ac:dyDescent="0.25">
      <c r="A50" s="110"/>
      <c r="B50" s="110"/>
      <c r="C50" s="110"/>
      <c r="D50" s="110"/>
      <c r="E50" s="110"/>
      <c r="F50" s="110"/>
      <c r="G50" s="110"/>
      <c r="H50" s="110"/>
      <c r="I50" s="110"/>
      <c r="J50" s="110"/>
      <c r="K50" s="110"/>
      <c r="L50" s="110"/>
      <c r="M50" s="110"/>
      <c r="N50" s="110"/>
      <c r="O50" s="110"/>
      <c r="P50" s="110"/>
      <c r="Q50" s="110"/>
    </row>
    <row r="51" spans="1:17" ht="15" customHeight="1" x14ac:dyDescent="0.25">
      <c r="A51" s="110"/>
      <c r="B51" s="110"/>
      <c r="C51" s="110"/>
      <c r="D51" s="110"/>
      <c r="E51" s="110"/>
      <c r="F51" s="110"/>
      <c r="G51" s="110"/>
      <c r="H51" s="110"/>
      <c r="I51" s="110"/>
      <c r="J51" s="110"/>
      <c r="K51" s="110"/>
      <c r="L51" s="110"/>
      <c r="M51" s="110"/>
      <c r="N51" s="110"/>
      <c r="O51" s="110"/>
      <c r="P51" s="110"/>
      <c r="Q51" s="110"/>
    </row>
    <row r="52" spans="1:17" ht="15" customHeight="1" x14ac:dyDescent="0.25">
      <c r="A52" s="110"/>
      <c r="B52" s="110"/>
      <c r="C52" s="110"/>
      <c r="D52" s="110"/>
      <c r="E52" s="110"/>
      <c r="F52" s="110"/>
      <c r="G52" s="110"/>
      <c r="H52" s="110"/>
      <c r="I52" s="110"/>
      <c r="J52" s="110"/>
      <c r="K52" s="110"/>
      <c r="L52" s="110"/>
      <c r="M52" s="110"/>
      <c r="N52" s="110"/>
      <c r="O52" s="110"/>
      <c r="P52" s="110"/>
      <c r="Q52" s="110"/>
    </row>
    <row r="53" spans="1:17" ht="15" customHeight="1" x14ac:dyDescent="0.25"/>
    <row r="59" spans="1:17" ht="15" customHeight="1" x14ac:dyDescent="0.55000000000000004">
      <c r="H59" s="35"/>
      <c r="I59" s="35"/>
      <c r="J59" s="35"/>
    </row>
    <row r="60" spans="1:17" ht="15" customHeight="1" x14ac:dyDescent="0.55000000000000004">
      <c r="H60" s="35"/>
      <c r="I60" s="35"/>
      <c r="J60" s="35"/>
    </row>
    <row r="61" spans="1:17" ht="15" customHeight="1" x14ac:dyDescent="0.55000000000000004">
      <c r="H61" s="35"/>
      <c r="I61" s="35"/>
      <c r="J61" s="35"/>
    </row>
  </sheetData>
  <mergeCells count="23">
    <mergeCell ref="A37:Q52"/>
    <mergeCell ref="T45:Z48"/>
    <mergeCell ref="AA41:AA42"/>
    <mergeCell ref="AA43:AA44"/>
    <mergeCell ref="AA45:AA48"/>
    <mergeCell ref="T37:AA38"/>
    <mergeCell ref="T39:Z40"/>
    <mergeCell ref="AA39:AA40"/>
    <mergeCell ref="T41:Z42"/>
    <mergeCell ref="T43:Z44"/>
    <mergeCell ref="A1:Z7"/>
    <mergeCell ref="A15:H17"/>
    <mergeCell ref="A18:H36"/>
    <mergeCell ref="I15:P17"/>
    <mergeCell ref="I18:P36"/>
    <mergeCell ref="Q15:Z17"/>
    <mergeCell ref="Q18:Z36"/>
    <mergeCell ref="J11:M12"/>
    <mergeCell ref="N11:N12"/>
    <mergeCell ref="S11:U12"/>
    <mergeCell ref="V11:V12"/>
    <mergeCell ref="A10:E12"/>
    <mergeCell ref="F10:F1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C78E2-A3E8-4CA9-9B2B-13CD0670766B}">
  <sheetPr codeName="Sheet13"/>
  <dimension ref="A1:W22"/>
  <sheetViews>
    <sheetView showGridLines="0" workbookViewId="0">
      <selection activeCell="K30" sqref="K30"/>
    </sheetView>
  </sheetViews>
  <sheetFormatPr defaultRowHeight="15" x14ac:dyDescent="0.25"/>
  <cols>
    <col min="8" max="8" width="15.5703125" customWidth="1"/>
  </cols>
  <sheetData>
    <row r="1" spans="1:23" ht="34.5" customHeight="1" x14ac:dyDescent="0.55000000000000004">
      <c r="A1" s="115" t="s">
        <v>1094</v>
      </c>
      <c r="B1" s="116"/>
      <c r="C1" s="116"/>
      <c r="D1" s="117"/>
      <c r="E1" s="121" t="s">
        <v>1095</v>
      </c>
      <c r="F1" s="122"/>
      <c r="G1" s="122"/>
      <c r="H1" s="123"/>
      <c r="I1" s="34"/>
      <c r="J1" s="34"/>
      <c r="K1" s="36" t="s">
        <v>1096</v>
      </c>
      <c r="L1" s="36"/>
      <c r="M1" s="36"/>
      <c r="N1" s="36"/>
      <c r="O1" s="36"/>
      <c r="P1" s="36"/>
      <c r="Q1" s="36"/>
      <c r="R1" s="36"/>
      <c r="S1" s="36"/>
      <c r="T1" s="37"/>
      <c r="U1" s="37"/>
      <c r="V1" s="37"/>
      <c r="W1" s="7"/>
    </row>
    <row r="2" spans="1:23" ht="34.5" x14ac:dyDescent="0.55000000000000004">
      <c r="A2" s="118"/>
      <c r="B2" s="119"/>
      <c r="C2" s="119"/>
      <c r="D2" s="120"/>
      <c r="E2" s="124"/>
      <c r="F2" s="125"/>
      <c r="G2" s="125"/>
      <c r="H2" s="126"/>
      <c r="I2" s="34"/>
      <c r="J2" s="34"/>
      <c r="K2" s="36" t="s">
        <v>1097</v>
      </c>
      <c r="L2" s="36"/>
      <c r="M2" s="36"/>
      <c r="N2" s="36"/>
      <c r="O2" s="36"/>
      <c r="P2" s="36"/>
      <c r="Q2" s="36"/>
      <c r="R2" s="36"/>
      <c r="S2" s="36"/>
      <c r="T2" s="37"/>
      <c r="U2" s="37"/>
      <c r="V2" s="37"/>
      <c r="W2" s="7"/>
    </row>
    <row r="3" spans="1:23" ht="34.5" x14ac:dyDescent="0.55000000000000004">
      <c r="A3" s="127" t="s">
        <v>1098</v>
      </c>
      <c r="B3" s="128"/>
      <c r="C3" s="128"/>
      <c r="D3" s="129"/>
      <c r="E3" s="133" t="s">
        <v>1114</v>
      </c>
      <c r="F3" s="134"/>
      <c r="G3" s="134"/>
      <c r="H3" s="134"/>
      <c r="I3" s="34"/>
      <c r="J3" s="34"/>
      <c r="K3" s="36" t="s">
        <v>1099</v>
      </c>
      <c r="L3" s="36"/>
      <c r="M3" s="36"/>
      <c r="N3" s="36"/>
      <c r="O3" s="36"/>
      <c r="P3" s="36"/>
      <c r="Q3" s="36"/>
      <c r="R3" s="36"/>
      <c r="S3" s="36"/>
      <c r="T3" s="37"/>
      <c r="U3" s="37"/>
      <c r="V3" s="37"/>
      <c r="W3" s="7"/>
    </row>
    <row r="4" spans="1:23" ht="34.5" x14ac:dyDescent="0.55000000000000004">
      <c r="A4" s="130"/>
      <c r="B4" s="131"/>
      <c r="C4" s="131"/>
      <c r="D4" s="132"/>
      <c r="E4" s="135"/>
      <c r="F4" s="136"/>
      <c r="G4" s="136"/>
      <c r="H4" s="136"/>
      <c r="I4" s="34"/>
      <c r="J4" s="34"/>
      <c r="K4" s="36" t="s">
        <v>1100</v>
      </c>
      <c r="L4" s="36"/>
      <c r="M4" s="36"/>
      <c r="N4" s="36"/>
      <c r="O4" s="36"/>
      <c r="P4" s="36"/>
      <c r="Q4" s="36"/>
      <c r="R4" s="36"/>
      <c r="S4" s="36"/>
      <c r="T4" s="37"/>
      <c r="U4" s="37"/>
      <c r="V4" s="37"/>
      <c r="W4" s="7"/>
    </row>
    <row r="5" spans="1:23" ht="34.5" x14ac:dyDescent="0.55000000000000004">
      <c r="A5" s="137" t="s">
        <v>1101</v>
      </c>
      <c r="B5" s="138"/>
      <c r="C5" s="138"/>
      <c r="D5" s="139"/>
      <c r="E5" s="146" t="s">
        <v>1102</v>
      </c>
      <c r="F5" s="147"/>
      <c r="G5" s="147"/>
      <c r="H5" s="148"/>
      <c r="I5" s="34"/>
      <c r="J5" s="34"/>
      <c r="K5" s="36" t="s">
        <v>1103</v>
      </c>
      <c r="L5" s="36"/>
      <c r="M5" s="36"/>
      <c r="N5" s="36"/>
      <c r="O5" s="36"/>
      <c r="P5" s="36"/>
      <c r="Q5" s="36"/>
      <c r="R5" s="36"/>
      <c r="S5" s="36"/>
      <c r="T5" s="37"/>
      <c r="U5" s="37"/>
      <c r="V5" s="37"/>
      <c r="W5" s="7"/>
    </row>
    <row r="6" spans="1:23" ht="34.5" x14ac:dyDescent="0.55000000000000004">
      <c r="A6" s="140"/>
      <c r="B6" s="141"/>
      <c r="C6" s="141"/>
      <c r="D6" s="142"/>
      <c r="E6" s="149" t="s">
        <v>1104</v>
      </c>
      <c r="F6" s="150"/>
      <c r="G6" s="150"/>
      <c r="H6" s="151"/>
      <c r="I6" s="34"/>
      <c r="J6" s="34"/>
      <c r="K6" s="36" t="s">
        <v>1105</v>
      </c>
      <c r="L6" s="36"/>
      <c r="M6" s="36"/>
      <c r="N6" s="36"/>
      <c r="O6" s="36"/>
      <c r="P6" s="36"/>
      <c r="Q6" s="36"/>
      <c r="R6" s="36"/>
      <c r="S6" s="36"/>
      <c r="T6" s="37"/>
      <c r="U6" s="37"/>
      <c r="V6" s="37"/>
      <c r="W6" s="7"/>
    </row>
    <row r="7" spans="1:23" x14ac:dyDescent="0.25">
      <c r="A7" s="140"/>
      <c r="B7" s="141"/>
      <c r="C7" s="141"/>
      <c r="D7" s="142"/>
      <c r="E7" s="152"/>
      <c r="F7" s="153"/>
      <c r="G7" s="153"/>
      <c r="H7" s="154"/>
      <c r="I7" s="34"/>
      <c r="J7" s="34"/>
      <c r="K7" s="34"/>
      <c r="L7" s="34"/>
      <c r="M7" s="34"/>
      <c r="N7" s="34"/>
      <c r="O7" s="34"/>
      <c r="P7" s="34"/>
      <c r="Q7" s="34"/>
      <c r="R7" s="34"/>
      <c r="S7" s="34"/>
      <c r="T7" s="7"/>
      <c r="U7" s="7"/>
      <c r="V7" s="7"/>
      <c r="W7" s="7"/>
    </row>
    <row r="8" spans="1:23" x14ac:dyDescent="0.25">
      <c r="A8" s="143"/>
      <c r="B8" s="144"/>
      <c r="C8" s="144"/>
      <c r="D8" s="145"/>
      <c r="E8" s="155"/>
      <c r="F8" s="156"/>
      <c r="G8" s="156"/>
      <c r="H8" s="157"/>
      <c r="I8" s="34"/>
      <c r="J8" s="34"/>
      <c r="K8" s="34"/>
      <c r="L8" s="34"/>
      <c r="M8" s="34"/>
      <c r="N8" s="34"/>
      <c r="O8" s="34"/>
      <c r="P8" s="34"/>
      <c r="Q8" s="34"/>
      <c r="R8" s="34"/>
      <c r="S8" s="34"/>
      <c r="T8" s="7"/>
      <c r="U8" s="7"/>
      <c r="V8" s="7"/>
      <c r="W8" s="7"/>
    </row>
    <row r="9" spans="1:23" x14ac:dyDescent="0.25">
      <c r="A9" s="158" t="s">
        <v>1106</v>
      </c>
      <c r="B9" s="159"/>
      <c r="C9" s="159"/>
      <c r="D9" s="160"/>
      <c r="E9" s="167" t="s">
        <v>1107</v>
      </c>
      <c r="F9" s="168"/>
      <c r="G9" s="168"/>
      <c r="H9" s="169"/>
      <c r="I9" s="34"/>
      <c r="J9" s="34"/>
      <c r="K9" s="34"/>
      <c r="L9" s="34"/>
      <c r="M9" s="34"/>
      <c r="N9" s="34"/>
      <c r="O9" s="34"/>
      <c r="P9" s="34"/>
      <c r="Q9" s="34"/>
      <c r="R9" s="34"/>
      <c r="S9" s="34"/>
      <c r="T9" s="7"/>
      <c r="U9" s="7"/>
      <c r="V9" s="7"/>
      <c r="W9" s="7"/>
    </row>
    <row r="10" spans="1:23" x14ac:dyDescent="0.25">
      <c r="A10" s="161"/>
      <c r="B10" s="162"/>
      <c r="C10" s="162"/>
      <c r="D10" s="163"/>
      <c r="E10" s="170"/>
      <c r="F10" s="171"/>
      <c r="G10" s="171"/>
      <c r="H10" s="172"/>
      <c r="I10" s="34"/>
      <c r="J10" s="34"/>
      <c r="K10" s="34"/>
      <c r="L10" s="34"/>
      <c r="M10" s="34"/>
      <c r="N10" s="34"/>
      <c r="O10" s="34"/>
      <c r="P10" s="34"/>
      <c r="Q10" s="34"/>
      <c r="R10" s="34"/>
      <c r="S10" s="34"/>
      <c r="T10" s="7"/>
      <c r="U10" s="7"/>
      <c r="V10" s="7"/>
      <c r="W10" s="7"/>
    </row>
    <row r="11" spans="1:23" x14ac:dyDescent="0.25">
      <c r="A11" s="161"/>
      <c r="B11" s="162"/>
      <c r="C11" s="162"/>
      <c r="D11" s="163"/>
      <c r="E11" s="170"/>
      <c r="F11" s="171"/>
      <c r="G11" s="171"/>
      <c r="H11" s="172"/>
      <c r="I11" s="34"/>
      <c r="J11" s="34"/>
      <c r="K11" s="34"/>
      <c r="L11" s="34"/>
      <c r="M11" s="34"/>
      <c r="N11" s="34"/>
      <c r="O11" s="34"/>
      <c r="P11" s="34"/>
      <c r="Q11" s="34"/>
      <c r="R11" s="34"/>
      <c r="S11" s="34"/>
      <c r="T11" s="7"/>
      <c r="U11" s="7"/>
      <c r="V11" s="7"/>
      <c r="W11" s="7"/>
    </row>
    <row r="12" spans="1:23" x14ac:dyDescent="0.25">
      <c r="A12" s="164"/>
      <c r="B12" s="165"/>
      <c r="C12" s="165"/>
      <c r="D12" s="166"/>
      <c r="E12" s="173"/>
      <c r="F12" s="174"/>
      <c r="G12" s="174"/>
      <c r="H12" s="175"/>
      <c r="I12" s="34"/>
      <c r="J12" s="34"/>
      <c r="K12" s="34"/>
      <c r="L12" s="34"/>
      <c r="M12" s="34"/>
      <c r="N12" s="34"/>
      <c r="O12" s="34"/>
      <c r="P12" s="34"/>
      <c r="Q12" s="34"/>
      <c r="R12" s="34"/>
      <c r="S12" s="34"/>
      <c r="T12" s="7"/>
      <c r="U12" s="7"/>
      <c r="V12" s="7"/>
      <c r="W12" s="7"/>
    </row>
    <row r="13" spans="1:23" x14ac:dyDescent="0.25">
      <c r="A13" s="137" t="s">
        <v>1108</v>
      </c>
      <c r="B13" s="138"/>
      <c r="C13" s="138"/>
      <c r="D13" s="139"/>
      <c r="E13" s="167" t="s">
        <v>1109</v>
      </c>
      <c r="F13" s="168"/>
      <c r="G13" s="168"/>
      <c r="H13" s="168"/>
      <c r="I13" s="34"/>
      <c r="J13" s="34"/>
      <c r="K13" s="34"/>
      <c r="L13" s="34"/>
      <c r="M13" s="34"/>
      <c r="N13" s="34"/>
      <c r="O13" s="34"/>
      <c r="P13" s="34"/>
      <c r="Q13" s="34"/>
      <c r="R13" s="34"/>
      <c r="S13" s="34"/>
      <c r="T13" s="7"/>
      <c r="U13" s="7"/>
      <c r="V13" s="7"/>
      <c r="W13" s="7"/>
    </row>
    <row r="14" spans="1:23" x14ac:dyDescent="0.25">
      <c r="A14" s="140"/>
      <c r="B14" s="141"/>
      <c r="C14" s="141"/>
      <c r="D14" s="142"/>
      <c r="E14" s="170"/>
      <c r="F14" s="171"/>
      <c r="G14" s="171"/>
      <c r="H14" s="171"/>
      <c r="I14" s="34"/>
      <c r="J14" s="34"/>
      <c r="K14" s="34"/>
      <c r="L14" s="34"/>
      <c r="M14" s="34"/>
      <c r="N14" s="34"/>
      <c r="O14" s="34"/>
      <c r="P14" s="34"/>
      <c r="Q14" s="34"/>
      <c r="R14" s="34"/>
      <c r="S14" s="34"/>
      <c r="T14" s="7"/>
      <c r="U14" s="7"/>
      <c r="V14" s="7"/>
      <c r="W14" s="7"/>
    </row>
    <row r="15" spans="1:23" x14ac:dyDescent="0.25">
      <c r="A15" s="140"/>
      <c r="B15" s="141"/>
      <c r="C15" s="141"/>
      <c r="D15" s="142"/>
      <c r="E15" s="170"/>
      <c r="F15" s="171"/>
      <c r="G15" s="171"/>
      <c r="H15" s="171"/>
      <c r="I15" s="34"/>
      <c r="J15" s="34"/>
      <c r="K15" s="34"/>
      <c r="L15" s="34"/>
      <c r="M15" s="34"/>
      <c r="N15" s="34"/>
      <c r="O15" s="34"/>
      <c r="P15" s="34"/>
      <c r="Q15" s="34"/>
      <c r="R15" s="34"/>
      <c r="S15" s="34"/>
      <c r="T15" s="7"/>
      <c r="U15" s="7"/>
      <c r="V15" s="7"/>
      <c r="W15" s="7"/>
    </row>
    <row r="16" spans="1:23" x14ac:dyDescent="0.25">
      <c r="A16" s="143"/>
      <c r="B16" s="144"/>
      <c r="C16" s="144"/>
      <c r="D16" s="145"/>
      <c r="E16" s="173"/>
      <c r="F16" s="174"/>
      <c r="G16" s="174"/>
      <c r="H16" s="174"/>
      <c r="I16" s="34"/>
      <c r="J16" s="34"/>
      <c r="K16" s="34"/>
      <c r="L16" s="34"/>
      <c r="M16" s="34"/>
      <c r="N16" s="34"/>
      <c r="O16" s="34"/>
      <c r="P16" s="34"/>
      <c r="Q16" s="34"/>
      <c r="R16" s="34"/>
      <c r="S16" s="34"/>
      <c r="T16" s="7"/>
      <c r="U16" s="7"/>
      <c r="V16" s="7"/>
      <c r="W16" s="7"/>
    </row>
    <row r="17" spans="1:23" x14ac:dyDescent="0.25">
      <c r="A17" s="138" t="s">
        <v>1110</v>
      </c>
      <c r="B17" s="138"/>
      <c r="C17" s="138"/>
      <c r="D17" s="139"/>
      <c r="E17" s="176" t="s">
        <v>1111</v>
      </c>
      <c r="F17" s="177"/>
      <c r="G17" s="177"/>
      <c r="H17" s="177"/>
      <c r="I17" s="34"/>
      <c r="J17" s="34"/>
      <c r="K17" s="34"/>
      <c r="L17" s="34"/>
      <c r="M17" s="34"/>
      <c r="N17" s="34"/>
      <c r="O17" s="34"/>
      <c r="P17" s="34"/>
      <c r="Q17" s="34"/>
      <c r="R17" s="34"/>
      <c r="S17" s="34"/>
      <c r="T17" s="7"/>
      <c r="U17" s="7"/>
      <c r="V17" s="7"/>
      <c r="W17" s="7"/>
    </row>
    <row r="18" spans="1:23" x14ac:dyDescent="0.25">
      <c r="A18" s="141"/>
      <c r="B18" s="141"/>
      <c r="C18" s="141"/>
      <c r="D18" s="142"/>
      <c r="E18" s="178"/>
      <c r="F18" s="179"/>
      <c r="G18" s="179"/>
      <c r="H18" s="179"/>
      <c r="I18" s="34"/>
      <c r="J18" s="34"/>
      <c r="K18" s="34"/>
      <c r="L18" s="34"/>
      <c r="M18" s="34"/>
      <c r="N18" s="34"/>
      <c r="O18" s="34"/>
      <c r="P18" s="34"/>
      <c r="Q18" s="34"/>
      <c r="R18" s="34"/>
      <c r="S18" s="34"/>
      <c r="T18" s="7"/>
      <c r="U18" s="7"/>
      <c r="V18" s="7"/>
      <c r="W18" s="7"/>
    </row>
    <row r="19" spans="1:23" x14ac:dyDescent="0.25">
      <c r="A19" s="141"/>
      <c r="B19" s="141"/>
      <c r="C19" s="141"/>
      <c r="D19" s="142"/>
      <c r="E19" s="178"/>
      <c r="F19" s="179"/>
      <c r="G19" s="179"/>
      <c r="H19" s="179"/>
      <c r="I19" s="34"/>
      <c r="J19" s="34"/>
      <c r="K19" s="34"/>
      <c r="L19" s="34"/>
      <c r="M19" s="34"/>
      <c r="N19" s="34"/>
      <c r="O19" s="34"/>
      <c r="P19" s="34"/>
      <c r="Q19" s="34"/>
      <c r="R19" s="34"/>
      <c r="S19" s="34"/>
      <c r="T19" s="7"/>
      <c r="U19" s="7"/>
      <c r="V19" s="7"/>
      <c r="W19" s="7"/>
    </row>
    <row r="20" spans="1:23" x14ac:dyDescent="0.25">
      <c r="A20" s="141"/>
      <c r="B20" s="141"/>
      <c r="C20" s="141"/>
      <c r="D20" s="142"/>
      <c r="E20" s="178"/>
      <c r="F20" s="179"/>
      <c r="G20" s="179"/>
      <c r="H20" s="179"/>
      <c r="I20" s="34"/>
      <c r="J20" s="34"/>
      <c r="K20" s="34"/>
      <c r="L20" s="34"/>
      <c r="M20" s="34"/>
      <c r="N20" s="34"/>
      <c r="O20" s="34"/>
      <c r="P20" s="34"/>
      <c r="Q20" s="34"/>
      <c r="R20" s="34"/>
      <c r="S20" s="34"/>
      <c r="T20" s="7"/>
      <c r="U20" s="7"/>
      <c r="V20" s="7"/>
      <c r="W20" s="7"/>
    </row>
    <row r="21" spans="1:23" x14ac:dyDescent="0.25">
      <c r="A21" s="7"/>
      <c r="B21" s="7"/>
      <c r="C21" s="7"/>
      <c r="D21" s="7"/>
      <c r="E21" s="7"/>
      <c r="F21" s="7"/>
      <c r="G21" s="7"/>
      <c r="H21" s="7"/>
      <c r="I21" s="7"/>
      <c r="J21" s="7"/>
      <c r="K21" s="7"/>
      <c r="L21" s="7"/>
      <c r="M21" s="7"/>
      <c r="N21" s="7"/>
      <c r="O21" s="7"/>
      <c r="P21" s="7"/>
      <c r="Q21" s="7"/>
      <c r="R21" s="7"/>
      <c r="S21" s="7"/>
      <c r="T21" s="7"/>
      <c r="U21" s="7"/>
      <c r="V21" s="7"/>
      <c r="W21" s="7"/>
    </row>
    <row r="22" spans="1:23" x14ac:dyDescent="0.25">
      <c r="A22" s="7"/>
      <c r="B22" s="7"/>
      <c r="C22" s="7"/>
      <c r="D22" s="7"/>
      <c r="E22" s="7"/>
      <c r="F22" s="7"/>
      <c r="G22" s="7"/>
      <c r="H22" s="7"/>
      <c r="I22" s="7"/>
      <c r="J22" s="7"/>
      <c r="K22" s="7"/>
      <c r="L22" s="7"/>
      <c r="M22" s="7"/>
      <c r="N22" s="7"/>
      <c r="O22" s="7"/>
      <c r="P22" s="7"/>
      <c r="Q22" s="7"/>
      <c r="R22" s="7"/>
      <c r="S22" s="7"/>
      <c r="T22" s="7"/>
      <c r="U22" s="7"/>
      <c r="V22" s="7"/>
      <c r="W22" s="7"/>
    </row>
  </sheetData>
  <mergeCells count="13">
    <mergeCell ref="A9:D12"/>
    <mergeCell ref="E9:H12"/>
    <mergeCell ref="A13:D16"/>
    <mergeCell ref="E13:H16"/>
    <mergeCell ref="A17:D20"/>
    <mergeCell ref="E17:H20"/>
    <mergeCell ref="A1:D2"/>
    <mergeCell ref="E1:H2"/>
    <mergeCell ref="A3:D4"/>
    <mergeCell ref="E3:H4"/>
    <mergeCell ref="A5:D8"/>
    <mergeCell ref="E5:H5"/>
    <mergeCell ref="E6:H8"/>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73FD6-F9C8-4EB3-9B98-A7C25720F9DF}">
  <sheetPr codeName="Sheet3"/>
  <dimension ref="A1:O27"/>
  <sheetViews>
    <sheetView showGridLines="0" workbookViewId="0">
      <selection sqref="A1:G2"/>
    </sheetView>
  </sheetViews>
  <sheetFormatPr defaultRowHeight="15" x14ac:dyDescent="0.25"/>
  <cols>
    <col min="1" max="1" width="33.42578125" bestFit="1" customWidth="1"/>
    <col min="2" max="2" width="35.7109375" bestFit="1" customWidth="1"/>
    <col min="3" max="3" width="9.7109375" bestFit="1" customWidth="1"/>
    <col min="4" max="6" width="9.5703125" bestFit="1" customWidth="1"/>
    <col min="7" max="7" width="26" bestFit="1" customWidth="1"/>
  </cols>
  <sheetData>
    <row r="1" spans="1:15" x14ac:dyDescent="0.25">
      <c r="A1" s="180" t="s">
        <v>1091</v>
      </c>
      <c r="B1" s="181"/>
      <c r="C1" s="181"/>
      <c r="D1" s="181"/>
      <c r="E1" s="181"/>
      <c r="F1" s="181"/>
      <c r="G1" s="181"/>
    </row>
    <row r="2" spans="1:15" x14ac:dyDescent="0.25">
      <c r="A2" s="181"/>
      <c r="B2" s="181"/>
      <c r="C2" s="181"/>
      <c r="D2" s="181"/>
      <c r="E2" s="181"/>
      <c r="F2" s="181"/>
      <c r="G2" s="181"/>
    </row>
    <row r="3" spans="1:15" ht="34.5" x14ac:dyDescent="0.55000000000000004">
      <c r="A3" s="29" t="s">
        <v>530</v>
      </c>
      <c r="B3" s="29" t="s">
        <v>529</v>
      </c>
      <c r="C3" s="30"/>
      <c r="D3" s="30"/>
      <c r="E3" s="30"/>
      <c r="F3" s="30"/>
      <c r="G3" s="30"/>
    </row>
    <row r="4" spans="1:15" ht="34.5" x14ac:dyDescent="0.55000000000000004">
      <c r="A4" s="29" t="s">
        <v>517</v>
      </c>
      <c r="B4" s="30" t="s">
        <v>518</v>
      </c>
      <c r="C4" s="30" t="s">
        <v>527</v>
      </c>
      <c r="D4" s="30" t="s">
        <v>519</v>
      </c>
      <c r="E4" s="30" t="s">
        <v>520</v>
      </c>
      <c r="F4" s="30" t="s">
        <v>528</v>
      </c>
      <c r="G4" s="30" t="s">
        <v>521</v>
      </c>
      <c r="L4" s="182" t="s">
        <v>1122</v>
      </c>
      <c r="M4" s="182"/>
      <c r="N4" s="182"/>
      <c r="O4" s="182"/>
    </row>
    <row r="5" spans="1:15" ht="34.5" x14ac:dyDescent="0.55000000000000004">
      <c r="A5" s="31" t="s">
        <v>518</v>
      </c>
      <c r="B5" s="32">
        <v>37</v>
      </c>
      <c r="C5" s="32">
        <v>12</v>
      </c>
      <c r="D5" s="32">
        <v>31</v>
      </c>
      <c r="E5" s="32">
        <v>28</v>
      </c>
      <c r="F5" s="32">
        <v>49</v>
      </c>
      <c r="G5" s="32">
        <v>157</v>
      </c>
    </row>
    <row r="6" spans="1:15" ht="34.5" x14ac:dyDescent="0.55000000000000004">
      <c r="A6" s="31" t="s">
        <v>519</v>
      </c>
      <c r="B6" s="32">
        <v>36</v>
      </c>
      <c r="C6" s="32">
        <v>13</v>
      </c>
      <c r="D6" s="32">
        <v>40</v>
      </c>
      <c r="E6" s="32">
        <v>47</v>
      </c>
      <c r="F6" s="32">
        <v>35</v>
      </c>
      <c r="G6" s="32">
        <v>171</v>
      </c>
    </row>
    <row r="7" spans="1:15" ht="34.5" x14ac:dyDescent="0.55000000000000004">
      <c r="A7" s="31" t="s">
        <v>520</v>
      </c>
      <c r="B7" s="32">
        <v>42</v>
      </c>
      <c r="C7" s="32">
        <v>11</v>
      </c>
      <c r="D7" s="32">
        <v>31</v>
      </c>
      <c r="E7" s="32">
        <v>35</v>
      </c>
      <c r="F7" s="32">
        <v>33</v>
      </c>
      <c r="G7" s="32">
        <v>152</v>
      </c>
    </row>
    <row r="8" spans="1:15" ht="34.5" x14ac:dyDescent="0.55000000000000004">
      <c r="A8" s="31" t="s">
        <v>521</v>
      </c>
      <c r="B8" s="32">
        <v>115</v>
      </c>
      <c r="C8" s="32">
        <v>36</v>
      </c>
      <c r="D8" s="32">
        <v>102</v>
      </c>
      <c r="E8" s="32">
        <v>110</v>
      </c>
      <c r="F8" s="32">
        <v>117</v>
      </c>
      <c r="G8" s="32">
        <v>480</v>
      </c>
    </row>
    <row r="9" spans="1:15" ht="34.5" x14ac:dyDescent="0.55000000000000004"/>
    <row r="25" spans="5:6" x14ac:dyDescent="0.25">
      <c r="E25" s="89"/>
      <c r="F25" s="89"/>
    </row>
    <row r="26" spans="5:6" x14ac:dyDescent="0.25">
      <c r="E26" s="89"/>
      <c r="F26" s="89"/>
    </row>
    <row r="27" spans="5:6" x14ac:dyDescent="0.25">
      <c r="E27" s="89"/>
      <c r="F27" s="89"/>
    </row>
  </sheetData>
  <mergeCells count="3">
    <mergeCell ref="A1:G2"/>
    <mergeCell ref="E25:F27"/>
    <mergeCell ref="L4:O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E53D-7F54-4F5F-A1A4-AF27417E3B58}">
  <sheetPr codeName="Sheet2"/>
  <dimension ref="A1:J11"/>
  <sheetViews>
    <sheetView showGridLines="0" workbookViewId="0">
      <selection sqref="A1:F2"/>
    </sheetView>
  </sheetViews>
  <sheetFormatPr defaultRowHeight="15" x14ac:dyDescent="0.25"/>
  <cols>
    <col min="1" max="1" width="13.42578125" bestFit="1" customWidth="1"/>
    <col min="2" max="2" width="18.28515625" bestFit="1" customWidth="1"/>
    <col min="3" max="3" width="17.7109375" bestFit="1" customWidth="1"/>
    <col min="4" max="4" width="15.85546875" bestFit="1" customWidth="1"/>
    <col min="5" max="5" width="24.28515625" bestFit="1" customWidth="1"/>
    <col min="6" max="6" width="22.85546875" bestFit="1" customWidth="1"/>
  </cols>
  <sheetData>
    <row r="1" spans="1:10" x14ac:dyDescent="0.25">
      <c r="A1" s="183" t="s">
        <v>532</v>
      </c>
      <c r="B1" s="184"/>
      <c r="C1" s="184"/>
      <c r="D1" s="184"/>
      <c r="E1" s="184"/>
      <c r="F1" s="184"/>
    </row>
    <row r="2" spans="1:10" x14ac:dyDescent="0.25">
      <c r="A2" s="184"/>
      <c r="B2" s="184"/>
      <c r="C2" s="184"/>
      <c r="D2" s="184"/>
      <c r="E2" s="184"/>
      <c r="F2" s="184"/>
    </row>
    <row r="3" spans="1:10" x14ac:dyDescent="0.25">
      <c r="A3" s="3" t="s">
        <v>517</v>
      </c>
      <c r="B3" s="72" t="s">
        <v>522</v>
      </c>
      <c r="C3" s="72" t="s">
        <v>523</v>
      </c>
      <c r="D3" s="72" t="s">
        <v>524</v>
      </c>
      <c r="E3" s="72" t="s">
        <v>525</v>
      </c>
      <c r="F3" s="72" t="s">
        <v>526</v>
      </c>
    </row>
    <row r="4" spans="1:10" x14ac:dyDescent="0.25">
      <c r="A4" s="4" t="s">
        <v>518</v>
      </c>
      <c r="B4" s="5">
        <v>69.261146496815286</v>
      </c>
      <c r="C4" s="5">
        <v>66.898089171974519</v>
      </c>
      <c r="D4" s="5">
        <v>66.828025477707001</v>
      </c>
      <c r="E4" s="5">
        <v>67.980891719745216</v>
      </c>
      <c r="F4" s="5">
        <v>68.082802547770697</v>
      </c>
    </row>
    <row r="5" spans="1:10" x14ac:dyDescent="0.25">
      <c r="A5" s="4" t="s">
        <v>519</v>
      </c>
      <c r="B5" s="5">
        <v>70.760233918128648</v>
      </c>
      <c r="C5" s="5">
        <v>70.304093567251456</v>
      </c>
      <c r="D5" s="5">
        <v>70.62573099415205</v>
      </c>
      <c r="E5" s="5">
        <v>71.690058479532169</v>
      </c>
      <c r="F5" s="5">
        <v>70.637426900584799</v>
      </c>
    </row>
    <row r="6" spans="1:10" x14ac:dyDescent="0.25">
      <c r="A6" s="4" t="s">
        <v>520</v>
      </c>
      <c r="B6" s="5">
        <v>73.401315789473685</v>
      </c>
      <c r="C6" s="5">
        <v>69.30263157894737</v>
      </c>
      <c r="D6" s="5">
        <v>70.94736842105263</v>
      </c>
      <c r="E6" s="5">
        <v>73.53947368421052</v>
      </c>
      <c r="F6" s="5">
        <v>72.223684210526315</v>
      </c>
    </row>
    <row r="7" spans="1:10" x14ac:dyDescent="0.25">
      <c r="A7" s="4" t="s">
        <v>521</v>
      </c>
      <c r="B7" s="5">
        <v>71.106250000000003</v>
      </c>
      <c r="C7" s="5">
        <v>68.872916666666669</v>
      </c>
      <c r="D7" s="5">
        <v>69.485416666666666</v>
      </c>
      <c r="E7" s="5">
        <v>71.0625</v>
      </c>
      <c r="F7" s="5">
        <v>70.30416666666666</v>
      </c>
    </row>
    <row r="10" spans="1:10" x14ac:dyDescent="0.25">
      <c r="G10" s="182" t="s">
        <v>1121</v>
      </c>
      <c r="H10" s="182"/>
      <c r="I10" s="182"/>
      <c r="J10" s="182"/>
    </row>
    <row r="11" spans="1:10" x14ac:dyDescent="0.25">
      <c r="G11" s="182"/>
      <c r="H11" s="182"/>
      <c r="I11" s="182"/>
      <c r="J11" s="182"/>
    </row>
  </sheetData>
  <mergeCells count="2">
    <mergeCell ref="A1:F2"/>
    <mergeCell ref="G10:J1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EAEB2-7442-493B-85DC-24AF1760FC2E}">
  <sheetPr codeName="Sheet6"/>
  <dimension ref="A1:F24"/>
  <sheetViews>
    <sheetView showGridLines="0" workbookViewId="0">
      <selection sqref="A1:F2"/>
    </sheetView>
  </sheetViews>
  <sheetFormatPr defaultRowHeight="15" x14ac:dyDescent="0.25"/>
  <cols>
    <col min="1" max="1" width="23.42578125" bestFit="1" customWidth="1"/>
    <col min="2" max="2" width="46.28515625" bestFit="1" customWidth="1"/>
    <col min="3" max="3" width="34.7109375" bestFit="1" customWidth="1"/>
    <col min="4" max="4" width="43.28515625" bestFit="1" customWidth="1"/>
    <col min="5" max="5" width="33.140625" bestFit="1" customWidth="1"/>
    <col min="6" max="6" width="29.7109375" bestFit="1" customWidth="1"/>
    <col min="7" max="10" width="24.28515625" bestFit="1" customWidth="1"/>
    <col min="11" max="11" width="29.28515625" bestFit="1" customWidth="1"/>
    <col min="12" max="12" width="22.7109375" bestFit="1" customWidth="1"/>
    <col min="13" max="13" width="20.85546875" bestFit="1" customWidth="1"/>
    <col min="14" max="14" width="23.28515625" bestFit="1" customWidth="1"/>
    <col min="15" max="15" width="27.85546875" bestFit="1" customWidth="1"/>
    <col min="16" max="16" width="24.5703125" bestFit="1" customWidth="1"/>
    <col min="17" max="17" width="26.140625" bestFit="1" customWidth="1"/>
    <col min="18" max="18" width="19.42578125" bestFit="1" customWidth="1"/>
    <col min="19" max="19" width="17.7109375" bestFit="1" customWidth="1"/>
    <col min="20" max="20" width="20" bestFit="1" customWidth="1"/>
  </cols>
  <sheetData>
    <row r="1" spans="1:6" x14ac:dyDescent="0.25">
      <c r="A1" s="185" t="s">
        <v>1090</v>
      </c>
      <c r="B1" s="186"/>
      <c r="C1" s="186"/>
      <c r="D1" s="186"/>
      <c r="E1" s="186"/>
      <c r="F1" s="186"/>
    </row>
    <row r="2" spans="1:6" x14ac:dyDescent="0.25">
      <c r="A2" s="186"/>
      <c r="B2" s="186"/>
      <c r="C2" s="186"/>
      <c r="D2" s="186"/>
      <c r="E2" s="186"/>
      <c r="F2" s="186"/>
    </row>
    <row r="3" spans="1:6" ht="28.5" x14ac:dyDescent="0.25">
      <c r="A3" s="25" t="s">
        <v>517</v>
      </c>
      <c r="B3" s="26" t="s">
        <v>525</v>
      </c>
      <c r="C3" s="26" t="s">
        <v>522</v>
      </c>
      <c r="D3" s="26" t="s">
        <v>526</v>
      </c>
      <c r="E3" s="26" t="s">
        <v>523</v>
      </c>
      <c r="F3" s="26" t="s">
        <v>524</v>
      </c>
    </row>
    <row r="4" spans="1:6" ht="28.5" x14ac:dyDescent="0.25">
      <c r="A4" s="27" t="s">
        <v>535</v>
      </c>
      <c r="B4" s="28">
        <v>69.516260162601625</v>
      </c>
      <c r="C4" s="28">
        <v>69.90650406504065</v>
      </c>
      <c r="D4" s="28">
        <v>69.353658536585371</v>
      </c>
      <c r="E4" s="28">
        <v>67.792682926829272</v>
      </c>
      <c r="F4" s="28">
        <v>68.349593495934954</v>
      </c>
    </row>
    <row r="5" spans="1:6" ht="28.5" x14ac:dyDescent="0.25">
      <c r="A5" s="27" t="s">
        <v>534</v>
      </c>
      <c r="B5" s="28">
        <v>72.632075471698116</v>
      </c>
      <c r="C5" s="28">
        <v>72.382075471698116</v>
      </c>
      <c r="D5" s="28">
        <v>71.122641509433961</v>
      </c>
      <c r="E5" s="28">
        <v>70.193396226415089</v>
      </c>
      <c r="F5" s="28">
        <v>70.853773584905667</v>
      </c>
    </row>
    <row r="6" spans="1:6" ht="28.5" x14ac:dyDescent="0.25">
      <c r="A6" s="27" t="s">
        <v>1292</v>
      </c>
      <c r="B6" s="28">
        <v>73.227272727272734</v>
      </c>
      <c r="C6" s="28">
        <v>72.227272727272734</v>
      </c>
      <c r="D6" s="28">
        <v>73.045454545454547</v>
      </c>
      <c r="E6" s="28">
        <v>68.227272727272734</v>
      </c>
      <c r="F6" s="28">
        <v>69</v>
      </c>
    </row>
    <row r="7" spans="1:6" ht="28.5" x14ac:dyDescent="0.25">
      <c r="A7" s="27" t="s">
        <v>521</v>
      </c>
      <c r="B7" s="28">
        <v>71.0625</v>
      </c>
      <c r="C7" s="28">
        <v>71.106250000000003</v>
      </c>
      <c r="D7" s="28">
        <v>70.30416666666666</v>
      </c>
      <c r="E7" s="28">
        <v>68.872916666666669</v>
      </c>
      <c r="F7" s="28">
        <v>69.485416666666666</v>
      </c>
    </row>
    <row r="23" spans="3:3" x14ac:dyDescent="0.25">
      <c r="C23" s="54"/>
    </row>
    <row r="24" spans="3:3" x14ac:dyDescent="0.25">
      <c r="C24" s="54"/>
    </row>
  </sheetData>
  <mergeCells count="1">
    <mergeCell ref="A1:F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21363-DEC5-452C-A945-B0B031A696D6}">
  <sheetPr codeName="Sheet1"/>
  <dimension ref="A1:G18"/>
  <sheetViews>
    <sheetView showGridLines="0" workbookViewId="0">
      <selection sqref="A1:G2"/>
    </sheetView>
  </sheetViews>
  <sheetFormatPr defaultRowHeight="15" x14ac:dyDescent="0.25"/>
  <cols>
    <col min="1" max="1" width="26" bestFit="1" customWidth="1"/>
    <col min="2" max="2" width="33.42578125" bestFit="1" customWidth="1"/>
    <col min="3" max="4" width="32.7109375" bestFit="1" customWidth="1"/>
    <col min="7" max="7" width="26.7109375" customWidth="1"/>
  </cols>
  <sheetData>
    <row r="1" spans="1:7" x14ac:dyDescent="0.25">
      <c r="A1" s="187" t="s">
        <v>1290</v>
      </c>
      <c r="B1" s="184"/>
      <c r="C1" s="184"/>
      <c r="D1" s="184"/>
      <c r="E1" s="184"/>
      <c r="F1" s="184"/>
      <c r="G1" s="184"/>
    </row>
    <row r="2" spans="1:7" x14ac:dyDescent="0.25">
      <c r="A2" s="184"/>
      <c r="B2" s="184"/>
      <c r="C2" s="184"/>
      <c r="D2" s="184"/>
      <c r="E2" s="184"/>
      <c r="F2" s="184"/>
      <c r="G2" s="184"/>
    </row>
    <row r="3" spans="1:7" ht="34.5" x14ac:dyDescent="0.55000000000000004">
      <c r="A3" s="30"/>
      <c r="B3" s="30" t="s">
        <v>530</v>
      </c>
    </row>
    <row r="4" spans="1:7" ht="34.5" x14ac:dyDescent="0.55000000000000004">
      <c r="A4" s="31" t="s">
        <v>518</v>
      </c>
      <c r="B4" s="32">
        <v>115</v>
      </c>
      <c r="E4" s="54"/>
      <c r="F4" s="54"/>
      <c r="G4" s="54"/>
    </row>
    <row r="5" spans="1:7" ht="34.5" x14ac:dyDescent="0.55000000000000004">
      <c r="A5" s="31" t="s">
        <v>527</v>
      </c>
      <c r="B5" s="32">
        <v>36</v>
      </c>
    </row>
    <row r="6" spans="1:7" ht="34.5" x14ac:dyDescent="0.55000000000000004">
      <c r="A6" s="31" t="s">
        <v>519</v>
      </c>
      <c r="B6" s="32">
        <v>102</v>
      </c>
    </row>
    <row r="7" spans="1:7" ht="34.5" x14ac:dyDescent="0.55000000000000004">
      <c r="A7" s="31" t="s">
        <v>520</v>
      </c>
      <c r="B7" s="32">
        <v>110</v>
      </c>
    </row>
    <row r="8" spans="1:7" ht="34.5" x14ac:dyDescent="0.55000000000000004">
      <c r="A8" s="31" t="s">
        <v>528</v>
      </c>
      <c r="B8" s="32">
        <v>117</v>
      </c>
    </row>
    <row r="9" spans="1:7" ht="34.5" x14ac:dyDescent="0.55000000000000004">
      <c r="A9" s="31" t="s">
        <v>521</v>
      </c>
      <c r="B9" s="32">
        <v>480</v>
      </c>
    </row>
    <row r="10" spans="1:7" ht="34.5" x14ac:dyDescent="0.55000000000000004"/>
    <row r="11" spans="1:7" ht="34.5" x14ac:dyDescent="0.55000000000000004"/>
    <row r="12" spans="1:7" ht="34.5" x14ac:dyDescent="0.55000000000000004"/>
    <row r="13" spans="1:7" ht="34.5" x14ac:dyDescent="0.55000000000000004"/>
    <row r="14" spans="1:7" ht="34.5" x14ac:dyDescent="0.55000000000000004"/>
    <row r="15" spans="1:7" ht="34.5" x14ac:dyDescent="0.55000000000000004"/>
    <row r="16" spans="1:7" ht="34.5" x14ac:dyDescent="0.55000000000000004"/>
    <row r="17" ht="34.5" x14ac:dyDescent="0.55000000000000004"/>
    <row r="18" ht="34.5" x14ac:dyDescent="0.55000000000000004"/>
  </sheetData>
  <mergeCells count="1">
    <mergeCell ref="A1:G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67B1B-24E0-472D-BC23-E10D086193F1}">
  <dimension ref="A1:D10"/>
  <sheetViews>
    <sheetView showGridLines="0" workbookViewId="0">
      <selection activeCell="J12" sqref="J12"/>
    </sheetView>
  </sheetViews>
  <sheetFormatPr defaultRowHeight="15" x14ac:dyDescent="0.25"/>
  <cols>
    <col min="1" max="1" width="19.140625" customWidth="1"/>
    <col min="2" max="2" width="25" customWidth="1"/>
    <col min="3" max="3" width="30.7109375" customWidth="1"/>
    <col min="4" max="4" width="29.7109375" customWidth="1"/>
    <col min="5" max="5" width="8.140625" bestFit="1" customWidth="1"/>
    <col min="6" max="6" width="14.140625" bestFit="1" customWidth="1"/>
    <col min="7" max="7" width="11.28515625" bestFit="1" customWidth="1"/>
  </cols>
  <sheetData>
    <row r="1" spans="1:4" x14ac:dyDescent="0.25">
      <c r="A1" s="188" t="s">
        <v>1293</v>
      </c>
      <c r="B1" s="189"/>
      <c r="C1" s="189"/>
      <c r="D1" s="189"/>
    </row>
    <row r="2" spans="1:4" x14ac:dyDescent="0.25">
      <c r="A2" s="189"/>
      <c r="B2" s="189"/>
      <c r="C2" s="189"/>
      <c r="D2" s="189"/>
    </row>
    <row r="3" spans="1:4" x14ac:dyDescent="0.25">
      <c r="A3" s="3" t="s">
        <v>1146</v>
      </c>
      <c r="B3" s="3" t="s">
        <v>529</v>
      </c>
    </row>
    <row r="4" spans="1:4" x14ac:dyDescent="0.25">
      <c r="A4" s="3" t="s">
        <v>517</v>
      </c>
      <c r="B4" s="72" t="s">
        <v>1144</v>
      </c>
      <c r="C4" s="72" t="s">
        <v>1145</v>
      </c>
      <c r="D4" s="72" t="s">
        <v>521</v>
      </c>
    </row>
    <row r="5" spans="1:4" x14ac:dyDescent="0.25">
      <c r="A5" s="4" t="s">
        <v>6</v>
      </c>
      <c r="B5" s="5">
        <v>346</v>
      </c>
      <c r="C5" s="5">
        <v>143</v>
      </c>
      <c r="D5" s="5">
        <v>489</v>
      </c>
    </row>
    <row r="6" spans="1:4" x14ac:dyDescent="0.25">
      <c r="A6" s="4" t="s">
        <v>7</v>
      </c>
      <c r="B6" s="5">
        <v>369</v>
      </c>
      <c r="C6" s="5">
        <v>119</v>
      </c>
      <c r="D6" s="5">
        <v>488</v>
      </c>
    </row>
    <row r="7" spans="1:4" x14ac:dyDescent="0.25">
      <c r="A7" s="4" t="s">
        <v>4</v>
      </c>
      <c r="B7" s="5">
        <v>369</v>
      </c>
      <c r="C7" s="5">
        <v>120</v>
      </c>
      <c r="D7" s="5">
        <v>489</v>
      </c>
    </row>
    <row r="8" spans="1:4" x14ac:dyDescent="0.25">
      <c r="A8" s="4" t="s">
        <v>5</v>
      </c>
      <c r="B8" s="5">
        <v>390</v>
      </c>
      <c r="C8" s="5">
        <v>102</v>
      </c>
      <c r="D8" s="5">
        <v>492</v>
      </c>
    </row>
    <row r="9" spans="1:4" x14ac:dyDescent="0.25">
      <c r="A9" s="4" t="s">
        <v>8</v>
      </c>
      <c r="B9" s="5">
        <v>237</v>
      </c>
      <c r="C9" s="5">
        <v>130</v>
      </c>
      <c r="D9" s="5">
        <v>367</v>
      </c>
    </row>
    <row r="10" spans="1:4" x14ac:dyDescent="0.25">
      <c r="A10" s="4" t="s">
        <v>521</v>
      </c>
      <c r="B10" s="5">
        <v>1711</v>
      </c>
      <c r="C10" s="5">
        <v>614</v>
      </c>
      <c r="D10" s="5">
        <v>2325</v>
      </c>
    </row>
  </sheetData>
  <mergeCells count="1">
    <mergeCell ref="A1:D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9D62C-5ADA-47C5-9A9E-226B5621B9FC}">
  <dimension ref="A1:J45"/>
  <sheetViews>
    <sheetView showGridLines="0" workbookViewId="0">
      <selection sqref="A1:J2"/>
    </sheetView>
  </sheetViews>
  <sheetFormatPr defaultRowHeight="15" x14ac:dyDescent="0.25"/>
  <cols>
    <col min="1" max="1" width="13.42578125" bestFit="1" customWidth="1"/>
    <col min="2" max="2" width="15.42578125" bestFit="1" customWidth="1"/>
  </cols>
  <sheetData>
    <row r="1" spans="1:10" ht="15.75" customHeight="1" x14ac:dyDescent="0.25">
      <c r="A1" s="183" t="s">
        <v>1291</v>
      </c>
      <c r="B1" s="189"/>
      <c r="C1" s="189"/>
      <c r="D1" s="189"/>
      <c r="E1" s="189"/>
      <c r="F1" s="189"/>
      <c r="G1" s="189"/>
      <c r="H1" s="189"/>
      <c r="I1" s="189"/>
      <c r="J1" s="189"/>
    </row>
    <row r="2" spans="1:10" ht="27" customHeight="1" x14ac:dyDescent="0.25">
      <c r="A2" s="189"/>
      <c r="B2" s="189"/>
      <c r="C2" s="189"/>
      <c r="D2" s="189"/>
      <c r="E2" s="189"/>
      <c r="F2" s="189"/>
      <c r="G2" s="189"/>
      <c r="H2" s="189"/>
      <c r="I2" s="189"/>
      <c r="J2" s="189"/>
    </row>
    <row r="3" spans="1:10" x14ac:dyDescent="0.25">
      <c r="A3" s="3" t="s">
        <v>517</v>
      </c>
      <c r="B3" t="s">
        <v>1147</v>
      </c>
    </row>
    <row r="4" spans="1:10" x14ac:dyDescent="0.25">
      <c r="A4" s="4">
        <v>60</v>
      </c>
      <c r="B4" s="5">
        <v>230.86486486486487</v>
      </c>
    </row>
    <row r="5" spans="1:10" x14ac:dyDescent="0.25">
      <c r="A5" s="4">
        <v>61</v>
      </c>
      <c r="B5" s="5">
        <v>269.66666666666669</v>
      </c>
    </row>
    <row r="6" spans="1:10" x14ac:dyDescent="0.25">
      <c r="A6" s="4">
        <v>62</v>
      </c>
      <c r="B6" s="5">
        <v>226.5</v>
      </c>
    </row>
    <row r="7" spans="1:10" x14ac:dyDescent="0.25">
      <c r="A7" s="4">
        <v>63</v>
      </c>
      <c r="B7" s="5">
        <v>248.4</v>
      </c>
    </row>
    <row r="8" spans="1:10" x14ac:dyDescent="0.25">
      <c r="A8" s="4">
        <v>64</v>
      </c>
      <c r="B8" s="5">
        <v>301.2</v>
      </c>
    </row>
    <row r="9" spans="1:10" x14ac:dyDescent="0.25">
      <c r="A9" s="4">
        <v>65</v>
      </c>
      <c r="B9" s="5">
        <v>275.66666666666669</v>
      </c>
    </row>
    <row r="10" spans="1:10" x14ac:dyDescent="0.25">
      <c r="A10" s="4">
        <v>66</v>
      </c>
      <c r="B10" s="5">
        <v>293.60000000000002</v>
      </c>
    </row>
    <row r="11" spans="1:10" x14ac:dyDescent="0.25">
      <c r="A11" s="4">
        <v>67</v>
      </c>
      <c r="B11" s="5">
        <v>322.66666666666669</v>
      </c>
    </row>
    <row r="12" spans="1:10" x14ac:dyDescent="0.25">
      <c r="A12" s="4">
        <v>68</v>
      </c>
      <c r="B12" s="5">
        <v>293.46666666666664</v>
      </c>
    </row>
    <row r="13" spans="1:10" x14ac:dyDescent="0.25">
      <c r="A13" s="4">
        <v>69</v>
      </c>
      <c r="B13" s="5">
        <v>300.39999999999998</v>
      </c>
    </row>
    <row r="14" spans="1:10" x14ac:dyDescent="0.25">
      <c r="A14" s="4">
        <v>70</v>
      </c>
      <c r="B14" s="5">
        <v>276.77777777777777</v>
      </c>
    </row>
    <row r="15" spans="1:10" x14ac:dyDescent="0.25">
      <c r="A15" s="4">
        <v>71</v>
      </c>
      <c r="B15" s="5">
        <v>297.8</v>
      </c>
    </row>
    <row r="16" spans="1:10" x14ac:dyDescent="0.25">
      <c r="A16" s="4">
        <v>72</v>
      </c>
      <c r="B16" s="5">
        <v>304.7</v>
      </c>
    </row>
    <row r="17" spans="1:2" x14ac:dyDescent="0.25">
      <c r="A17" s="4">
        <v>73</v>
      </c>
      <c r="B17" s="5">
        <v>298.46153846153845</v>
      </c>
    </row>
    <row r="18" spans="1:2" x14ac:dyDescent="0.25">
      <c r="A18" s="4">
        <v>74</v>
      </c>
      <c r="B18" s="5">
        <v>314.69230769230768</v>
      </c>
    </row>
    <row r="19" spans="1:2" x14ac:dyDescent="0.25">
      <c r="A19" s="4">
        <v>75</v>
      </c>
      <c r="B19" s="5">
        <v>349.14285714285717</v>
      </c>
    </row>
    <row r="20" spans="1:2" x14ac:dyDescent="0.25">
      <c r="A20" s="4">
        <v>76</v>
      </c>
      <c r="B20" s="5">
        <v>344.5</v>
      </c>
    </row>
    <row r="21" spans="1:2" x14ac:dyDescent="0.25">
      <c r="A21" s="4">
        <v>77</v>
      </c>
      <c r="B21" s="5">
        <v>352.33333333333331</v>
      </c>
    </row>
    <row r="22" spans="1:2" x14ac:dyDescent="0.25">
      <c r="A22" s="4">
        <v>78</v>
      </c>
      <c r="B22" s="5">
        <v>344.5</v>
      </c>
    </row>
    <row r="23" spans="1:2" x14ac:dyDescent="0.25">
      <c r="A23" s="4">
        <v>79</v>
      </c>
      <c r="B23" s="5">
        <v>325.30769230769232</v>
      </c>
    </row>
    <row r="24" spans="1:2" x14ac:dyDescent="0.25">
      <c r="A24" s="4">
        <v>80</v>
      </c>
      <c r="B24" s="5">
        <v>334.07142857142856</v>
      </c>
    </row>
    <row r="25" spans="1:2" x14ac:dyDescent="0.25">
      <c r="A25" s="4">
        <v>81</v>
      </c>
      <c r="B25" s="5">
        <v>359.11111111111109</v>
      </c>
    </row>
    <row r="26" spans="1:2" x14ac:dyDescent="0.25">
      <c r="A26" s="4">
        <v>82</v>
      </c>
      <c r="B26" s="5">
        <v>362.6</v>
      </c>
    </row>
    <row r="27" spans="1:2" x14ac:dyDescent="0.25">
      <c r="A27" s="4">
        <v>83</v>
      </c>
      <c r="B27" s="5">
        <v>382.69230769230768</v>
      </c>
    </row>
    <row r="28" spans="1:2" x14ac:dyDescent="0.25">
      <c r="A28" s="4">
        <v>84</v>
      </c>
      <c r="B28" s="5">
        <v>364.28571428571428</v>
      </c>
    </row>
    <row r="29" spans="1:2" x14ac:dyDescent="0.25">
      <c r="A29" s="4">
        <v>85</v>
      </c>
      <c r="B29" s="5">
        <v>370.27272727272725</v>
      </c>
    </row>
    <row r="30" spans="1:2" x14ac:dyDescent="0.25">
      <c r="A30" s="4">
        <v>86</v>
      </c>
      <c r="B30" s="5">
        <v>369.66666666666669</v>
      </c>
    </row>
    <row r="31" spans="1:2" x14ac:dyDescent="0.25">
      <c r="A31" s="4">
        <v>87</v>
      </c>
      <c r="B31" s="5">
        <v>366.8</v>
      </c>
    </row>
    <row r="32" spans="1:2" x14ac:dyDescent="0.25">
      <c r="A32" s="4">
        <v>88</v>
      </c>
      <c r="B32" s="5">
        <v>419.23076923076923</v>
      </c>
    </row>
    <row r="33" spans="1:2" x14ac:dyDescent="0.25">
      <c r="A33" s="4">
        <v>89</v>
      </c>
      <c r="B33" s="5">
        <v>400.72727272727275</v>
      </c>
    </row>
    <row r="34" spans="1:2" x14ac:dyDescent="0.25">
      <c r="A34" s="4">
        <v>90</v>
      </c>
      <c r="B34" s="5">
        <v>383.88888888888891</v>
      </c>
    </row>
    <row r="35" spans="1:2" x14ac:dyDescent="0.25">
      <c r="A35" s="4">
        <v>91</v>
      </c>
      <c r="B35" s="5">
        <v>397.94117647058823</v>
      </c>
    </row>
    <row r="36" spans="1:2" x14ac:dyDescent="0.25">
      <c r="A36" s="4">
        <v>92</v>
      </c>
      <c r="B36" s="5">
        <v>392.1</v>
      </c>
    </row>
    <row r="37" spans="1:2" x14ac:dyDescent="0.25">
      <c r="A37" s="4">
        <v>93</v>
      </c>
      <c r="B37" s="5">
        <v>398.1764705882353</v>
      </c>
    </row>
    <row r="38" spans="1:2" x14ac:dyDescent="0.25">
      <c r="A38" s="4">
        <v>94</v>
      </c>
      <c r="B38" s="5">
        <v>394.09090909090907</v>
      </c>
    </row>
    <row r="39" spans="1:2" x14ac:dyDescent="0.25">
      <c r="A39" s="4">
        <v>95</v>
      </c>
      <c r="B39" s="5">
        <v>380.58823529411762</v>
      </c>
    </row>
    <row r="40" spans="1:2" x14ac:dyDescent="0.25">
      <c r="A40" s="4">
        <v>96</v>
      </c>
      <c r="B40" s="5">
        <v>406.9</v>
      </c>
    </row>
    <row r="41" spans="1:2" x14ac:dyDescent="0.25">
      <c r="A41" s="4">
        <v>97</v>
      </c>
      <c r="B41" s="5">
        <v>390.55555555555554</v>
      </c>
    </row>
    <row r="42" spans="1:2" x14ac:dyDescent="0.25">
      <c r="A42" s="4">
        <v>98</v>
      </c>
      <c r="B42" s="5">
        <v>415.27272727272725</v>
      </c>
    </row>
    <row r="43" spans="1:2" x14ac:dyDescent="0.25">
      <c r="A43" s="4">
        <v>99</v>
      </c>
      <c r="B43" s="5">
        <v>400.8</v>
      </c>
    </row>
    <row r="44" spans="1:2" x14ac:dyDescent="0.25">
      <c r="A44" s="4">
        <v>100</v>
      </c>
      <c r="B44" s="5">
        <v>425.58333333333331</v>
      </c>
    </row>
    <row r="45" spans="1:2" x14ac:dyDescent="0.25">
      <c r="A45" s="4" t="s">
        <v>521</v>
      </c>
      <c r="B45" s="5">
        <v>352.1789264413519</v>
      </c>
    </row>
  </sheetData>
  <mergeCells count="1">
    <mergeCell ref="A1:J2"/>
  </mergeCell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E27A2-9C54-4666-A4B0-371CE9C3D528}">
  <sheetPr>
    <pageSetUpPr autoPageBreaks="0"/>
  </sheetPr>
  <dimension ref="A1"/>
  <sheetViews>
    <sheetView showGridLines="0" zoomScale="110" zoomScaleNormal="110" workbookViewId="0">
      <selection activeCell="Y12" sqref="Y12"/>
    </sheetView>
  </sheetViews>
  <sheetFormatPr defaultRowHeight="15" x14ac:dyDescent="0.2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BEE5-811F-4B45-B017-F942DB07C019}">
  <dimension ref="A2:B12"/>
  <sheetViews>
    <sheetView workbookViewId="0">
      <selection activeCell="B4" sqref="B4"/>
    </sheetView>
  </sheetViews>
  <sheetFormatPr defaultRowHeight="15" x14ac:dyDescent="0.25"/>
  <cols>
    <col min="1" max="1" width="27.42578125" bestFit="1" customWidth="1"/>
  </cols>
  <sheetData>
    <row r="2" spans="1:2" x14ac:dyDescent="0.25">
      <c r="A2" t="s">
        <v>1139</v>
      </c>
      <c r="B2">
        <f>COUNTA('clean data'!B2:B504)</f>
        <v>503</v>
      </c>
    </row>
    <row r="4" spans="1:2" x14ac:dyDescent="0.25">
      <c r="A4" t="s">
        <v>1140</v>
      </c>
      <c r="B4" t="str">
        <f>ROUND(AVERAGEA('clean data'!L2:L504),2) &amp; "%"</f>
        <v>70.44%</v>
      </c>
    </row>
    <row r="5" spans="1:2" x14ac:dyDescent="0.25">
      <c r="A5" t="s">
        <v>1137</v>
      </c>
      <c r="B5" t="str">
        <f>ROUND((COUNTIF('clean data'!O2:O504,"Pass")/COUNTA('clean data'!B2:B504))*100,2) &amp; "%"</f>
        <v>76.14%</v>
      </c>
    </row>
    <row r="6" spans="1:2" x14ac:dyDescent="0.25">
      <c r="A6" t="s">
        <v>1138</v>
      </c>
      <c r="B6">
        <f>COUNTIF('clean data'!O2:O504,"PASS")</f>
        <v>383</v>
      </c>
    </row>
    <row r="7" spans="1:2" x14ac:dyDescent="0.25">
      <c r="A7" t="s">
        <v>1130</v>
      </c>
      <c r="B7" cm="1">
        <f t="array" ref="B7">SUMPRODUCT(--((('clean data'!E2:E504&lt;40)+('clean data'!F2:F504&lt;40)+('clean data'!G2:G504&lt;40)+('clean data'!H2:H504&lt;40)+('clean data'!I2:I504&lt;40))&gt;=2))</f>
        <v>39</v>
      </c>
    </row>
    <row r="8" spans="1:2" x14ac:dyDescent="0.25">
      <c r="A8" t="s">
        <v>1131</v>
      </c>
      <c r="B8" t="str">
        <f>MAX('clean data'!P2:P504) &amp; "%"</f>
        <v>98.6%</v>
      </c>
    </row>
    <row r="9" spans="1:2" x14ac:dyDescent="0.25">
      <c r="A9" t="s">
        <v>1133</v>
      </c>
      <c r="B9" t="str">
        <f>MIN('clean data'!P2:P504) &amp;"%"</f>
        <v>35.2%</v>
      </c>
    </row>
    <row r="10" spans="1:2" x14ac:dyDescent="0.25">
      <c r="A10" t="s">
        <v>1134</v>
      </c>
      <c r="B10">
        <f>COUNTIF('clean data'!M2:M504,"A+")+COUNTIF('clean data'!M2:M504,"A")</f>
        <v>123</v>
      </c>
    </row>
    <row r="11" spans="1:2" x14ac:dyDescent="0.25">
      <c r="A11" t="s">
        <v>1135</v>
      </c>
      <c r="B11" t="str">
        <f>ROUND(((COUNTIF('clean data'!M2:M504,"A+")+COUNTIF('clean data'!M2:M504,"A"))/COUNTA('clean data'!A2:A504)*100),2) &amp; "%"</f>
        <v>24.45%</v>
      </c>
    </row>
    <row r="12" spans="1:2" x14ac:dyDescent="0.25">
      <c r="A12" t="s">
        <v>1136</v>
      </c>
      <c r="B12" t="str">
        <f>ROUND(AVERAGE('clean data'!J2:J504),2) &amp; "%"</f>
        <v>82.49%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intoductionformulas</vt:lpstr>
      <vt:lpstr>in</vt:lpstr>
      <vt:lpstr>INDEX</vt:lpstr>
      <vt:lpstr>raw_data</vt:lpstr>
      <vt:lpstr>clean data</vt:lpstr>
      <vt:lpstr>SUMMARY</vt:lpstr>
      <vt:lpstr>vlookup_page</vt:lpstr>
      <vt:lpstr>Sheet1</vt:lpstr>
      <vt:lpstr>dashbord</vt:lpstr>
      <vt:lpstr>INSTUCTION</vt:lpstr>
      <vt:lpstr>section_wise_grade_card</vt:lpstr>
      <vt:lpstr>sec wise subj</vt:lpstr>
      <vt:lpstr>avg of gen_wise marks</vt:lpstr>
      <vt:lpstr>Grade_count</vt:lpstr>
      <vt:lpstr>pass&amp;risk_analysis</vt:lpstr>
      <vt:lpstr>Sheet5</vt:lpstr>
      <vt:lpstr>DASH_2</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Indranil Bhaumik</dc:creator>
  <cp:lastModifiedBy>Indranil Bhaumik</cp:lastModifiedBy>
  <cp:lastPrinted>2026-05-19T06:24:03Z</cp:lastPrinted>
  <dcterms:created xsi:type="dcterms:W3CDTF">2026-05-18T12:00:30Z</dcterms:created>
  <dcterms:modified xsi:type="dcterms:W3CDTF">2026-05-26T10:28:33Z</dcterms:modified>
</cp:coreProperties>
</file>