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1880" windowHeight="7560" activeTab="1"/>
  </bookViews>
  <sheets>
    <sheet name="Q1" sheetId="5" r:id="rId1"/>
    <sheet name="Q2" sheetId="2" r:id="rId2"/>
    <sheet name="Q3" sheetId="4" r:id="rId3"/>
  </sheets>
  <externalReferences>
    <externalReference r:id="rId4"/>
  </externalReferences>
  <definedNames>
    <definedName name="Airlift_Cost">[1]Q1!$I$12</definedName>
    <definedName name="Amt_Stocked">[1]Q1!#REF!</definedName>
    <definedName name="AvgCensus">'Q2'!$F$12</definedName>
    <definedName name="BaseCost">'Q2'!$F$24</definedName>
    <definedName name="Cases_Demanded">[1]Q1!$I$10</definedName>
    <definedName name="Cases_Stocked">[1]Q1!$I$9</definedName>
    <definedName name="Cd1Val">'Q3'!$L$24</definedName>
    <definedName name="Cd2Val">'Q3'!$L$25</definedName>
    <definedName name="Cd3Val">'Q3'!$L$26</definedName>
    <definedName name="Cd4Val">'Q3'!$L$27</definedName>
    <definedName name="Cd5Val">'Q3'!$L$28</definedName>
    <definedName name="Census">'Q2'!$C$12:$C$63</definedName>
    <definedName name="Deck">'Q3'!$A$14:$A$65</definedName>
    <definedName name="DeckDictionary">'Q3'!$A$14:$C$65</definedName>
    <definedName name="Destroy_Cost">[1]Q1!$I$11</definedName>
    <definedName name="Exp_Cost">[1]Q1!#REF!</definedName>
    <definedName name="F_Cost">[1]Q1!#REF!</definedName>
    <definedName name="Hand">'Q3'!$F$31:$F$35</definedName>
    <definedName name="HandDictionary">'Q3'!$E$30:$H$35</definedName>
    <definedName name="HandSuit1">'Q3'!$H$31</definedName>
    <definedName name="InventoryCost">[1]Q1!#REF!</definedName>
    <definedName name="OTPerXsPx">'Q2'!$F$22</definedName>
    <definedName name="PxEquiv">'Q2'!$H$16</definedName>
    <definedName name="PxNurseRatio">'Q2'!$G$16</definedName>
    <definedName name="SalaryPerNurse">'Q2'!$F$20</definedName>
    <definedName name="SampledCensus">'Q2'!$G$12</definedName>
    <definedName name="solver_corr" hidden="1">1</definedName>
    <definedName name="solver_eval" hidden="1">0</definedName>
    <definedName name="solver_int" localSheetId="2" hidden="1">0</definedName>
    <definedName name="solver_mod" localSheetId="2" hidden="1">1</definedName>
    <definedName name="solver_neg" localSheetId="2" hidden="1">0</definedName>
    <definedName name="solver_nsim" hidden="1">1</definedName>
    <definedName name="solver_ntr" localSheetId="2" hidden="1">0</definedName>
    <definedName name="solver_ntri" hidden="1">1000</definedName>
    <definedName name="solver_sho" localSheetId="2" hidden="1">0</definedName>
    <definedName name="solver_typ" localSheetId="0" hidden="1">2</definedName>
    <definedName name="solver_typ" localSheetId="1" hidden="1">2</definedName>
    <definedName name="solver_typ" localSheetId="2" hidden="1">2</definedName>
    <definedName name="solver_userid" localSheetId="0" hidden="1">19576</definedName>
    <definedName name="solver_userid" localSheetId="1" hidden="1">118556</definedName>
    <definedName name="solver_userid" localSheetId="2" hidden="1">118556</definedName>
    <definedName name="solver_ver" localSheetId="0" hidden="1">14</definedName>
    <definedName name="solver_ver" localSheetId="1" hidden="1">14</definedName>
    <definedName name="solver_ver" localSheetId="2" hidden="1">14</definedName>
    <definedName name="solvero_CAT_J6" localSheetId="2" hidden="1">"System.Boolean:False"</definedName>
    <definedName name="solvero_CAT_N31" localSheetId="2" hidden="1">"System.Boolean:False"</definedName>
    <definedName name="solvero_CRMax" hidden="1">"System.Double:Infinity"</definedName>
    <definedName name="solvero_CRMax_H34" localSheetId="2" hidden="1">"System.Double:Infinity"</definedName>
    <definedName name="solvero_CRMax_J6" localSheetId="2" hidden="1">"System.Double:Infinity"</definedName>
    <definedName name="solvero_CRMax_L57" localSheetId="2" hidden="1">"System.Double:Infinity"</definedName>
    <definedName name="solvero_CRMax_L62" localSheetId="2" hidden="1">"System.Double:Infinity"</definedName>
    <definedName name="solvero_CRMax_N31" localSheetId="2" hidden="1">"System.Double:Infinity"</definedName>
    <definedName name="solvero_CRMax_P24" localSheetId="2" hidden="1">"System.Double:Infinity"</definedName>
    <definedName name="solvero_CRMin" hidden="1">"System.Double:-Infinity"</definedName>
    <definedName name="solvero_CRMin_H34" localSheetId="2" hidden="1">"System.Double:2.5"</definedName>
    <definedName name="solvero_CRMin_J6" localSheetId="2" hidden="1">"System.Double:0.518214285714286"</definedName>
    <definedName name="solvero_CRMin_L57" localSheetId="2" hidden="1">"System.Double:-Infinity"</definedName>
    <definedName name="solvero_CRMin_L62" localSheetId="2" hidden="1">"System.Double:0.25"</definedName>
    <definedName name="solvero_CRMin_N31" localSheetId="2" hidden="1">"System.Double:0.5"</definedName>
    <definedName name="solvero_CRMin_P24" localSheetId="2" hidden="1">"System.Double:-Infinity"</definedName>
    <definedName name="solvero_CTitle_J6" localSheetId="2" hidden="1">"System.String:Simulation Results - Four-of-a-Kind"</definedName>
    <definedName name="solvero_CTitle_N31" localSheetId="2" hidden="1">"System.String:Simulation Results - Flush"</definedName>
    <definedName name="solvero_OSpPars" hidden="1">"RiskSolver.UI.Charts.OutDlgPars:-1000001;24;22;51;51;0;1;90;80;0;0;0;0;1;"</definedName>
    <definedName name="solvero_OSpPars_H34" localSheetId="2" hidden="1">"RiskSolver.UI.Charts.OutDlgPars:-1000001;24;22;51;51;0;1;90;80;0;0;0;0;1;"</definedName>
    <definedName name="solvero_OSpPars_J6" localSheetId="2" hidden="1">"RiskSolver.UI.Charts.OutDlgPars:-1000001;24;22;51;51;0;1;90;80;0;0;0;0;1;"</definedName>
    <definedName name="solvero_OSpPars_L57" localSheetId="2" hidden="1">"RiskSolver.UI.Charts.OutDlgPars:-1000001;24;22;51;51;0;1;90;80;0;0;0;0;1;"</definedName>
    <definedName name="solvero_OSpPars_L62" localSheetId="2" hidden="1">"RiskSolver.UI.Charts.OutDlgPars:-1000001;24;22;51;51;0;1;90;80;0;0;0;0;1;"</definedName>
    <definedName name="solvero_OSpPars_N31" localSheetId="2" hidden="1">"RiskSolver.UI.Charts.OutDlgPars:-1000001;24;22;51;51;0;1;90;80;0;0;0;0;1;"</definedName>
    <definedName name="solvero_OSpPars_P24" localSheetId="2" hidden="1">"RiskSolver.UI.Charts.OutDlgPars:-1000001;22;28;57;43;0;1;90;80;0;0;0;0;1;"</definedName>
    <definedName name="Staffing">'Q2'!$F$16</definedName>
    <definedName name="StaffingParameter">'Q2'!$F$42</definedName>
    <definedName name="Suit">'Q3'!$H$31:$H$35</definedName>
    <definedName name="Value">'Q3'!$G$31:$G$35</definedName>
  </definedNames>
  <calcPr calcId="145621"/>
</workbook>
</file>

<file path=xl/calcChain.xml><?xml version="1.0" encoding="utf-8"?>
<calcChain xmlns="http://schemas.openxmlformats.org/spreadsheetml/2006/main">
  <c r="H7" i="5" l="1"/>
  <c r="I7" i="5"/>
  <c r="T22" i="4"/>
  <c r="F42" i="2"/>
  <c r="F8" i="5"/>
  <c r="F9" i="5"/>
  <c r="F7" i="5"/>
  <c r="F10" i="5"/>
  <c r="F15" i="5"/>
  <c r="F13" i="5"/>
  <c r="T18" i="4" l="1"/>
  <c r="T14" i="4"/>
  <c r="A15" i="4"/>
  <c r="A16" i="4" s="1"/>
  <c r="A17" i="4" s="1"/>
  <c r="A18" i="4" s="1"/>
  <c r="A19" i="4" s="1"/>
  <c r="A20" i="4" s="1"/>
  <c r="A21" i="4" s="1"/>
  <c r="A22" i="4" s="1"/>
  <c r="A23" i="4" s="1"/>
  <c r="A24" i="4" s="1"/>
  <c r="A25" i="4" s="1"/>
  <c r="A26" i="4" s="1"/>
  <c r="A27" i="4" s="1"/>
  <c r="A28" i="4" s="1"/>
  <c r="A29" i="4" s="1"/>
  <c r="A30" i="4" s="1"/>
  <c r="A31" i="4" s="1"/>
  <c r="A32" i="4" s="1"/>
  <c r="A33" i="4" s="1"/>
  <c r="A34" i="4" s="1"/>
  <c r="A35" i="4" s="1"/>
  <c r="A36" i="4" s="1"/>
  <c r="A37" i="4" s="1"/>
  <c r="A38" i="4" s="1"/>
  <c r="A39" i="4" s="1"/>
  <c r="A40" i="4" s="1"/>
  <c r="A41" i="4" s="1"/>
  <c r="A42" i="4" s="1"/>
  <c r="A43" i="4" s="1"/>
  <c r="A44" i="4" s="1"/>
  <c r="A45" i="4" s="1"/>
  <c r="A46" i="4" s="1"/>
  <c r="A47" i="4" s="1"/>
  <c r="A48" i="4" s="1"/>
  <c r="A49" i="4" s="1"/>
  <c r="A50" i="4" s="1"/>
  <c r="A51" i="4" s="1"/>
  <c r="A52" i="4" s="1"/>
  <c r="A53" i="4" s="1"/>
  <c r="A54" i="4" s="1"/>
  <c r="A55" i="4" s="1"/>
  <c r="A56" i="4" s="1"/>
  <c r="A57" i="4" s="1"/>
  <c r="A58" i="4" s="1"/>
  <c r="A59" i="4" s="1"/>
  <c r="A60" i="4" s="1"/>
  <c r="A61" i="4" s="1"/>
  <c r="A62" i="4" s="1"/>
  <c r="A63" i="4" s="1"/>
  <c r="A64" i="4" s="1"/>
  <c r="A65" i="4" s="1"/>
  <c r="F31" i="4" a="1"/>
  <c r="F12" i="5"/>
  <c r="Q18" i="4"/>
  <c r="Q22" i="4"/>
  <c r="R14" i="4"/>
  <c r="F34" i="4" l="1"/>
  <c r="F33" i="4"/>
  <c r="F32" i="4"/>
  <c r="F35" i="4"/>
  <c r="F31" i="4"/>
  <c r="E33" i="4" l="1"/>
  <c r="E31" i="4"/>
  <c r="H34" i="4"/>
  <c r="E34" i="4"/>
  <c r="H35" i="4"/>
  <c r="E35" i="4"/>
  <c r="E32" i="4"/>
  <c r="G33" i="4"/>
  <c r="H33" i="4"/>
  <c r="G31" i="4"/>
  <c r="H31" i="4"/>
  <c r="G32" i="4"/>
  <c r="H32" i="4"/>
  <c r="G34" i="4"/>
  <c r="G35" i="4"/>
  <c r="O20" i="4"/>
  <c r="L26" i="4" l="1"/>
  <c r="L24" i="4"/>
  <c r="L27" i="4"/>
  <c r="L28" i="4"/>
  <c r="L25" i="4"/>
  <c r="O16" i="4"/>
  <c r="F12" i="2" l="1"/>
  <c r="F30" i="2"/>
  <c r="P24" i="4"/>
  <c r="G12" i="2"/>
  <c r="F35" i="2"/>
  <c r="F39" i="2" l="1"/>
  <c r="F36" i="2"/>
  <c r="F24" i="2"/>
  <c r="H16" i="2"/>
  <c r="F26" i="2" s="1"/>
  <c r="F31" i="2"/>
  <c r="F34" i="2"/>
  <c r="F28" i="2"/>
</calcChain>
</file>

<file path=xl/comments1.xml><?xml version="1.0" encoding="utf-8"?>
<comments xmlns="http://schemas.openxmlformats.org/spreadsheetml/2006/main">
  <authors>
    <author>Sanjay</author>
  </authors>
  <commentList>
    <comment ref="F7" authorId="0">
      <text>
        <r>
          <rPr>
            <sz val="9"/>
            <color indexed="81"/>
            <rFont val="Tahoma"/>
            <family val="2"/>
          </rPr>
          <t>=PsiUniform(DownSideLimit, UpSideLimit)
Or =PsiTriangular(DownSideLimit, 5000, UpSideLimit)</t>
        </r>
      </text>
    </comment>
    <comment ref="F12" authorId="0">
      <text>
        <r>
          <rPr>
            <sz val="9"/>
            <color indexed="81"/>
            <rFont val="Tahoma"/>
            <family val="2"/>
          </rPr>
          <t>=MIN(F7:F10)</t>
        </r>
      </text>
    </comment>
    <comment ref="F13" authorId="0">
      <text>
        <r>
          <rPr>
            <sz val="9"/>
            <color indexed="81"/>
            <rFont val="Tahoma"/>
            <family val="2"/>
          </rPr>
          <t>4781'</t>
        </r>
      </text>
    </comment>
    <comment ref="F15" authorId="0">
      <text>
        <r>
          <rPr>
            <sz val="9"/>
            <color indexed="81"/>
            <rFont val="Tahoma"/>
            <family val="2"/>
          </rPr>
          <t>99.5%</t>
        </r>
      </text>
    </comment>
  </commentList>
</comments>
</file>

<file path=xl/comments2.xml><?xml version="1.0" encoding="utf-8"?>
<comments xmlns="http://schemas.openxmlformats.org/spreadsheetml/2006/main">
  <authors>
    <author>St. Stephens Instt</author>
    <author>Sanjay</author>
  </authors>
  <commentList>
    <comment ref="G12" authorId="0">
      <text>
        <r>
          <rPr>
            <sz val="9"/>
            <color indexed="81"/>
            <rFont val="Tahoma"/>
            <family val="2"/>
          </rPr>
          <t>=PsiDisUniform(Census)</t>
        </r>
      </text>
    </comment>
    <comment ref="F36" authorId="1">
      <text>
        <r>
          <rPr>
            <sz val="9"/>
            <color indexed="81"/>
            <rFont val="Tahoma"/>
            <family val="2"/>
          </rPr>
          <t>= (0.62)^52</t>
        </r>
      </text>
    </comment>
    <comment ref="F39" authorId="1">
      <text>
        <r>
          <rPr>
            <sz val="9"/>
            <color indexed="81"/>
            <rFont val="Tahoma"/>
            <family val="2"/>
          </rPr>
          <t>=ROUND(F35*52,0)</t>
        </r>
      </text>
    </comment>
  </commentList>
</comments>
</file>

<file path=xl/comments3.xml><?xml version="1.0" encoding="utf-8"?>
<comments xmlns="http://schemas.openxmlformats.org/spreadsheetml/2006/main">
  <authors>
    <author>Sanjay</author>
  </authors>
  <commentList>
    <comment ref="T12" authorId="0">
      <text>
        <r>
          <rPr>
            <sz val="9"/>
            <color indexed="81"/>
            <rFont val="Tahoma"/>
            <family val="2"/>
          </rPr>
          <t xml:space="preserve">Obtained by combinatorial calculations, not simulation.
</t>
        </r>
      </text>
    </comment>
    <comment ref="E30" authorId="0">
      <text>
        <r>
          <rPr>
            <sz val="9"/>
            <color indexed="81"/>
            <rFont val="Tahoma"/>
            <family val="2"/>
          </rPr>
          <t>5-card hand shuffle-selected from deck.</t>
        </r>
      </text>
    </comment>
  </commentList>
</comments>
</file>

<file path=xl/sharedStrings.xml><?xml version="1.0" encoding="utf-8"?>
<sst xmlns="http://schemas.openxmlformats.org/spreadsheetml/2006/main" count="111" uniqueCount="98">
  <si>
    <t>Week</t>
  </si>
  <si>
    <t>Census</t>
  </si>
  <si>
    <t>Patient census</t>
  </si>
  <si>
    <t>Average</t>
  </si>
  <si>
    <t>Resampled</t>
  </si>
  <si>
    <t>Historical data</t>
  </si>
  <si>
    <t>Staffing level</t>
  </si>
  <si>
    <t>Current</t>
  </si>
  <si>
    <t>Staffing cost</t>
  </si>
  <si>
    <t>Overtime</t>
  </si>
  <si>
    <t>Salary</t>
  </si>
  <si>
    <t>Cost:Salary</t>
  </si>
  <si>
    <t>Cost:OT</t>
  </si>
  <si>
    <t>Cost:Total</t>
  </si>
  <si>
    <t>Ratio</t>
  </si>
  <si>
    <t>Cost:Expected</t>
  </si>
  <si>
    <t>Part (a)</t>
  </si>
  <si>
    <t>Part (b)</t>
  </si>
  <si>
    <t>Part (c)</t>
  </si>
  <si>
    <t>Part (d)</t>
  </si>
  <si>
    <t>Card ID #</t>
  </si>
  <si>
    <t>Number</t>
  </si>
  <si>
    <t>Suit</t>
  </si>
  <si>
    <t>Number cards are represented by their value.</t>
  </si>
  <si>
    <t>Face Cards are represented as follows:</t>
  </si>
  <si>
    <t>Four-Of-A-Kind Formula</t>
  </si>
  <si>
    <t>Jack</t>
  </si>
  <si>
    <t>Queen</t>
  </si>
  <si>
    <t>King</t>
  </si>
  <si>
    <t>Ace</t>
  </si>
  <si>
    <t>Suits are represented as follows:</t>
  </si>
  <si>
    <t>Diamonds</t>
  </si>
  <si>
    <t>Clubs</t>
  </si>
  <si>
    <t>Hearts</t>
  </si>
  <si>
    <t>Spades</t>
  </si>
  <si>
    <t>Rank</t>
  </si>
  <si>
    <t>Random 5-Card Hand</t>
  </si>
  <si>
    <t>Value</t>
  </si>
  <si>
    <t>Flush Formula</t>
  </si>
  <si>
    <t>1st Card</t>
  </si>
  <si>
    <t>Straight Formula</t>
  </si>
  <si>
    <t>2nd Card</t>
  </si>
  <si>
    <t>3rd Card</t>
  </si>
  <si>
    <t>4th Card</t>
  </si>
  <si>
    <t>5th Card</t>
  </si>
  <si>
    <t>Deck of cards</t>
  </si>
  <si>
    <t>probabilities</t>
  </si>
  <si>
    <t>Exact</t>
  </si>
  <si>
    <r>
      <t xml:space="preserve">The probability of getting a </t>
    </r>
    <r>
      <rPr>
        <b/>
        <sz val="11"/>
        <rFont val="Calibri"/>
        <family val="2"/>
        <scheme val="minor"/>
      </rPr>
      <t>four-of-a-kind</t>
    </r>
    <r>
      <rPr>
        <sz val="11"/>
        <rFont val="Calibri"/>
        <family val="2"/>
        <scheme val="minor"/>
      </rPr>
      <t xml:space="preserve"> is approximately</t>
    </r>
  </si>
  <si>
    <r>
      <t xml:space="preserve">The probability of getting a </t>
    </r>
    <r>
      <rPr>
        <b/>
        <sz val="11"/>
        <rFont val="Calibri"/>
        <family val="2"/>
        <scheme val="minor"/>
      </rPr>
      <t>flush</t>
    </r>
    <r>
      <rPr>
        <sz val="11"/>
        <rFont val="Calibri"/>
        <family val="2"/>
        <scheme val="minor"/>
      </rPr>
      <t xml:space="preserve"> is approximately</t>
    </r>
  </si>
  <si>
    <r>
      <t xml:space="preserve">The probability of getting a </t>
    </r>
    <r>
      <rPr>
        <b/>
        <sz val="11"/>
        <rFont val="Calibri"/>
        <family val="2"/>
        <scheme val="minor"/>
      </rPr>
      <t xml:space="preserve">straight </t>
    </r>
    <r>
      <rPr>
        <sz val="11"/>
        <rFont val="Calibri"/>
        <family val="2"/>
        <scheme val="minor"/>
      </rPr>
      <t>is approximately</t>
    </r>
  </si>
  <si>
    <t>Key explanation</t>
  </si>
  <si>
    <r>
      <t>(a) How much cable should you expect to produce? </t>
    </r>
    <r>
      <rPr>
        <b/>
        <sz val="11"/>
        <color rgb="FF000000"/>
        <rFont val="Calibri"/>
        <family val="2"/>
        <scheme val="minor"/>
      </rPr>
      <t> </t>
    </r>
    <r>
      <rPr>
        <b/>
        <sz val="11"/>
        <color rgb="FF008000"/>
        <rFont val="Calibri"/>
        <family val="2"/>
        <scheme val="minor"/>
      </rPr>
      <t>(10 pts)  </t>
    </r>
  </si>
  <si>
    <r>
      <t>(b) What is the chance that it will be less than 5,000 feet? </t>
    </r>
    <r>
      <rPr>
        <sz val="11"/>
        <color rgb="FF008000"/>
        <rFont val="Calibri"/>
        <family val="2"/>
        <scheme val="minor"/>
      </rPr>
      <t> </t>
    </r>
    <r>
      <rPr>
        <b/>
        <sz val="11"/>
        <color rgb="FF008000"/>
        <rFont val="Calibri"/>
        <family val="2"/>
        <scheme val="minor"/>
      </rPr>
      <t>(10 pts)</t>
    </r>
  </si>
  <si>
    <r>
      <t>(a) Four of a kind </t>
    </r>
    <r>
      <rPr>
        <b/>
        <sz val="11"/>
        <color rgb="FF00B050"/>
        <rFont val="Calibri"/>
        <family val="2"/>
        <scheme val="minor"/>
      </rPr>
      <t> (10 pts)</t>
    </r>
  </si>
  <si>
    <r>
      <t>(b) A flush, i.e., all five cards of the same suit </t>
    </r>
    <r>
      <rPr>
        <b/>
        <sz val="11"/>
        <color rgb="FF00B050"/>
        <rFont val="Calibri"/>
        <family val="2"/>
        <scheme val="minor"/>
      </rPr>
      <t> (10 pts)</t>
    </r>
  </si>
  <si>
    <r>
      <t>(c) A straight, i.e., five consecutive numbers </t>
    </r>
    <r>
      <rPr>
        <sz val="11"/>
        <color rgb="FF00B050"/>
        <rFont val="Calibri"/>
        <family val="2"/>
        <scheme val="minor"/>
      </rPr>
      <t> </t>
    </r>
    <r>
      <rPr>
        <b/>
        <sz val="11"/>
        <color rgb="FF00B050"/>
        <rFont val="Calibri"/>
        <family val="2"/>
        <scheme val="minor"/>
      </rPr>
      <t>(20 pts)</t>
    </r>
  </si>
  <si>
    <t>To improve accuracy, run lots of trials! Try 100,000.</t>
  </si>
  <si>
    <t>Caveat!</t>
  </si>
  <si>
    <t>On those weeks when the census is below the average of 300, the nurses much be paid full salary anyway. On those weeks when the census is exceeded, $500 in overtime expense is incurred per patient in excess of 300. For instance, if the census were 310, an additional $5,000 would be incurred that week.</t>
  </si>
  <si>
    <r>
      <t>Q2: </t>
    </r>
    <r>
      <rPr>
        <sz val="11"/>
        <color rgb="FF000000"/>
        <rFont val="Calibri"/>
        <family val="2"/>
        <scheme val="minor"/>
      </rPr>
      <t>A healthcare facility is planning its nursing budget for the coming year. One nurse with a salary of $1,000 per week is required for every five patients. The average patient census is 300, as shown in the file census.xllx, which contains 52 weeks of census data. Therefore it is estimated that 60 nurses will be needed at an average weekly cost of $60,000 and an annual cost of $3.12 million.</t>
    </r>
  </si>
  <si>
    <r>
      <t>(a) What is the chance that the facility will stay within the $3.12 million nursing budget for the coming year? </t>
    </r>
    <r>
      <rPr>
        <sz val="11"/>
        <color rgb="FF008000"/>
        <rFont val="Calibri"/>
        <family val="2"/>
        <scheme val="minor"/>
      </rPr>
      <t> </t>
    </r>
    <r>
      <rPr>
        <b/>
        <sz val="11"/>
        <color rgb="FF008000"/>
        <rFont val="Calibri"/>
        <family val="2"/>
        <scheme val="minor"/>
      </rPr>
      <t>(10 pts)</t>
    </r>
  </si>
  <si>
    <r>
      <t xml:space="preserve">(b) On the average, in how many weeks of the coming year is the weekly budget ($60,000) expected to suffice? </t>
    </r>
    <r>
      <rPr>
        <b/>
        <sz val="11"/>
        <color rgb="FF00B050"/>
        <rFont val="Calibri"/>
        <family val="2"/>
        <scheme val="minor"/>
      </rPr>
      <t>  (15 pts)</t>
    </r>
  </si>
  <si>
    <r>
      <t>(c) What is the staffing level that minimizes expected cost?  </t>
    </r>
    <r>
      <rPr>
        <b/>
        <sz val="11"/>
        <color rgb="FF00B050"/>
        <rFont val="Calibri"/>
        <family val="2"/>
        <scheme val="minor"/>
      </rPr>
      <t>(15 pts) </t>
    </r>
  </si>
  <si>
    <r>
      <t>(d) Is there a trade-off between average cost and the risk of an occasional large cost? </t>
    </r>
    <r>
      <rPr>
        <b/>
        <sz val="11"/>
        <color rgb="FF000000"/>
        <rFont val="Calibri"/>
        <family val="2"/>
        <scheme val="minor"/>
      </rPr>
      <t> </t>
    </r>
    <r>
      <rPr>
        <b/>
        <sz val="11"/>
        <color rgb="FF008000"/>
        <rFont val="Calibri"/>
        <family val="2"/>
        <scheme val="minor"/>
      </rPr>
      <t>(10 pts)</t>
    </r>
  </si>
  <si>
    <t>Weekly</t>
  </si>
  <si>
    <t>Patient</t>
  </si>
  <si>
    <t>equivalent</t>
  </si>
  <si>
    <t>Expected</t>
  </si>
  <si>
    <t>Annual</t>
  </si>
  <si>
    <t>Week $s OK</t>
  </si>
  <si>
    <t>Budget met</t>
  </si>
  <si>
    <t>Annual prob.</t>
  </si>
  <si>
    <t>Weeks OK</t>
  </si>
  <si>
    <t>Staff Level</t>
  </si>
  <si>
    <t>Step 1</t>
  </si>
  <si>
    <t>Point 'Staffing' cell to 'StaffingParameter' cell</t>
  </si>
  <si>
    <t>Set 'Simulations to Run' = 9 in Platform tab</t>
  </si>
  <si>
    <t>Also ensure 'Major Axis Points' = 9 (or however many points you wish to display</t>
  </si>
  <si>
    <t>In 'Multiple Simulations' parameters analysis chart, choose appropriate output, params &amp; measures</t>
  </si>
  <si>
    <t>The cost is minimized at a staffing level of 60. However, if we choose to staff at a higher level, the occassional risk of a large cost (VaR) gradually lowers through the 75 level.</t>
  </si>
  <si>
    <t>Supplier</t>
  </si>
  <si>
    <t>Wire length</t>
  </si>
  <si>
    <t>A</t>
  </si>
  <si>
    <t>B</t>
  </si>
  <si>
    <t>C</t>
  </si>
  <si>
    <t>D</t>
  </si>
  <si>
    <t>Downside</t>
  </si>
  <si>
    <t>Upside</t>
  </si>
  <si>
    <t>Ordered</t>
  </si>
  <si>
    <t>ft</t>
  </si>
  <si>
    <t>Length Limits</t>
  </si>
  <si>
    <t>Chance that length is &lt; 5,000'</t>
  </si>
  <si>
    <r>
      <rPr>
        <b/>
        <sz val="11"/>
        <color rgb="FF000000"/>
        <rFont val="Calibri"/>
        <family val="2"/>
        <scheme val="minor"/>
      </rPr>
      <t>Q1</t>
    </r>
    <r>
      <rPr>
        <sz val="11"/>
        <color rgb="FF000000"/>
        <rFont val="Calibri"/>
        <family val="2"/>
        <scheme val="minor"/>
      </rPr>
      <t>: You are assembling 5,000' of coax cable using four distinct wires, each manufactured by a separate supplier. You've ordered 5,000 feet from each vendor. Suppliers usually deliver what is ordered. But deliveries in practice have been known to be as much as 6% short and as much as 2% over. </t>
    </r>
  </si>
  <si>
    <r>
      <rPr>
        <b/>
        <sz val="11"/>
        <rFont val="Calibri"/>
        <family val="2"/>
        <scheme val="minor"/>
      </rPr>
      <t>Q3</t>
    </r>
    <r>
      <rPr>
        <sz val="11"/>
        <rFont val="Calibri"/>
        <family val="2"/>
        <scheme val="minor"/>
      </rPr>
      <t>: Simulate drawing cards from a 52 card deck to calculate the probability of drawing:</t>
    </r>
  </si>
  <si>
    <t xml:space="preserve"> </t>
  </si>
  <si>
    <t>Net length of cable</t>
  </si>
  <si>
    <t>Expected length</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</si>
</sst>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164" formatCode="&quot;$&quot;#,##0"/>
    <numFmt numFmtId="165" formatCode="0.000%"/>
    <numFmt numFmtId="166" formatCode="0.0000%"/>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9"/>
      <color indexed="81"/>
      <name val="Tahoma"/>
      <family val="2"/>
    </font>
    <font>
      <i/>
      <sz val="11"/>
      <color theme="1"/>
      <name val="Calibri"/>
      <family val="2"/>
      <scheme val="minor"/>
    </font>
    <font>
      <sz val="10"/>
      <name val="Arial"/>
      <family val="2"/>
    </font>
    <font>
      <sz val="11"/>
      <name val="Calibri"/>
      <family val="2"/>
      <scheme val="minor"/>
    </font>
    <font>
      <b/>
      <sz val="11"/>
      <name val="Calibri"/>
      <family val="2"/>
      <scheme val="minor"/>
    </font>
    <font>
      <b/>
      <i/>
      <sz val="11"/>
      <color rgb="FFFF0000"/>
      <name val="Calibri"/>
      <family val="2"/>
      <scheme val="minor"/>
    </font>
    <font>
      <sz val="11"/>
      <color rgb="FF000000"/>
      <name val="Calibri"/>
      <family val="2"/>
      <scheme val="minor"/>
    </font>
    <font>
      <b/>
      <sz val="11"/>
      <color rgb="FF000000"/>
      <name val="Calibri"/>
      <family val="2"/>
      <scheme val="minor"/>
    </font>
    <font>
      <b/>
      <sz val="11"/>
      <color rgb="FF008000"/>
      <name val="Calibri"/>
      <family val="2"/>
      <scheme val="minor"/>
    </font>
    <font>
      <sz val="11"/>
      <color rgb="FF008000"/>
      <name val="Calibri"/>
      <family val="2"/>
      <scheme val="minor"/>
    </font>
    <font>
      <sz val="11"/>
      <color rgb="FF00B050"/>
      <name val="Calibri"/>
      <family val="2"/>
      <scheme val="minor"/>
    </font>
    <font>
      <b/>
      <sz val="11"/>
      <color rgb="FF00B050"/>
      <name val="Calibri"/>
      <family val="2"/>
      <scheme val="minor"/>
    </font>
  </fonts>
  <fills count="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8" tint="0.3999450666829432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9" tint="0.59996337778862885"/>
        <bgColor indexed="64"/>
      </patternFill>
    </fill>
    <fill>
      <patternFill patternType="solid">
        <fgColor theme="2" tint="-9.9948118533890809E-2"/>
        <bgColor indexed="64"/>
      </patternFill>
    </fill>
  </fills>
  <borders count="34">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64"/>
      </top>
      <bottom/>
      <diagonal/>
    </border>
    <border>
      <left/>
      <right/>
      <top/>
      <bottom style="medium">
        <color indexed="64"/>
      </bottom>
      <diagonal/>
    </border>
    <border>
      <left style="medium">
        <color auto="1"/>
      </left>
      <right style="medium">
        <color auto="1"/>
      </right>
      <top style="medium">
        <color auto="1"/>
      </top>
      <bottom style="medium">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style="thick">
        <color auto="1"/>
      </right>
      <top style="thick">
        <color auto="1"/>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auto="1"/>
      </left>
      <right/>
      <top style="thin">
        <color auto="1"/>
      </top>
      <bottom style="thin">
        <color indexed="64"/>
      </bottom>
      <diagonal/>
    </border>
    <border>
      <left/>
      <right style="thin">
        <color auto="1"/>
      </right>
      <top style="thin">
        <color auto="1"/>
      </top>
      <bottom style="thin">
        <color indexed="64"/>
      </bottom>
      <diagonal/>
    </border>
  </borders>
  <cellStyleXfs count="2">
    <xf numFmtId="0" fontId="0" fillId="0" borderId="0"/>
    <xf numFmtId="0" fontId="5" fillId="0" borderId="0"/>
  </cellStyleXfs>
  <cellXfs count="104">
    <xf numFmtId="0" fontId="0" fillId="0" borderId="0" xfId="0"/>
    <xf numFmtId="0" fontId="2" fillId="0" borderId="0" xfId="0" applyFont="1"/>
    <xf numFmtId="6" fontId="0" fillId="0" borderId="0" xfId="0" applyNumberFormat="1"/>
    <xf numFmtId="164" fontId="0" fillId="0" borderId="0" xfId="0" applyNumberFormat="1"/>
    <xf numFmtId="0" fontId="0" fillId="0" borderId="0" xfId="0" applyNumberFormat="1" applyFill="1" applyBorder="1" applyAlignment="1"/>
    <xf numFmtId="0" fontId="0" fillId="0" borderId="0" xfId="0" applyFill="1" applyBorder="1" applyAlignment="1"/>
    <xf numFmtId="0" fontId="0" fillId="2" borderId="7" xfId="0" applyFill="1" applyBorder="1"/>
    <xf numFmtId="164" fontId="0" fillId="3" borderId="0" xfId="0" applyNumberFormat="1" applyFill="1"/>
    <xf numFmtId="9" fontId="0" fillId="3" borderId="0" xfId="0" applyNumberFormat="1" applyFill="1"/>
    <xf numFmtId="0" fontId="6" fillId="0" borderId="0" xfId="1" applyFont="1"/>
    <xf numFmtId="0" fontId="7" fillId="5" borderId="2" xfId="1" applyFont="1" applyFill="1" applyBorder="1"/>
    <xf numFmtId="0" fontId="6" fillId="0" borderId="8" xfId="1" applyFont="1" applyBorder="1"/>
    <xf numFmtId="0" fontId="6" fillId="0" borderId="5" xfId="1" applyFont="1" applyBorder="1"/>
    <xf numFmtId="0" fontId="6" fillId="0" borderId="9" xfId="1" applyFont="1" applyBorder="1"/>
    <xf numFmtId="0" fontId="6" fillId="0" borderId="0" xfId="1" applyFont="1" applyBorder="1"/>
    <xf numFmtId="0" fontId="7" fillId="5" borderId="4" xfId="1" applyFont="1" applyFill="1" applyBorder="1"/>
    <xf numFmtId="0" fontId="6" fillId="0" borderId="10" xfId="1" applyFont="1" applyBorder="1"/>
    <xf numFmtId="0" fontId="6" fillId="0" borderId="11" xfId="1" applyFont="1" applyBorder="1"/>
    <xf numFmtId="165" fontId="6" fillId="5" borderId="3" xfId="1" applyNumberFormat="1" applyFont="1" applyFill="1" applyBorder="1"/>
    <xf numFmtId="0" fontId="6" fillId="5" borderId="3" xfId="1" applyFont="1" applyFill="1" applyBorder="1"/>
    <xf numFmtId="0" fontId="6" fillId="0" borderId="14" xfId="1" applyFont="1" applyBorder="1"/>
    <xf numFmtId="165" fontId="6" fillId="5" borderId="4" xfId="1" applyNumberFormat="1" applyFont="1" applyFill="1" applyBorder="1"/>
    <xf numFmtId="0" fontId="6" fillId="0" borderId="15" xfId="1" applyFont="1" applyBorder="1"/>
    <xf numFmtId="0" fontId="6" fillId="0" borderId="6" xfId="1" applyFont="1" applyBorder="1"/>
    <xf numFmtId="0" fontId="6" fillId="0" borderId="16" xfId="1" applyFont="1" applyBorder="1"/>
    <xf numFmtId="0" fontId="6" fillId="0" borderId="0" xfId="1" applyFont="1" applyFill="1" applyBorder="1"/>
    <xf numFmtId="0" fontId="7" fillId="0" borderId="8" xfId="1" applyFont="1" applyBorder="1"/>
    <xf numFmtId="0" fontId="7" fillId="0" borderId="5" xfId="1" applyFont="1" applyBorder="1"/>
    <xf numFmtId="0" fontId="7" fillId="0" borderId="9" xfId="1" applyFont="1" applyBorder="1"/>
    <xf numFmtId="0" fontId="7" fillId="0" borderId="0" xfId="1" applyFont="1"/>
    <xf numFmtId="0" fontId="7" fillId="0" borderId="0" xfId="1" applyFont="1" applyBorder="1"/>
    <xf numFmtId="0" fontId="7" fillId="0" borderId="0" xfId="1" applyFont="1" applyBorder="1" applyAlignment="1">
      <alignment horizontal="right"/>
    </xf>
    <xf numFmtId="0" fontId="7" fillId="7" borderId="5" xfId="1" applyFont="1" applyFill="1" applyBorder="1" applyAlignment="1">
      <alignment horizontal="left"/>
    </xf>
    <xf numFmtId="0" fontId="6" fillId="7" borderId="0" xfId="1" applyFont="1" applyFill="1" applyBorder="1"/>
    <xf numFmtId="0" fontId="6" fillId="7" borderId="6" xfId="1" applyFont="1" applyFill="1" applyBorder="1"/>
    <xf numFmtId="10" fontId="6" fillId="0" borderId="0" xfId="1" applyNumberFormat="1" applyFont="1"/>
    <xf numFmtId="0" fontId="6" fillId="0" borderId="0" xfId="1" applyNumberFormat="1" applyFont="1"/>
    <xf numFmtId="10" fontId="6" fillId="3" borderId="0" xfId="1" applyNumberFormat="1" applyFont="1" applyFill="1"/>
    <xf numFmtId="0" fontId="8" fillId="8" borderId="23" xfId="1" applyFont="1" applyFill="1" applyBorder="1"/>
    <xf numFmtId="166" fontId="6" fillId="0" borderId="0" xfId="1" applyNumberFormat="1" applyFont="1"/>
    <xf numFmtId="166" fontId="6" fillId="3" borderId="0" xfId="1" applyNumberFormat="1" applyFont="1" applyFill="1"/>
    <xf numFmtId="0" fontId="6" fillId="6" borderId="10" xfId="1" applyFont="1" applyFill="1" applyBorder="1"/>
    <xf numFmtId="0" fontId="6" fillId="6" borderId="0" xfId="1" applyFont="1" applyFill="1" applyBorder="1"/>
    <xf numFmtId="0" fontId="6" fillId="6" borderId="11" xfId="1" applyFont="1" applyFill="1" applyBorder="1"/>
    <xf numFmtId="0" fontId="6" fillId="6" borderId="15" xfId="1" applyFont="1" applyFill="1" applyBorder="1"/>
    <xf numFmtId="0" fontId="6" fillId="6" borderId="6" xfId="1" applyFont="1" applyFill="1" applyBorder="1"/>
    <xf numFmtId="0" fontId="6" fillId="6" borderId="16" xfId="1" applyFont="1" applyFill="1" applyBorder="1"/>
    <xf numFmtId="0" fontId="0" fillId="0" borderId="19" xfId="0" applyBorder="1"/>
    <xf numFmtId="0" fontId="0" fillId="0" borderId="20" xfId="0" applyBorder="1"/>
    <xf numFmtId="0" fontId="0" fillId="0" borderId="21" xfId="0" applyBorder="1"/>
    <xf numFmtId="0" fontId="0" fillId="0" borderId="22" xfId="0" applyBorder="1"/>
    <xf numFmtId="0" fontId="2" fillId="0" borderId="32" xfId="0" applyFont="1" applyBorder="1"/>
    <xf numFmtId="0" fontId="2" fillId="0" borderId="33" xfId="0" applyFont="1" applyBorder="1"/>
    <xf numFmtId="0" fontId="2" fillId="2" borderId="7" xfId="0" applyFont="1" applyFill="1" applyBorder="1"/>
    <xf numFmtId="0" fontId="0" fillId="2" borderId="7" xfId="0" applyFont="1" applyFill="1" applyBorder="1"/>
    <xf numFmtId="0" fontId="2" fillId="0" borderId="1" xfId="0" applyFont="1" applyBorder="1"/>
    <xf numFmtId="0" fontId="2" fillId="0" borderId="0" xfId="0" applyFont="1" applyFill="1" applyBorder="1"/>
    <xf numFmtId="0" fontId="4" fillId="0" borderId="0" xfId="0" applyFont="1" applyFill="1" applyBorder="1" applyAlignment="1">
      <alignment horizontal="center"/>
    </xf>
    <xf numFmtId="0" fontId="0" fillId="2" borderId="0" xfId="0" applyFill="1" applyBorder="1"/>
    <xf numFmtId="3" fontId="0" fillId="0" borderId="0" xfId="0" applyNumberFormat="1"/>
    <xf numFmtId="0" fontId="4" fillId="0" borderId="0" xfId="0" applyNumberFormat="1" applyFont="1" applyAlignment="1">
      <alignment horizontal="right"/>
    </xf>
    <xf numFmtId="0" fontId="4" fillId="0" borderId="0" xfId="0" applyFont="1"/>
    <xf numFmtId="3" fontId="4" fillId="0" borderId="0" xfId="0" applyNumberFormat="1" applyFont="1"/>
    <xf numFmtId="9" fontId="0" fillId="0" borderId="0" xfId="0" applyNumberFormat="1"/>
    <xf numFmtId="10" fontId="0" fillId="0" borderId="0" xfId="0" applyNumberFormat="1"/>
    <xf numFmtId="0" fontId="0" fillId="0" borderId="0" xfId="0" applyFont="1"/>
    <xf numFmtId="0" fontId="9" fillId="6" borderId="24" xfId="0" applyFont="1" applyFill="1" applyBorder="1" applyAlignment="1">
      <alignment vertical="center" wrapText="1"/>
    </xf>
    <xf numFmtId="0" fontId="0" fillId="6" borderId="25" xfId="0" applyFont="1" applyFill="1" applyBorder="1" applyAlignment="1"/>
    <xf numFmtId="0" fontId="0" fillId="6" borderId="26" xfId="0" applyFont="1" applyFill="1" applyBorder="1" applyAlignment="1"/>
    <xf numFmtId="0" fontId="9" fillId="6" borderId="27" xfId="0" applyFont="1" applyFill="1" applyBorder="1" applyAlignment="1">
      <alignment vertical="center" wrapText="1"/>
    </xf>
    <xf numFmtId="0" fontId="0" fillId="6" borderId="0" xfId="0" applyFont="1" applyFill="1" applyBorder="1" applyAlignment="1"/>
    <xf numFmtId="0" fontId="0" fillId="6" borderId="28" xfId="0" applyFont="1" applyFill="1" applyBorder="1" applyAlignment="1"/>
    <xf numFmtId="0" fontId="9" fillId="6" borderId="29" xfId="0" applyFont="1" applyFill="1" applyBorder="1" applyAlignment="1">
      <alignment vertical="center" wrapText="1"/>
    </xf>
    <xf numFmtId="0" fontId="0" fillId="6" borderId="30" xfId="0" applyFont="1" applyFill="1" applyBorder="1" applyAlignment="1"/>
    <xf numFmtId="0" fontId="0" fillId="6" borderId="31" xfId="0" applyFont="1" applyFill="1" applyBorder="1" applyAlignment="1"/>
    <xf numFmtId="0" fontId="2" fillId="0" borderId="0" xfId="0" applyFont="1" applyAlignment="1">
      <alignment horizontal="center"/>
    </xf>
    <xf numFmtId="0" fontId="9" fillId="6" borderId="15" xfId="0" applyFont="1" applyFill="1" applyBorder="1" applyAlignment="1">
      <alignment vertical="center" wrapText="1"/>
    </xf>
    <xf numFmtId="0" fontId="0" fillId="6" borderId="6" xfId="0" applyFont="1" applyFill="1" applyBorder="1" applyAlignment="1">
      <alignment wrapText="1"/>
    </xf>
    <xf numFmtId="0" fontId="0" fillId="6" borderId="16" xfId="0" applyFont="1" applyFill="1" applyBorder="1" applyAlignment="1">
      <alignment wrapText="1"/>
    </xf>
    <xf numFmtId="0" fontId="10" fillId="6" borderId="8" xfId="0" applyFont="1" applyFill="1" applyBorder="1" applyAlignment="1">
      <alignment vertical="center" wrapText="1"/>
    </xf>
    <xf numFmtId="0" fontId="0" fillId="6" borderId="5" xfId="0" applyFont="1" applyFill="1" applyBorder="1" applyAlignment="1">
      <alignment wrapText="1"/>
    </xf>
    <xf numFmtId="0" fontId="0" fillId="6" borderId="9" xfId="0" applyFont="1" applyFill="1" applyBorder="1" applyAlignment="1">
      <alignment wrapText="1"/>
    </xf>
    <xf numFmtId="0" fontId="9" fillId="6" borderId="10" xfId="0" applyFont="1" applyFill="1" applyBorder="1" applyAlignment="1">
      <alignment vertical="center" wrapText="1"/>
    </xf>
    <xf numFmtId="0" fontId="0" fillId="6" borderId="0" xfId="0" applyFont="1" applyFill="1" applyBorder="1" applyAlignment="1">
      <alignment wrapText="1"/>
    </xf>
    <xf numFmtId="0" fontId="0" fillId="6" borderId="11" xfId="0" applyFont="1" applyFill="1" applyBorder="1" applyAlignment="1">
      <alignment wrapText="1"/>
    </xf>
    <xf numFmtId="0" fontId="0" fillId="0" borderId="0" xfId="0" applyAlignment="1">
      <alignment wrapText="1"/>
    </xf>
    <xf numFmtId="0" fontId="2" fillId="0" borderId="1" xfId="0" applyFont="1" applyBorder="1" applyAlignment="1">
      <alignment horizontal="center"/>
    </xf>
    <xf numFmtId="0" fontId="0" fillId="0" borderId="1" xfId="0" applyBorder="1" applyAlignment="1">
      <alignment horizontal="center"/>
    </xf>
    <xf numFmtId="0" fontId="2" fillId="0" borderId="32" xfId="0" applyFont="1" applyBorder="1" applyAlignment="1">
      <alignment horizontal="center"/>
    </xf>
    <xf numFmtId="0" fontId="2" fillId="0" borderId="33" xfId="0" applyFont="1" applyBorder="1" applyAlignment="1">
      <alignment horizontal="center"/>
    </xf>
    <xf numFmtId="0" fontId="6" fillId="0" borderId="12" xfId="1" applyFont="1" applyBorder="1" applyAlignment="1">
      <alignment horizontal="left"/>
    </xf>
    <xf numFmtId="0" fontId="6" fillId="0" borderId="13" xfId="1" applyFont="1" applyBorder="1" applyAlignment="1">
      <alignment horizontal="left"/>
    </xf>
    <xf numFmtId="0" fontId="6" fillId="4" borderId="19" xfId="1" applyFont="1" applyFill="1" applyBorder="1" applyAlignment="1">
      <alignment wrapText="1"/>
    </xf>
    <xf numFmtId="0" fontId="1" fillId="4" borderId="17" xfId="0" applyFont="1" applyFill="1" applyBorder="1" applyAlignment="1">
      <alignment wrapText="1"/>
    </xf>
    <xf numFmtId="0" fontId="1" fillId="4" borderId="18" xfId="0" applyFont="1" applyFill="1" applyBorder="1" applyAlignment="1">
      <alignment wrapText="1"/>
    </xf>
    <xf numFmtId="0" fontId="1" fillId="4" borderId="19" xfId="0" applyFont="1" applyFill="1" applyBorder="1" applyAlignment="1">
      <alignment wrapText="1"/>
    </xf>
    <xf numFmtId="0" fontId="1" fillId="4" borderId="0" xfId="0" applyFont="1" applyFill="1" applyBorder="1" applyAlignment="1">
      <alignment wrapText="1"/>
    </xf>
    <xf numFmtId="0" fontId="1" fillId="4" borderId="20" xfId="0" applyFont="1" applyFill="1" applyBorder="1" applyAlignment="1">
      <alignment wrapText="1"/>
    </xf>
    <xf numFmtId="0" fontId="1" fillId="4" borderId="21" xfId="0" applyFont="1" applyFill="1" applyBorder="1" applyAlignment="1">
      <alignment wrapText="1"/>
    </xf>
    <xf numFmtId="0" fontId="1" fillId="4" borderId="1" xfId="0" applyFont="1" applyFill="1" applyBorder="1" applyAlignment="1">
      <alignment wrapText="1"/>
    </xf>
    <xf numFmtId="0" fontId="1" fillId="4" borderId="22" xfId="0" applyFont="1" applyFill="1" applyBorder="1" applyAlignment="1">
      <alignment wrapText="1"/>
    </xf>
    <xf numFmtId="0" fontId="6" fillId="6" borderId="8" xfId="1" applyFont="1" applyFill="1" applyBorder="1" applyAlignment="1"/>
    <xf numFmtId="0" fontId="0" fillId="6" borderId="5" xfId="0" applyFill="1" applyBorder="1" applyAlignment="1"/>
    <xf numFmtId="0" fontId="0" fillId="6" borderId="9" xfId="0" applyFill="1" applyBorder="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46</xdr:row>
      <xdr:rowOff>0</xdr:rowOff>
    </xdr:from>
    <xdr:to>
      <xdr:col>17</xdr:col>
      <xdr:colOff>107218</xdr:colOff>
      <xdr:row>70</xdr:row>
      <xdr:rowOff>61346</xdr:rowOff>
    </xdr:to>
    <xdr:pic>
      <xdr:nvPicPr>
        <xdr:cNvPr id="2" name="Picture 1"/>
        <xdr:cNvPicPr>
          <a:picLocks noChangeAspect="1"/>
        </xdr:cNvPicPr>
      </xdr:nvPicPr>
      <xdr:blipFill>
        <a:blip xmlns:r="http://schemas.openxmlformats.org/officeDocument/2006/relationships" r:embed="rId1"/>
        <a:stretch>
          <a:fillRect/>
        </a:stretch>
      </xdr:blipFill>
      <xdr:spPr>
        <a:xfrm>
          <a:off x="4716780" y="9570720"/>
          <a:ext cx="6203218" cy="445046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20Stephens%20Instt/Google%20Drive/UC%20Davis/2014%20Q2%20206%20Davis/Assignments/Homework%202/You,%20Juan(00835548)/Submission%20attachment(s)/Mah.Daniel.206.HW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1"/>
      <sheetName val="3.4"/>
      <sheetName val="3.5"/>
      <sheetName val="3.15"/>
      <sheetName val="3.16"/>
      <sheetName val="3.22"/>
    </sheetNames>
    <sheetDataSet>
      <sheetData sheetId="0">
        <row r="9">
          <cell r="I9">
            <v>8</v>
          </cell>
        </row>
        <row r="10">
          <cell r="I10">
            <v>4</v>
          </cell>
        </row>
        <row r="11">
          <cell r="I11">
            <v>200</v>
          </cell>
        </row>
        <row r="12">
          <cell r="I12">
            <v>0</v>
          </cell>
        </row>
      </sheetData>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M15"/>
  <sheetViews>
    <sheetView topLeftCell="B1" zoomScale="110" zoomScaleNormal="110" workbookViewId="0">
      <selection activeCell="K7" sqref="K7"/>
    </sheetView>
  </sheetViews>
  <sheetFormatPr defaultRowHeight="14.4" x14ac:dyDescent="0.3"/>
  <cols>
    <col min="3" max="3" width="10.33203125" bestFit="1" customWidth="1"/>
  </cols>
  <sheetData>
    <row r="1" spans="2:13" ht="40.799999999999997" customHeight="1" thickTop="1" x14ac:dyDescent="0.3">
      <c r="B1" s="66" t="s">
        <v>93</v>
      </c>
      <c r="C1" s="67"/>
      <c r="D1" s="67"/>
      <c r="E1" s="67"/>
      <c r="F1" s="67"/>
      <c r="G1" s="67"/>
      <c r="H1" s="67"/>
      <c r="I1" s="67"/>
      <c r="J1" s="67"/>
      <c r="K1" s="67"/>
      <c r="L1" s="67"/>
      <c r="M1" s="68"/>
    </row>
    <row r="2" spans="2:13" ht="12" customHeight="1" x14ac:dyDescent="0.3">
      <c r="B2" s="69" t="s">
        <v>52</v>
      </c>
      <c r="C2" s="70"/>
      <c r="D2" s="70"/>
      <c r="E2" s="70"/>
      <c r="F2" s="70"/>
      <c r="G2" s="70"/>
      <c r="H2" s="70"/>
      <c r="I2" s="70"/>
      <c r="J2" s="70"/>
      <c r="K2" s="70"/>
      <c r="L2" s="70"/>
      <c r="M2" s="71"/>
    </row>
    <row r="3" spans="2:13" ht="15" customHeight="1" thickBot="1" x14ac:dyDescent="0.35">
      <c r="B3" s="72" t="s">
        <v>53</v>
      </c>
      <c r="C3" s="73"/>
      <c r="D3" s="73"/>
      <c r="E3" s="73"/>
      <c r="F3" s="73"/>
      <c r="G3" s="73"/>
      <c r="H3" s="73"/>
      <c r="I3" s="73"/>
      <c r="J3" s="73"/>
      <c r="K3" s="73"/>
      <c r="L3" s="73"/>
      <c r="M3" s="74"/>
    </row>
    <row r="4" spans="2:13" ht="15" thickTop="1" x14ac:dyDescent="0.3"/>
    <row r="5" spans="2:13" x14ac:dyDescent="0.3">
      <c r="C5" s="75" t="s">
        <v>82</v>
      </c>
      <c r="D5" s="75"/>
      <c r="E5" s="75"/>
      <c r="H5" s="75" t="s">
        <v>91</v>
      </c>
      <c r="I5" s="75"/>
    </row>
    <row r="6" spans="2:13" x14ac:dyDescent="0.3">
      <c r="B6" s="1" t="s">
        <v>81</v>
      </c>
      <c r="C6" s="1" t="s">
        <v>89</v>
      </c>
      <c r="D6" s="1" t="s">
        <v>87</v>
      </c>
      <c r="E6" s="1" t="s">
        <v>88</v>
      </c>
      <c r="F6" s="1" t="s">
        <v>68</v>
      </c>
      <c r="H6" s="1" t="s">
        <v>87</v>
      </c>
      <c r="I6" s="1" t="s">
        <v>88</v>
      </c>
    </row>
    <row r="7" spans="2:13" x14ac:dyDescent="0.3">
      <c r="B7" t="s">
        <v>83</v>
      </c>
      <c r="C7">
        <v>5000</v>
      </c>
      <c r="D7" s="63">
        <v>0.06</v>
      </c>
      <c r="E7" s="63">
        <v>0.02</v>
      </c>
      <c r="F7" s="59">
        <f ca="1">_xll.PsiUniform((1-D7)*C7,(1+E7)*C7)</f>
        <v>4786.8579261159639</v>
      </c>
      <c r="G7" t="s">
        <v>90</v>
      </c>
      <c r="H7">
        <f>(1-D7)*C7</f>
        <v>4700</v>
      </c>
      <c r="I7">
        <f>(1+E7)*C7</f>
        <v>5100</v>
      </c>
    </row>
    <row r="8" spans="2:13" x14ac:dyDescent="0.3">
      <c r="B8" t="s">
        <v>84</v>
      </c>
      <c r="C8">
        <v>5000</v>
      </c>
      <c r="D8" s="63">
        <v>0.06</v>
      </c>
      <c r="E8" s="63">
        <v>0.02</v>
      </c>
      <c r="F8" s="59">
        <f ca="1">_xll.PsiUniform((1-D8)*C8,(1+E8)*C8)</f>
        <v>4807.1789264430327</v>
      </c>
      <c r="G8" t="s">
        <v>90</v>
      </c>
    </row>
    <row r="9" spans="2:13" x14ac:dyDescent="0.3">
      <c r="B9" t="s">
        <v>85</v>
      </c>
      <c r="C9">
        <v>5000</v>
      </c>
      <c r="D9" s="63">
        <v>0.06</v>
      </c>
      <c r="E9" s="63">
        <v>0.02</v>
      </c>
      <c r="F9" s="59">
        <f ca="1">_xll.PsiUniform((1-D9)*C9,(1+E9)*C9)</f>
        <v>4993.2696314994437</v>
      </c>
      <c r="G9" t="s">
        <v>90</v>
      </c>
    </row>
    <row r="10" spans="2:13" x14ac:dyDescent="0.3">
      <c r="B10" t="s">
        <v>86</v>
      </c>
      <c r="C10">
        <v>5000</v>
      </c>
      <c r="D10" s="63">
        <v>0.06</v>
      </c>
      <c r="E10" s="63">
        <v>0.02</v>
      </c>
      <c r="F10" s="59">
        <f ca="1">_xll.PsiUniform((1-D10)*C10,(1+E10)*C10)</f>
        <v>4787.5536462783721</v>
      </c>
      <c r="G10" t="s">
        <v>90</v>
      </c>
    </row>
    <row r="12" spans="2:13" ht="15" thickBot="1" x14ac:dyDescent="0.35">
      <c r="D12" s="65" t="s">
        <v>96</v>
      </c>
      <c r="F12" s="59">
        <f ca="1">MIN(F7:F10)+_xll.PsiOutput()</f>
        <v>4786.8579261159639</v>
      </c>
      <c r="G12" t="s">
        <v>90</v>
      </c>
    </row>
    <row r="13" spans="2:13" ht="15" thickBot="1" x14ac:dyDescent="0.35">
      <c r="B13" s="53" t="s">
        <v>16</v>
      </c>
      <c r="D13" s="1" t="s">
        <v>97</v>
      </c>
      <c r="F13" s="59" t="e">
        <f ca="1">_xll.PsiMean(F12)</f>
        <v>#N/A</v>
      </c>
      <c r="G13" s="65" t="s">
        <v>90</v>
      </c>
    </row>
    <row r="14" spans="2:13" ht="15" thickBot="1" x14ac:dyDescent="0.35"/>
    <row r="15" spans="2:13" ht="15" thickBot="1" x14ac:dyDescent="0.35">
      <c r="B15" s="53" t="s">
        <v>17</v>
      </c>
      <c r="C15" s="1" t="s">
        <v>92</v>
      </c>
      <c r="F15" s="64" t="e">
        <f ca="1">_xll.PsiTarget(F12,5000)</f>
        <v>#N/A</v>
      </c>
    </row>
  </sheetData>
  <mergeCells count="5">
    <mergeCell ref="B1:M1"/>
    <mergeCell ref="B2:M2"/>
    <mergeCell ref="B3:M3"/>
    <mergeCell ref="C5:E5"/>
    <mergeCell ref="H5:I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L85"/>
  <sheetViews>
    <sheetView tabSelected="1" topLeftCell="B52" workbookViewId="0">
      <selection activeCell="H47" sqref="H47"/>
    </sheetView>
  </sheetViews>
  <sheetFormatPr defaultRowHeight="14.4" x14ac:dyDescent="0.3"/>
  <cols>
    <col min="5" max="5" width="11.33203125" customWidth="1"/>
    <col min="6" max="6" width="11" bestFit="1" customWidth="1"/>
    <col min="7" max="7" width="10.88671875" bestFit="1" customWidth="1"/>
  </cols>
  <sheetData>
    <row r="1" spans="2:12" ht="15" thickBot="1" x14ac:dyDescent="0.35"/>
    <row r="2" spans="2:12" ht="62.4" customHeight="1" x14ac:dyDescent="0.3">
      <c r="B2" s="79" t="s">
        <v>60</v>
      </c>
      <c r="C2" s="80"/>
      <c r="D2" s="80"/>
      <c r="E2" s="80"/>
      <c r="F2" s="80"/>
      <c r="G2" s="80"/>
      <c r="H2" s="80"/>
      <c r="I2" s="80"/>
      <c r="J2" s="80"/>
      <c r="K2" s="80"/>
      <c r="L2" s="81"/>
    </row>
    <row r="3" spans="2:12" ht="43.2" customHeight="1" x14ac:dyDescent="0.3">
      <c r="B3" s="82" t="s">
        <v>59</v>
      </c>
      <c r="C3" s="83"/>
      <c r="D3" s="83"/>
      <c r="E3" s="83"/>
      <c r="F3" s="83"/>
      <c r="G3" s="83"/>
      <c r="H3" s="83"/>
      <c r="I3" s="83"/>
      <c r="J3" s="83"/>
      <c r="K3" s="83"/>
      <c r="L3" s="84"/>
    </row>
    <row r="4" spans="2:12" ht="16.2" customHeight="1" x14ac:dyDescent="0.3">
      <c r="B4" s="82" t="s">
        <v>61</v>
      </c>
      <c r="C4" s="83"/>
      <c r="D4" s="83"/>
      <c r="E4" s="83"/>
      <c r="F4" s="83"/>
      <c r="G4" s="83"/>
      <c r="H4" s="83"/>
      <c r="I4" s="83"/>
      <c r="J4" s="83"/>
      <c r="K4" s="83"/>
      <c r="L4" s="84"/>
    </row>
    <row r="5" spans="2:12" x14ac:dyDescent="0.3">
      <c r="B5" s="82" t="s">
        <v>62</v>
      </c>
      <c r="C5" s="83"/>
      <c r="D5" s="83"/>
      <c r="E5" s="83"/>
      <c r="F5" s="83"/>
      <c r="G5" s="83"/>
      <c r="H5" s="83"/>
      <c r="I5" s="83"/>
      <c r="J5" s="83"/>
      <c r="K5" s="83"/>
      <c r="L5" s="84"/>
    </row>
    <row r="6" spans="2:12" x14ac:dyDescent="0.3">
      <c r="B6" s="82" t="s">
        <v>63</v>
      </c>
      <c r="C6" s="83"/>
      <c r="D6" s="83"/>
      <c r="E6" s="83"/>
      <c r="F6" s="83"/>
      <c r="G6" s="83"/>
      <c r="H6" s="83"/>
      <c r="I6" s="83"/>
      <c r="J6" s="83"/>
      <c r="K6" s="83"/>
      <c r="L6" s="84"/>
    </row>
    <row r="7" spans="2:12" ht="15" thickBot="1" x14ac:dyDescent="0.35">
      <c r="B7" s="76" t="s">
        <v>64</v>
      </c>
      <c r="C7" s="77"/>
      <c r="D7" s="77"/>
      <c r="E7" s="77"/>
      <c r="F7" s="77"/>
      <c r="G7" s="77"/>
      <c r="H7" s="77"/>
      <c r="I7" s="77"/>
      <c r="J7" s="77"/>
      <c r="K7" s="77"/>
      <c r="L7" s="78"/>
    </row>
    <row r="10" spans="2:12" ht="15" x14ac:dyDescent="0.25">
      <c r="B10" s="88" t="s">
        <v>5</v>
      </c>
      <c r="C10" s="89"/>
      <c r="F10" s="86" t="s">
        <v>2</v>
      </c>
      <c r="G10" s="87"/>
      <c r="K10" s="1"/>
    </row>
    <row r="11" spans="2:12" ht="15" x14ac:dyDescent="0.25">
      <c r="B11" s="51" t="s">
        <v>0</v>
      </c>
      <c r="C11" s="52" t="s">
        <v>1</v>
      </c>
      <c r="F11" s="1" t="s">
        <v>3</v>
      </c>
      <c r="G11" s="1" t="s">
        <v>4</v>
      </c>
    </row>
    <row r="12" spans="2:12" ht="15" x14ac:dyDescent="0.25">
      <c r="B12" s="47">
        <v>1</v>
      </c>
      <c r="C12" s="48">
        <v>280</v>
      </c>
      <c r="F12">
        <f>AVERAGE(Census)</f>
        <v>300</v>
      </c>
      <c r="G12">
        <f ca="1">_xll.PsiDisUniform(Census)</f>
        <v>286</v>
      </c>
    </row>
    <row r="13" spans="2:12" ht="15" x14ac:dyDescent="0.25">
      <c r="B13" s="47">
        <v>2</v>
      </c>
      <c r="C13" s="48">
        <v>279</v>
      </c>
    </row>
    <row r="14" spans="2:12" x14ac:dyDescent="0.3">
      <c r="B14" s="47">
        <v>3</v>
      </c>
      <c r="C14" s="48">
        <v>260</v>
      </c>
      <c r="E14" t="s">
        <v>95</v>
      </c>
      <c r="F14" s="86" t="s">
        <v>6</v>
      </c>
      <c r="G14" s="87"/>
      <c r="H14" s="1" t="s">
        <v>66</v>
      </c>
    </row>
    <row r="15" spans="2:12" x14ac:dyDescent="0.3">
      <c r="B15" s="47">
        <v>4</v>
      </c>
      <c r="C15" s="48">
        <v>308</v>
      </c>
      <c r="F15" s="1" t="s">
        <v>7</v>
      </c>
      <c r="G15" s="1" t="s">
        <v>14</v>
      </c>
      <c r="H15" s="55" t="s">
        <v>67</v>
      </c>
      <c r="K15" s="57"/>
      <c r="L15" s="57"/>
    </row>
    <row r="16" spans="2:12" x14ac:dyDescent="0.3">
      <c r="B16" s="47">
        <v>5</v>
      </c>
      <c r="C16" s="48">
        <v>303</v>
      </c>
      <c r="F16" s="59">
        <v>60</v>
      </c>
      <c r="G16">
        <v>5</v>
      </c>
      <c r="H16">
        <f>Staffing*PxNurseRatio</f>
        <v>300</v>
      </c>
      <c r="K16" s="4"/>
      <c r="L16" s="5"/>
    </row>
    <row r="17" spans="2:12" ht="15" x14ac:dyDescent="0.25">
      <c r="B17" s="47">
        <v>6</v>
      </c>
      <c r="C17" s="48">
        <v>295</v>
      </c>
      <c r="K17" s="4"/>
      <c r="L17" s="5"/>
    </row>
    <row r="18" spans="2:12" x14ac:dyDescent="0.3">
      <c r="B18" s="47">
        <v>7</v>
      </c>
      <c r="C18" s="48">
        <v>287</v>
      </c>
      <c r="F18" s="86" t="s">
        <v>8</v>
      </c>
      <c r="G18" s="87"/>
      <c r="K18" s="4"/>
      <c r="L18" s="5"/>
    </row>
    <row r="19" spans="2:12" x14ac:dyDescent="0.3">
      <c r="B19" s="47">
        <v>8</v>
      </c>
      <c r="C19" s="48">
        <v>337</v>
      </c>
      <c r="F19" s="1" t="s">
        <v>10</v>
      </c>
      <c r="G19" s="1"/>
    </row>
    <row r="20" spans="2:12" x14ac:dyDescent="0.3">
      <c r="B20" s="47">
        <v>9</v>
      </c>
      <c r="C20" s="48">
        <v>284</v>
      </c>
      <c r="F20" s="2">
        <v>1000</v>
      </c>
    </row>
    <row r="21" spans="2:12" x14ac:dyDescent="0.3">
      <c r="B21" s="47">
        <v>10</v>
      </c>
      <c r="C21" s="48">
        <v>308</v>
      </c>
      <c r="F21" s="1" t="s">
        <v>9</v>
      </c>
    </row>
    <row r="22" spans="2:12" x14ac:dyDescent="0.3">
      <c r="B22" s="47">
        <v>11</v>
      </c>
      <c r="C22" s="48">
        <v>270</v>
      </c>
      <c r="F22" s="2">
        <v>500</v>
      </c>
    </row>
    <row r="23" spans="2:12" x14ac:dyDescent="0.3">
      <c r="B23" s="47">
        <v>12</v>
      </c>
      <c r="C23" s="48">
        <v>313</v>
      </c>
      <c r="F23" s="1" t="s">
        <v>11</v>
      </c>
    </row>
    <row r="24" spans="2:12" x14ac:dyDescent="0.3">
      <c r="B24" s="47">
        <v>13</v>
      </c>
      <c r="C24" s="48">
        <v>267</v>
      </c>
      <c r="F24" s="3">
        <f>Staffing*SalaryPerNurse</f>
        <v>60000</v>
      </c>
    </row>
    <row r="25" spans="2:12" ht="15" x14ac:dyDescent="0.25">
      <c r="B25" s="47">
        <v>14</v>
      </c>
      <c r="C25" s="48">
        <v>307</v>
      </c>
      <c r="F25" s="1" t="s">
        <v>12</v>
      </c>
    </row>
    <row r="26" spans="2:12" x14ac:dyDescent="0.3">
      <c r="B26" s="47">
        <v>15</v>
      </c>
      <c r="C26" s="48">
        <v>277</v>
      </c>
      <c r="F26" s="3">
        <f ca="1">IF(SampledCensus &gt; PxEquiv, (SampledCensus - PxEquiv)*OTPerXsPx,0)</f>
        <v>0</v>
      </c>
    </row>
    <row r="27" spans="2:12" x14ac:dyDescent="0.3">
      <c r="B27" s="47">
        <v>16</v>
      </c>
      <c r="C27" s="48">
        <v>377</v>
      </c>
      <c r="F27" s="1" t="s">
        <v>13</v>
      </c>
    </row>
    <row r="28" spans="2:12" x14ac:dyDescent="0.3">
      <c r="B28" s="47">
        <v>17</v>
      </c>
      <c r="C28" s="48">
        <v>297</v>
      </c>
      <c r="F28" s="3">
        <f ca="1">F24+F26 + _xll.PsiOutput()</f>
        <v>60000</v>
      </c>
    </row>
    <row r="29" spans="2:12" ht="15" thickBot="1" x14ac:dyDescent="0.35">
      <c r="B29" s="47">
        <v>18</v>
      </c>
      <c r="C29" s="48">
        <v>287</v>
      </c>
      <c r="F29" s="1" t="s">
        <v>15</v>
      </c>
    </row>
    <row r="30" spans="2:12" ht="15" thickBot="1" x14ac:dyDescent="0.35">
      <c r="B30" s="47">
        <v>19</v>
      </c>
      <c r="C30" s="48">
        <v>272</v>
      </c>
      <c r="E30" s="54" t="s">
        <v>65</v>
      </c>
      <c r="F30" s="7" t="e">
        <f ca="1">_xll.PsiMean(F28)</f>
        <v>#N/A</v>
      </c>
    </row>
    <row r="31" spans="2:12" ht="15" thickBot="1" x14ac:dyDescent="0.35">
      <c r="B31" s="47">
        <v>20</v>
      </c>
      <c r="C31" s="48">
        <v>293</v>
      </c>
      <c r="E31" s="54" t="s">
        <v>69</v>
      </c>
      <c r="F31" s="7" t="e">
        <f ca="1">52*F30</f>
        <v>#N/A</v>
      </c>
    </row>
    <row r="32" spans="2:12" ht="15" thickBot="1" x14ac:dyDescent="0.35">
      <c r="B32" s="47">
        <v>21</v>
      </c>
      <c r="C32" s="48">
        <v>278</v>
      </c>
      <c r="E32" s="1"/>
      <c r="F32" s="1"/>
      <c r="G32" s="1"/>
      <c r="H32" s="56"/>
    </row>
    <row r="33" spans="2:10" ht="15" thickBot="1" x14ac:dyDescent="0.35">
      <c r="B33" s="47">
        <v>22</v>
      </c>
      <c r="C33" s="48">
        <v>265</v>
      </c>
      <c r="E33" s="53" t="s">
        <v>16</v>
      </c>
      <c r="G33" s="3"/>
    </row>
    <row r="34" spans="2:10" ht="15" thickBot="1" x14ac:dyDescent="0.35">
      <c r="B34" s="47">
        <v>23</v>
      </c>
      <c r="C34" s="48">
        <v>281</v>
      </c>
      <c r="E34" t="s">
        <v>71</v>
      </c>
      <c r="F34">
        <f ca="1">IF(SampledCensus &lt; AvgCensus, 1, 0) + _xll.PsiOutput()</f>
        <v>1</v>
      </c>
    </row>
    <row r="35" spans="2:10" ht="15" thickBot="1" x14ac:dyDescent="0.35">
      <c r="B35" s="47">
        <v>24</v>
      </c>
      <c r="C35" s="48">
        <v>301</v>
      </c>
      <c r="E35" s="6" t="s">
        <v>70</v>
      </c>
      <c r="F35" s="8" t="e">
        <f ca="1">_xll.PsiMean(F34)</f>
        <v>#N/A</v>
      </c>
    </row>
    <row r="36" spans="2:10" x14ac:dyDescent="0.3">
      <c r="B36" s="47">
        <v>25</v>
      </c>
      <c r="C36" s="48">
        <v>294</v>
      </c>
      <c r="E36" s="58" t="s">
        <v>72</v>
      </c>
      <c r="F36" t="e">
        <f ca="1">F35^52</f>
        <v>#N/A</v>
      </c>
      <c r="G36" s="3"/>
    </row>
    <row r="37" spans="2:10" ht="15" thickBot="1" x14ac:dyDescent="0.35">
      <c r="B37" s="47">
        <v>26</v>
      </c>
      <c r="C37" s="48">
        <v>283</v>
      </c>
      <c r="F37" s="3"/>
      <c r="G37" s="3"/>
    </row>
    <row r="38" spans="2:10" ht="15" thickBot="1" x14ac:dyDescent="0.35">
      <c r="B38" s="47">
        <v>27</v>
      </c>
      <c r="C38" s="48">
        <v>278</v>
      </c>
      <c r="E38" s="53" t="s">
        <v>17</v>
      </c>
      <c r="F38" s="3"/>
      <c r="G38" s="3"/>
    </row>
    <row r="39" spans="2:10" x14ac:dyDescent="0.3">
      <c r="B39" s="47">
        <v>28</v>
      </c>
      <c r="C39" s="48">
        <v>342</v>
      </c>
      <c r="E39" s="58" t="s">
        <v>73</v>
      </c>
      <c r="F39" s="59" t="e">
        <f ca="1">ROUND(F35*52,0)</f>
        <v>#N/A</v>
      </c>
      <c r="G39" s="3"/>
    </row>
    <row r="40" spans="2:10" ht="15" thickBot="1" x14ac:dyDescent="0.35">
      <c r="B40" s="47">
        <v>29</v>
      </c>
      <c r="C40" s="48">
        <v>282</v>
      </c>
      <c r="F40" s="3"/>
      <c r="G40" s="3"/>
    </row>
    <row r="41" spans="2:10" ht="15" thickBot="1" x14ac:dyDescent="0.35">
      <c r="B41" s="47">
        <v>30</v>
      </c>
      <c r="C41" s="48">
        <v>274</v>
      </c>
      <c r="E41" s="53" t="s">
        <v>18</v>
      </c>
      <c r="F41" s="3"/>
      <c r="G41" s="60" t="s">
        <v>75</v>
      </c>
      <c r="H41" s="61" t="s">
        <v>76</v>
      </c>
      <c r="I41" s="61"/>
      <c r="J41" s="61"/>
    </row>
    <row r="42" spans="2:10" x14ac:dyDescent="0.3">
      <c r="B42" s="47">
        <v>31</v>
      </c>
      <c r="C42" s="48">
        <v>363</v>
      </c>
      <c r="E42" s="58" t="s">
        <v>74</v>
      </c>
      <c r="F42" s="59">
        <f ca="1">_xll.PsiSimParam(45,85)</f>
        <v>45</v>
      </c>
      <c r="G42" s="62">
        <v>2</v>
      </c>
      <c r="H42" s="61" t="s">
        <v>77</v>
      </c>
      <c r="I42" s="61"/>
      <c r="J42" s="61"/>
    </row>
    <row r="43" spans="2:10" ht="15" thickBot="1" x14ac:dyDescent="0.35">
      <c r="B43" s="47">
        <v>32</v>
      </c>
      <c r="C43" s="48">
        <v>340</v>
      </c>
      <c r="F43" s="3"/>
      <c r="G43" s="62">
        <v>3</v>
      </c>
      <c r="H43" s="61" t="s">
        <v>79</v>
      </c>
      <c r="I43" s="61"/>
      <c r="J43" s="61"/>
    </row>
    <row r="44" spans="2:10" ht="15" thickBot="1" x14ac:dyDescent="0.35">
      <c r="B44" s="47">
        <v>33</v>
      </c>
      <c r="C44" s="48">
        <v>322</v>
      </c>
      <c r="E44" s="53" t="s">
        <v>19</v>
      </c>
      <c r="F44" s="3"/>
      <c r="G44" s="62">
        <v>4</v>
      </c>
      <c r="H44" s="61" t="s">
        <v>78</v>
      </c>
      <c r="I44" s="61"/>
      <c r="J44" s="61"/>
    </row>
    <row r="45" spans="2:10" x14ac:dyDescent="0.3">
      <c r="B45" s="47">
        <v>34</v>
      </c>
      <c r="C45" s="48">
        <v>301</v>
      </c>
      <c r="E45" s="85" t="s">
        <v>80</v>
      </c>
      <c r="F45" s="85"/>
      <c r="G45" s="85"/>
    </row>
    <row r="46" spans="2:10" x14ac:dyDescent="0.3">
      <c r="B46" s="47">
        <v>35</v>
      </c>
      <c r="C46" s="48">
        <v>286</v>
      </c>
      <c r="E46" s="85"/>
      <c r="F46" s="85"/>
      <c r="G46" s="85"/>
    </row>
    <row r="47" spans="2:10" x14ac:dyDescent="0.3">
      <c r="B47" s="47">
        <v>36</v>
      </c>
      <c r="C47" s="48">
        <v>381</v>
      </c>
      <c r="E47" s="85"/>
      <c r="F47" s="85"/>
      <c r="G47" s="85"/>
    </row>
    <row r="48" spans="2:10" x14ac:dyDescent="0.3">
      <c r="B48" s="47">
        <v>37</v>
      </c>
      <c r="C48" s="48">
        <v>309</v>
      </c>
      <c r="E48" s="85"/>
      <c r="F48" s="85"/>
      <c r="G48" s="85"/>
    </row>
    <row r="49" spans="2:7" x14ac:dyDescent="0.3">
      <c r="B49" s="47">
        <v>38</v>
      </c>
      <c r="C49" s="48">
        <v>364</v>
      </c>
      <c r="E49" s="85"/>
      <c r="F49" s="85"/>
      <c r="G49" s="85"/>
    </row>
    <row r="50" spans="2:7" x14ac:dyDescent="0.3">
      <c r="B50" s="47">
        <v>39</v>
      </c>
      <c r="C50" s="48">
        <v>285</v>
      </c>
      <c r="F50" s="3"/>
      <c r="G50" s="3"/>
    </row>
    <row r="51" spans="2:7" x14ac:dyDescent="0.3">
      <c r="B51" s="47">
        <v>40</v>
      </c>
      <c r="C51" s="48">
        <v>269</v>
      </c>
      <c r="F51" s="3"/>
      <c r="G51" s="3"/>
    </row>
    <row r="52" spans="2:7" x14ac:dyDescent="0.3">
      <c r="B52" s="47">
        <v>41</v>
      </c>
      <c r="C52" s="48">
        <v>387</v>
      </c>
      <c r="F52" s="3"/>
      <c r="G52" s="3"/>
    </row>
    <row r="53" spans="2:7" x14ac:dyDescent="0.3">
      <c r="B53" s="47">
        <v>42</v>
      </c>
      <c r="C53" s="48">
        <v>276</v>
      </c>
      <c r="F53" s="3"/>
      <c r="G53" s="3"/>
    </row>
    <row r="54" spans="2:7" x14ac:dyDescent="0.3">
      <c r="B54" s="47">
        <v>43</v>
      </c>
      <c r="C54" s="48">
        <v>288</v>
      </c>
      <c r="F54" s="3"/>
      <c r="G54" s="3"/>
    </row>
    <row r="55" spans="2:7" x14ac:dyDescent="0.3">
      <c r="B55" s="47">
        <v>44</v>
      </c>
      <c r="C55" s="48">
        <v>294</v>
      </c>
      <c r="F55" s="3"/>
      <c r="G55" s="3"/>
    </row>
    <row r="56" spans="2:7" x14ac:dyDescent="0.3">
      <c r="B56" s="47">
        <v>45</v>
      </c>
      <c r="C56" s="48">
        <v>323</v>
      </c>
      <c r="F56" s="3"/>
      <c r="G56" s="3"/>
    </row>
    <row r="57" spans="2:7" x14ac:dyDescent="0.3">
      <c r="B57" s="47">
        <v>46</v>
      </c>
      <c r="C57" s="48">
        <v>292</v>
      </c>
      <c r="F57" s="3"/>
      <c r="G57" s="3"/>
    </row>
    <row r="58" spans="2:7" x14ac:dyDescent="0.3">
      <c r="B58" s="47">
        <v>47</v>
      </c>
      <c r="C58" s="48">
        <v>278</v>
      </c>
      <c r="F58" s="3"/>
      <c r="G58" s="3"/>
    </row>
    <row r="59" spans="2:7" x14ac:dyDescent="0.3">
      <c r="B59" s="47">
        <v>48</v>
      </c>
      <c r="C59" s="48">
        <v>269</v>
      </c>
      <c r="F59" s="3"/>
      <c r="G59" s="3"/>
    </row>
    <row r="60" spans="2:7" x14ac:dyDescent="0.3">
      <c r="B60" s="47">
        <v>49</v>
      </c>
      <c r="C60" s="48">
        <v>307</v>
      </c>
      <c r="F60" s="3"/>
      <c r="G60" s="3"/>
    </row>
    <row r="61" spans="2:7" x14ac:dyDescent="0.3">
      <c r="B61" s="47">
        <v>50</v>
      </c>
      <c r="C61" s="48">
        <v>303</v>
      </c>
      <c r="F61" s="3"/>
      <c r="G61" s="3"/>
    </row>
    <row r="62" spans="2:7" x14ac:dyDescent="0.3">
      <c r="B62" s="47">
        <v>51</v>
      </c>
      <c r="C62" s="48">
        <v>290</v>
      </c>
      <c r="F62" s="3"/>
      <c r="G62" s="3"/>
    </row>
    <row r="63" spans="2:7" x14ac:dyDescent="0.3">
      <c r="B63" s="49">
        <v>52</v>
      </c>
      <c r="C63" s="50">
        <v>294</v>
      </c>
      <c r="F63" s="3"/>
      <c r="G63" s="3"/>
    </row>
    <row r="64" spans="2:7" x14ac:dyDescent="0.3">
      <c r="F64" s="3"/>
      <c r="G64" s="3"/>
    </row>
    <row r="65" spans="6:7" x14ac:dyDescent="0.3">
      <c r="F65" s="3"/>
      <c r="G65" s="3"/>
    </row>
    <row r="66" spans="6:7" x14ac:dyDescent="0.3">
      <c r="F66" s="3"/>
      <c r="G66" s="3"/>
    </row>
    <row r="67" spans="6:7" x14ac:dyDescent="0.3">
      <c r="F67" s="3"/>
      <c r="G67" s="3"/>
    </row>
    <row r="68" spans="6:7" x14ac:dyDescent="0.3">
      <c r="F68" s="3"/>
      <c r="G68" s="3"/>
    </row>
    <row r="69" spans="6:7" x14ac:dyDescent="0.3">
      <c r="F69" s="3"/>
      <c r="G69" s="3"/>
    </row>
    <row r="70" spans="6:7" x14ac:dyDescent="0.3">
      <c r="F70" s="3"/>
      <c r="G70" s="3"/>
    </row>
    <row r="71" spans="6:7" x14ac:dyDescent="0.3">
      <c r="F71" s="3"/>
      <c r="G71" s="3"/>
    </row>
    <row r="72" spans="6:7" x14ac:dyDescent="0.3">
      <c r="F72" s="3"/>
      <c r="G72" s="3"/>
    </row>
    <row r="73" spans="6:7" x14ac:dyDescent="0.3">
      <c r="F73" s="3"/>
      <c r="G73" s="3"/>
    </row>
    <row r="74" spans="6:7" x14ac:dyDescent="0.3">
      <c r="F74" s="3"/>
      <c r="G74" s="3"/>
    </row>
    <row r="75" spans="6:7" x14ac:dyDescent="0.3">
      <c r="F75" s="3"/>
      <c r="G75" s="3"/>
    </row>
    <row r="76" spans="6:7" x14ac:dyDescent="0.3">
      <c r="F76" s="3"/>
      <c r="G76" s="3"/>
    </row>
    <row r="77" spans="6:7" x14ac:dyDescent="0.3">
      <c r="F77" s="3"/>
      <c r="G77" s="3"/>
    </row>
    <row r="78" spans="6:7" x14ac:dyDescent="0.3">
      <c r="F78" s="3"/>
      <c r="G78" s="3"/>
    </row>
    <row r="79" spans="6:7" x14ac:dyDescent="0.3">
      <c r="F79" s="3"/>
      <c r="G79" s="3"/>
    </row>
    <row r="80" spans="6:7" x14ac:dyDescent="0.3">
      <c r="F80" s="3"/>
      <c r="G80" s="3"/>
    </row>
    <row r="81" spans="6:7" x14ac:dyDescent="0.3">
      <c r="F81" s="3"/>
      <c r="G81" s="3"/>
    </row>
    <row r="82" spans="6:7" x14ac:dyDescent="0.3">
      <c r="F82" s="3"/>
      <c r="G82" s="3"/>
    </row>
    <row r="83" spans="6:7" x14ac:dyDescent="0.3">
      <c r="F83" s="3"/>
      <c r="G83" s="3"/>
    </row>
    <row r="84" spans="6:7" x14ac:dyDescent="0.3">
      <c r="F84" s="3"/>
      <c r="G84" s="3"/>
    </row>
    <row r="85" spans="6:7" x14ac:dyDescent="0.3">
      <c r="G85" s="3"/>
    </row>
  </sheetData>
  <sortState ref="K8:K10">
    <sortCondition ref="K8"/>
  </sortState>
  <mergeCells count="11">
    <mergeCell ref="E45:G49"/>
    <mergeCell ref="F10:G10"/>
    <mergeCell ref="B10:C10"/>
    <mergeCell ref="F14:G14"/>
    <mergeCell ref="F18:G18"/>
    <mergeCell ref="B7:L7"/>
    <mergeCell ref="B2:L2"/>
    <mergeCell ref="B3:L3"/>
    <mergeCell ref="B4:L4"/>
    <mergeCell ref="B5:L5"/>
    <mergeCell ref="B6:L6"/>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5"/>
  <sheetViews>
    <sheetView zoomScale="90" zoomScaleNormal="90" workbookViewId="0"/>
  </sheetViews>
  <sheetFormatPr defaultColWidth="9.109375" defaultRowHeight="14.4" x14ac:dyDescent="0.3"/>
  <cols>
    <col min="1" max="5" width="9.109375" style="9"/>
    <col min="6" max="6" width="20" style="9" customWidth="1"/>
    <col min="7" max="7" width="10" style="9" customWidth="1"/>
    <col min="8" max="8" width="9.109375" style="9"/>
    <col min="9" max="9" width="10.33203125" style="9" customWidth="1"/>
    <col min="10" max="14" width="9.109375" style="9"/>
    <col min="15" max="15" width="12.21875" style="9" bestFit="1" customWidth="1"/>
    <col min="16" max="19" width="9.109375" style="9"/>
    <col min="20" max="20" width="13.44140625" style="9" bestFit="1" customWidth="1"/>
    <col min="21" max="16384" width="9.109375" style="9"/>
  </cols>
  <sheetData>
    <row r="1" spans="1:20" ht="15" thickBot="1" x14ac:dyDescent="0.35"/>
    <row r="2" spans="1:20" x14ac:dyDescent="0.3">
      <c r="B2" s="101" t="s">
        <v>94</v>
      </c>
      <c r="C2" s="102"/>
      <c r="D2" s="102"/>
      <c r="E2" s="102"/>
      <c r="F2" s="102"/>
      <c r="G2" s="102"/>
      <c r="H2" s="103"/>
    </row>
    <row r="3" spans="1:20" x14ac:dyDescent="0.3">
      <c r="B3" s="41" t="s">
        <v>54</v>
      </c>
      <c r="C3" s="42"/>
      <c r="D3" s="42"/>
      <c r="E3" s="42"/>
      <c r="F3" s="42"/>
      <c r="G3" s="42"/>
      <c r="H3" s="43"/>
    </row>
    <row r="4" spans="1:20" x14ac:dyDescent="0.3">
      <c r="B4" s="41" t="s">
        <v>55</v>
      </c>
      <c r="C4" s="42"/>
      <c r="D4" s="42"/>
      <c r="E4" s="42"/>
      <c r="F4" s="42"/>
      <c r="G4" s="42"/>
      <c r="H4" s="43"/>
    </row>
    <row r="5" spans="1:20" ht="15" thickBot="1" x14ac:dyDescent="0.35">
      <c r="B5" s="44" t="s">
        <v>56</v>
      </c>
      <c r="C5" s="45"/>
      <c r="D5" s="45"/>
      <c r="E5" s="45"/>
      <c r="F5" s="45"/>
      <c r="G5" s="45"/>
      <c r="H5" s="46"/>
    </row>
    <row r="11" spans="1:20" x14ac:dyDescent="0.3">
      <c r="A11" s="29" t="s">
        <v>45</v>
      </c>
    </row>
    <row r="12" spans="1:20" ht="15.75" thickBot="1" x14ac:dyDescent="0.3">
      <c r="T12" s="10" t="s">
        <v>47</v>
      </c>
    </row>
    <row r="13" spans="1:20" ht="15" thickBot="1" x14ac:dyDescent="0.35">
      <c r="A13" s="26" t="s">
        <v>20</v>
      </c>
      <c r="B13" s="27" t="s">
        <v>21</v>
      </c>
      <c r="C13" s="28" t="s">
        <v>22</v>
      </c>
      <c r="D13" s="14"/>
      <c r="E13" s="14"/>
      <c r="T13" s="15" t="s">
        <v>46</v>
      </c>
    </row>
    <row r="14" spans="1:20" ht="15" thickBot="1" x14ac:dyDescent="0.35">
      <c r="A14" s="16">
        <v>1</v>
      </c>
      <c r="B14" s="14">
        <v>2</v>
      </c>
      <c r="C14" s="17">
        <v>1</v>
      </c>
      <c r="D14" s="14"/>
      <c r="E14" s="26" t="s">
        <v>51</v>
      </c>
      <c r="F14" s="12"/>
      <c r="G14" s="12"/>
      <c r="H14" s="13"/>
      <c r="K14" s="53" t="s">
        <v>16</v>
      </c>
      <c r="L14" s="9" t="s">
        <v>48</v>
      </c>
      <c r="R14" s="40" t="e">
        <f ca="1">_xll.PsiMean(O16)</f>
        <v>#N/A</v>
      </c>
      <c r="T14" s="18">
        <f>1/4165</f>
        <v>2.4009603841536616E-4</v>
      </c>
    </row>
    <row r="15" spans="1:20" ht="15" thickBot="1" x14ac:dyDescent="0.35">
      <c r="A15" s="16">
        <f>A14+1</f>
        <v>2</v>
      </c>
      <c r="B15" s="14">
        <v>2</v>
      </c>
      <c r="C15" s="17">
        <v>2</v>
      </c>
      <c r="D15" s="14"/>
      <c r="E15" s="16" t="s">
        <v>23</v>
      </c>
      <c r="F15" s="14"/>
      <c r="G15" s="14"/>
      <c r="H15" s="17"/>
      <c r="T15" s="19"/>
    </row>
    <row r="16" spans="1:20" ht="15" thickBot="1" x14ac:dyDescent="0.35">
      <c r="A16" s="16">
        <f t="shared" ref="A16:A65" si="0">A15+1</f>
        <v>3</v>
      </c>
      <c r="B16" s="14">
        <v>2</v>
      </c>
      <c r="C16" s="17">
        <v>3</v>
      </c>
      <c r="D16" s="14"/>
      <c r="E16" s="16" t="s">
        <v>24</v>
      </c>
      <c r="F16" s="14"/>
      <c r="G16" s="14"/>
      <c r="H16" s="17"/>
      <c r="L16" s="90" t="s">
        <v>25</v>
      </c>
      <c r="M16" s="91"/>
      <c r="N16" s="91"/>
      <c r="O16" s="20">
        <f ca="1">IF(OR(COUNTIF(Value,G31)=4, COUNTIF(Value,G32)=4),1,0)+ _xll.PsiOutput()</f>
        <v>0</v>
      </c>
      <c r="T16" s="19"/>
    </row>
    <row r="17" spans="1:20" ht="15" thickBot="1" x14ac:dyDescent="0.35">
      <c r="A17" s="16">
        <f t="shared" si="0"/>
        <v>4</v>
      </c>
      <c r="B17" s="14">
        <v>2</v>
      </c>
      <c r="C17" s="17">
        <v>4</v>
      </c>
      <c r="D17" s="14"/>
      <c r="E17" s="16"/>
      <c r="F17" s="14"/>
      <c r="G17" s="14"/>
      <c r="H17" s="17"/>
      <c r="T17" s="19"/>
    </row>
    <row r="18" spans="1:20" ht="15" thickBot="1" x14ac:dyDescent="0.35">
      <c r="A18" s="16">
        <f t="shared" si="0"/>
        <v>5</v>
      </c>
      <c r="B18" s="14">
        <v>3</v>
      </c>
      <c r="C18" s="17">
        <v>1</v>
      </c>
      <c r="D18" s="14"/>
      <c r="E18" s="16" t="s">
        <v>26</v>
      </c>
      <c r="F18" s="14">
        <v>11</v>
      </c>
      <c r="G18" s="14"/>
      <c r="H18" s="17"/>
      <c r="K18" s="53" t="s">
        <v>17</v>
      </c>
      <c r="L18" s="9" t="s">
        <v>49</v>
      </c>
      <c r="Q18" s="37" t="e">
        <f ca="1">_xll.PsiMean(O20)</f>
        <v>#N/A</v>
      </c>
      <c r="T18" s="18">
        <f>1/508.75</f>
        <v>1.9656019656019656E-3</v>
      </c>
    </row>
    <row r="19" spans="1:20" ht="15.75" thickBot="1" x14ac:dyDescent="0.3">
      <c r="A19" s="16">
        <f t="shared" si="0"/>
        <v>6</v>
      </c>
      <c r="B19" s="14">
        <v>3</v>
      </c>
      <c r="C19" s="17">
        <v>2</v>
      </c>
      <c r="D19" s="14"/>
      <c r="E19" s="16" t="s">
        <v>27</v>
      </c>
      <c r="F19" s="14">
        <v>12</v>
      </c>
      <c r="G19" s="14"/>
      <c r="H19" s="17"/>
      <c r="T19" s="19"/>
    </row>
    <row r="20" spans="1:20" ht="15.75" thickBot="1" x14ac:dyDescent="0.3">
      <c r="A20" s="16">
        <f t="shared" si="0"/>
        <v>7</v>
      </c>
      <c r="B20" s="14">
        <v>3</v>
      </c>
      <c r="C20" s="17">
        <v>3</v>
      </c>
      <c r="D20" s="14"/>
      <c r="E20" s="16" t="s">
        <v>28</v>
      </c>
      <c r="F20" s="14">
        <v>13</v>
      </c>
      <c r="G20" s="14"/>
      <c r="H20" s="17"/>
      <c r="L20" s="90" t="s">
        <v>38</v>
      </c>
      <c r="M20" s="91"/>
      <c r="N20" s="91"/>
      <c r="O20" s="20">
        <f ca="1">IF(COUNTIF(Suit,HandSuit1)=5,1,0)+_xll.PsiOutput()</f>
        <v>0</v>
      </c>
      <c r="T20" s="19"/>
    </row>
    <row r="21" spans="1:20" ht="15.75" thickBot="1" x14ac:dyDescent="0.3">
      <c r="A21" s="16">
        <f t="shared" si="0"/>
        <v>8</v>
      </c>
      <c r="B21" s="14">
        <v>3</v>
      </c>
      <c r="C21" s="17">
        <v>4</v>
      </c>
      <c r="D21" s="14"/>
      <c r="E21" s="16" t="s">
        <v>29</v>
      </c>
      <c r="F21" s="14">
        <v>14</v>
      </c>
      <c r="G21" s="14"/>
      <c r="H21" s="17"/>
      <c r="T21" s="19"/>
    </row>
    <row r="22" spans="1:20" ht="15" thickBot="1" x14ac:dyDescent="0.35">
      <c r="A22" s="16">
        <f t="shared" si="0"/>
        <v>9</v>
      </c>
      <c r="B22" s="14">
        <v>4</v>
      </c>
      <c r="C22" s="17">
        <v>1</v>
      </c>
      <c r="D22" s="14"/>
      <c r="E22" s="16"/>
      <c r="F22" s="14"/>
      <c r="G22" s="14"/>
      <c r="H22" s="17"/>
      <c r="K22" s="53" t="s">
        <v>18</v>
      </c>
      <c r="L22" s="9" t="s">
        <v>50</v>
      </c>
      <c r="Q22" s="37" t="e">
        <f ca="1">_xll.PsiMean(P24)</f>
        <v>#N/A</v>
      </c>
      <c r="T22" s="21">
        <f>1/254.75</f>
        <v>3.9254170755642784E-3</v>
      </c>
    </row>
    <row r="23" spans="1:20" ht="15" thickBot="1" x14ac:dyDescent="0.35">
      <c r="A23" s="16">
        <f t="shared" si="0"/>
        <v>10</v>
      </c>
      <c r="B23" s="14">
        <v>4</v>
      </c>
      <c r="C23" s="17">
        <v>2</v>
      </c>
      <c r="D23" s="14"/>
      <c r="E23" s="16" t="s">
        <v>30</v>
      </c>
      <c r="F23" s="14"/>
      <c r="G23" s="14"/>
      <c r="H23" s="17"/>
    </row>
    <row r="24" spans="1:20" ht="15" thickBot="1" x14ac:dyDescent="0.35">
      <c r="A24" s="16">
        <f t="shared" si="0"/>
        <v>11</v>
      </c>
      <c r="B24" s="14">
        <v>4</v>
      </c>
      <c r="C24" s="17">
        <v>3</v>
      </c>
      <c r="D24" s="14"/>
      <c r="E24" s="16"/>
      <c r="F24" s="14"/>
      <c r="G24" s="14"/>
      <c r="H24" s="17"/>
      <c r="K24" s="11" t="s">
        <v>39</v>
      </c>
      <c r="L24" s="13">
        <f ca="1">SMALL(Value,1)</f>
        <v>3</v>
      </c>
      <c r="N24" s="90" t="s">
        <v>40</v>
      </c>
      <c r="O24" s="91"/>
      <c r="P24" s="20">
        <f ca="1">IF(OR(AND(Cd5Val=14,Cd4Val=5,Cd3Val=4,Cd2Val=3,Cd1Val=2),AND(Cd5Val-Cd4Val=1,Cd4Val-Cd3Val=1,Cd3Val-Cd2Val=1,Cd2Val-Cd1Val=1)),1,0)+_xll.PsiOutput()</f>
        <v>0</v>
      </c>
    </row>
    <row r="25" spans="1:20" x14ac:dyDescent="0.3">
      <c r="A25" s="16">
        <f t="shared" si="0"/>
        <v>12</v>
      </c>
      <c r="B25" s="14">
        <v>4</v>
      </c>
      <c r="C25" s="17">
        <v>4</v>
      </c>
      <c r="D25" s="14"/>
      <c r="E25" s="16" t="s">
        <v>31</v>
      </c>
      <c r="F25" s="14">
        <v>1</v>
      </c>
      <c r="G25" s="14"/>
      <c r="H25" s="17"/>
      <c r="K25" s="16" t="s">
        <v>41</v>
      </c>
      <c r="L25" s="17">
        <f ca="1">SMALL(Value,2)</f>
        <v>3</v>
      </c>
    </row>
    <row r="26" spans="1:20" x14ac:dyDescent="0.3">
      <c r="A26" s="16">
        <f t="shared" si="0"/>
        <v>13</v>
      </c>
      <c r="B26" s="14">
        <v>5</v>
      </c>
      <c r="C26" s="17">
        <v>1</v>
      </c>
      <c r="D26" s="14"/>
      <c r="E26" s="16" t="s">
        <v>32</v>
      </c>
      <c r="F26" s="14">
        <v>2</v>
      </c>
      <c r="G26" s="14"/>
      <c r="H26" s="17"/>
      <c r="K26" s="16" t="s">
        <v>42</v>
      </c>
      <c r="L26" s="17">
        <f ca="1">SMALL(Value,3)</f>
        <v>5</v>
      </c>
    </row>
    <row r="27" spans="1:20" x14ac:dyDescent="0.3">
      <c r="A27" s="16">
        <f t="shared" si="0"/>
        <v>14</v>
      </c>
      <c r="B27" s="14">
        <v>5</v>
      </c>
      <c r="C27" s="17">
        <v>2</v>
      </c>
      <c r="D27" s="14"/>
      <c r="E27" s="16" t="s">
        <v>33</v>
      </c>
      <c r="F27" s="14">
        <v>3</v>
      </c>
      <c r="G27" s="14"/>
      <c r="H27" s="17"/>
      <c r="K27" s="16" t="s">
        <v>43</v>
      </c>
      <c r="L27" s="17">
        <f ca="1">SMALL(Value,4)</f>
        <v>6</v>
      </c>
    </row>
    <row r="28" spans="1:20" ht="15" thickBot="1" x14ac:dyDescent="0.35">
      <c r="A28" s="16">
        <f t="shared" si="0"/>
        <v>15</v>
      </c>
      <c r="B28" s="14">
        <v>5</v>
      </c>
      <c r="C28" s="17">
        <v>3</v>
      </c>
      <c r="D28" s="14"/>
      <c r="E28" s="22" t="s">
        <v>34</v>
      </c>
      <c r="F28" s="23">
        <v>4</v>
      </c>
      <c r="G28" s="23"/>
      <c r="H28" s="24"/>
      <c r="K28" s="22" t="s">
        <v>44</v>
      </c>
      <c r="L28" s="24">
        <f ca="1">SMALL(Value,5)</f>
        <v>7</v>
      </c>
    </row>
    <row r="29" spans="1:20" ht="15" thickBot="1" x14ac:dyDescent="0.35">
      <c r="A29" s="16">
        <f t="shared" si="0"/>
        <v>16</v>
      </c>
      <c r="B29" s="14">
        <v>5</v>
      </c>
      <c r="C29" s="17">
        <v>4</v>
      </c>
      <c r="D29" s="14"/>
      <c r="E29" s="14"/>
    </row>
    <row r="30" spans="1:20" ht="15.6" thickTop="1" thickBot="1" x14ac:dyDescent="0.35">
      <c r="A30" s="16">
        <f t="shared" si="0"/>
        <v>17</v>
      </c>
      <c r="B30" s="14">
        <v>6</v>
      </c>
      <c r="C30" s="17">
        <v>1</v>
      </c>
      <c r="D30" s="14"/>
      <c r="E30" s="26" t="s">
        <v>35</v>
      </c>
      <c r="F30" s="32" t="s">
        <v>36</v>
      </c>
      <c r="G30" s="27" t="s">
        <v>37</v>
      </c>
      <c r="H30" s="28" t="s">
        <v>22</v>
      </c>
      <c r="K30" s="38" t="s">
        <v>58</v>
      </c>
    </row>
    <row r="31" spans="1:20" ht="15" thickTop="1" x14ac:dyDescent="0.3">
      <c r="A31" s="16">
        <f t="shared" si="0"/>
        <v>18</v>
      </c>
      <c r="B31" s="14">
        <v>6</v>
      </c>
      <c r="C31" s="17">
        <v>2</v>
      </c>
      <c r="D31" s="14"/>
      <c r="E31" s="16">
        <f ca="1">_xlfn.RANK.EQ(F31,Hand,1)</f>
        <v>5</v>
      </c>
      <c r="F31" s="33">
        <f t="array" aca="1" ref="F31:F35" ca="1">_xll.PsiShuffle(Deck)</f>
        <v>22</v>
      </c>
      <c r="G31" s="14">
        <f ca="1">VLOOKUP(F31,DeckDictionary,2,FALSE)</f>
        <v>7</v>
      </c>
      <c r="H31" s="17">
        <f ca="1">VLOOKUP(F31,DeckDictionary,3,FALSE)</f>
        <v>2</v>
      </c>
      <c r="K31" s="92" t="s">
        <v>57</v>
      </c>
      <c r="L31" s="93"/>
      <c r="M31" s="94"/>
    </row>
    <row r="32" spans="1:20" x14ac:dyDescent="0.3">
      <c r="A32" s="16">
        <f t="shared" si="0"/>
        <v>19</v>
      </c>
      <c r="B32" s="14">
        <v>6</v>
      </c>
      <c r="C32" s="17">
        <v>3</v>
      </c>
      <c r="D32" s="14"/>
      <c r="E32" s="16">
        <f ca="1">_xlfn.RANK.EQ(F32,Hand,1)</f>
        <v>3</v>
      </c>
      <c r="F32" s="33">
        <f ca="1"/>
        <v>16</v>
      </c>
      <c r="G32" s="14">
        <f ca="1">VLOOKUP(F32,DeckDictionary,2,FALSE)</f>
        <v>5</v>
      </c>
      <c r="H32" s="17">
        <f ca="1">VLOOKUP(F32,DeckDictionary,3,FALSE)</f>
        <v>4</v>
      </c>
      <c r="K32" s="95"/>
      <c r="L32" s="96"/>
      <c r="M32" s="97"/>
      <c r="O32" s="39"/>
    </row>
    <row r="33" spans="1:15" x14ac:dyDescent="0.3">
      <c r="A33" s="16">
        <f t="shared" si="0"/>
        <v>20</v>
      </c>
      <c r="B33" s="14">
        <v>6</v>
      </c>
      <c r="C33" s="17">
        <v>4</v>
      </c>
      <c r="D33" s="14"/>
      <c r="E33" s="16">
        <f ca="1">_xlfn.RANK.EQ(F33,Hand,1)</f>
        <v>2</v>
      </c>
      <c r="F33" s="33">
        <f ca="1"/>
        <v>8</v>
      </c>
      <c r="G33" s="14">
        <f ca="1">VLOOKUP(F33,DeckDictionary,2,FALSE)</f>
        <v>3</v>
      </c>
      <c r="H33" s="17">
        <f ca="1">VLOOKUP(F33,DeckDictionary,3,FALSE)</f>
        <v>4</v>
      </c>
      <c r="K33" s="98"/>
      <c r="L33" s="99"/>
      <c r="M33" s="100"/>
    </row>
    <row r="34" spans="1:15" x14ac:dyDescent="0.3">
      <c r="A34" s="16">
        <f t="shared" si="0"/>
        <v>21</v>
      </c>
      <c r="B34" s="14">
        <v>7</v>
      </c>
      <c r="C34" s="17">
        <v>1</v>
      </c>
      <c r="D34" s="14"/>
      <c r="E34" s="16">
        <f ca="1">_xlfn.RANK.EQ(F34,Hand,1)</f>
        <v>4</v>
      </c>
      <c r="F34" s="33">
        <f ca="1"/>
        <v>19</v>
      </c>
      <c r="G34" s="14">
        <f ca="1">VLOOKUP(F34,DeckDictionary,2,FALSE)</f>
        <v>6</v>
      </c>
      <c r="H34" s="17">
        <f ca="1">VLOOKUP(F34,DeckDictionary,3,FALSE)</f>
        <v>3</v>
      </c>
    </row>
    <row r="35" spans="1:15" ht="15" thickBot="1" x14ac:dyDescent="0.35">
      <c r="A35" s="16">
        <f t="shared" si="0"/>
        <v>22</v>
      </c>
      <c r="B35" s="14">
        <v>7</v>
      </c>
      <c r="C35" s="17">
        <v>2</v>
      </c>
      <c r="D35" s="14"/>
      <c r="E35" s="22">
        <f ca="1">_xlfn.RANK.EQ(F35,Hand,1)</f>
        <v>1</v>
      </c>
      <c r="F35" s="34">
        <f ca="1"/>
        <v>6</v>
      </c>
      <c r="G35" s="23">
        <f ca="1">VLOOKUP(F35,DeckDictionary,2,FALSE)</f>
        <v>3</v>
      </c>
      <c r="H35" s="24">
        <f ca="1">VLOOKUP(F35,DeckDictionary,3,FALSE)</f>
        <v>2</v>
      </c>
    </row>
    <row r="36" spans="1:15" x14ac:dyDescent="0.3">
      <c r="A36" s="16">
        <f t="shared" si="0"/>
        <v>23</v>
      </c>
      <c r="B36" s="14">
        <v>7</v>
      </c>
      <c r="C36" s="17">
        <v>3</v>
      </c>
      <c r="D36" s="14"/>
      <c r="E36" s="14"/>
      <c r="O36" s="36"/>
    </row>
    <row r="37" spans="1:15" x14ac:dyDescent="0.3">
      <c r="A37" s="16">
        <f t="shared" si="0"/>
        <v>24</v>
      </c>
      <c r="B37" s="14">
        <v>7</v>
      </c>
      <c r="C37" s="17">
        <v>4</v>
      </c>
      <c r="D37" s="14"/>
      <c r="E37" s="30"/>
      <c r="F37" s="30"/>
      <c r="G37" s="30"/>
      <c r="H37" s="30"/>
    </row>
    <row r="38" spans="1:15" x14ac:dyDescent="0.3">
      <c r="A38" s="16">
        <f t="shared" si="0"/>
        <v>25</v>
      </c>
      <c r="B38" s="14">
        <v>8</v>
      </c>
      <c r="C38" s="17">
        <v>1</v>
      </c>
      <c r="D38" s="14"/>
      <c r="E38" s="30"/>
      <c r="F38" s="31"/>
      <c r="G38" s="30"/>
      <c r="H38" s="30"/>
    </row>
    <row r="39" spans="1:15" x14ac:dyDescent="0.3">
      <c r="A39" s="16">
        <f t="shared" si="0"/>
        <v>26</v>
      </c>
      <c r="B39" s="14">
        <v>8</v>
      </c>
      <c r="C39" s="17">
        <v>2</v>
      </c>
      <c r="D39" s="14"/>
      <c r="E39" s="14"/>
      <c r="F39" s="14"/>
      <c r="G39" s="14"/>
      <c r="H39" s="14"/>
    </row>
    <row r="40" spans="1:15" x14ac:dyDescent="0.3">
      <c r="A40" s="16">
        <f t="shared" si="0"/>
        <v>27</v>
      </c>
      <c r="B40" s="14">
        <v>8</v>
      </c>
      <c r="C40" s="17">
        <v>3</v>
      </c>
      <c r="D40" s="14"/>
      <c r="E40" s="14"/>
      <c r="F40" s="14"/>
      <c r="G40" s="14"/>
      <c r="H40" s="14"/>
    </row>
    <row r="41" spans="1:15" x14ac:dyDescent="0.3">
      <c r="A41" s="16">
        <f t="shared" si="0"/>
        <v>28</v>
      </c>
      <c r="B41" s="14">
        <v>8</v>
      </c>
      <c r="C41" s="17">
        <v>4</v>
      </c>
      <c r="D41" s="14"/>
      <c r="E41" s="14"/>
      <c r="F41" s="14"/>
      <c r="G41" s="14"/>
      <c r="H41" s="14"/>
    </row>
    <row r="42" spans="1:15" x14ac:dyDescent="0.3">
      <c r="A42" s="16">
        <f t="shared" si="0"/>
        <v>29</v>
      </c>
      <c r="B42" s="14">
        <v>9</v>
      </c>
      <c r="C42" s="17">
        <v>1</v>
      </c>
      <c r="D42" s="14"/>
      <c r="E42" s="14"/>
      <c r="F42" s="14"/>
      <c r="G42" s="14"/>
      <c r="H42" s="14"/>
    </row>
    <row r="43" spans="1:15" x14ac:dyDescent="0.3">
      <c r="A43" s="16">
        <f t="shared" si="0"/>
        <v>30</v>
      </c>
      <c r="B43" s="14">
        <v>9</v>
      </c>
      <c r="C43" s="17">
        <v>2</v>
      </c>
      <c r="D43" s="14"/>
      <c r="E43" s="14"/>
      <c r="F43" s="14"/>
      <c r="G43" s="14"/>
      <c r="H43" s="14"/>
    </row>
    <row r="44" spans="1:15" x14ac:dyDescent="0.3">
      <c r="A44" s="16">
        <f t="shared" si="0"/>
        <v>31</v>
      </c>
      <c r="B44" s="14">
        <v>9</v>
      </c>
      <c r="C44" s="17">
        <v>3</v>
      </c>
      <c r="D44" s="14"/>
      <c r="E44" s="14"/>
      <c r="F44" s="14"/>
      <c r="G44" s="25"/>
      <c r="H44" s="14"/>
    </row>
    <row r="45" spans="1:15" x14ac:dyDescent="0.3">
      <c r="A45" s="16">
        <f t="shared" si="0"/>
        <v>32</v>
      </c>
      <c r="B45" s="14">
        <v>9</v>
      </c>
      <c r="C45" s="17">
        <v>4</v>
      </c>
      <c r="D45" s="14"/>
      <c r="E45" s="14"/>
      <c r="H45" s="25"/>
    </row>
    <row r="46" spans="1:15" x14ac:dyDescent="0.3">
      <c r="A46" s="16">
        <f t="shared" si="0"/>
        <v>33</v>
      </c>
      <c r="B46" s="14">
        <v>10</v>
      </c>
      <c r="C46" s="17">
        <v>1</v>
      </c>
      <c r="D46" s="14"/>
      <c r="E46" s="14"/>
    </row>
    <row r="47" spans="1:15" x14ac:dyDescent="0.3">
      <c r="A47" s="16">
        <f t="shared" si="0"/>
        <v>34</v>
      </c>
      <c r="B47" s="14">
        <v>10</v>
      </c>
      <c r="C47" s="17">
        <v>2</v>
      </c>
      <c r="D47" s="14"/>
    </row>
    <row r="48" spans="1:15" x14ac:dyDescent="0.3">
      <c r="A48" s="16">
        <f t="shared" si="0"/>
        <v>35</v>
      </c>
      <c r="B48" s="14">
        <v>10</v>
      </c>
      <c r="C48" s="17">
        <v>3</v>
      </c>
      <c r="D48" s="14"/>
      <c r="H48" s="35"/>
    </row>
    <row r="49" spans="1:5" x14ac:dyDescent="0.3">
      <c r="A49" s="16">
        <f t="shared" si="0"/>
        <v>36</v>
      </c>
      <c r="B49" s="14">
        <v>10</v>
      </c>
      <c r="C49" s="17">
        <v>4</v>
      </c>
      <c r="D49" s="14"/>
    </row>
    <row r="50" spans="1:5" x14ac:dyDescent="0.3">
      <c r="A50" s="16">
        <f t="shared" si="0"/>
        <v>37</v>
      </c>
      <c r="B50" s="14">
        <v>11</v>
      </c>
      <c r="C50" s="17">
        <v>1</v>
      </c>
      <c r="D50" s="14"/>
    </row>
    <row r="51" spans="1:5" x14ac:dyDescent="0.3">
      <c r="A51" s="16">
        <f t="shared" si="0"/>
        <v>38</v>
      </c>
      <c r="B51" s="14">
        <v>11</v>
      </c>
      <c r="C51" s="17">
        <v>2</v>
      </c>
      <c r="D51" s="14"/>
    </row>
    <row r="52" spans="1:5" x14ac:dyDescent="0.3">
      <c r="A52" s="16">
        <f t="shared" si="0"/>
        <v>39</v>
      </c>
      <c r="B52" s="14">
        <v>11</v>
      </c>
      <c r="C52" s="17">
        <v>3</v>
      </c>
      <c r="D52" s="14"/>
    </row>
    <row r="53" spans="1:5" x14ac:dyDescent="0.3">
      <c r="A53" s="16">
        <f t="shared" si="0"/>
        <v>40</v>
      </c>
      <c r="B53" s="14">
        <v>11</v>
      </c>
      <c r="C53" s="17">
        <v>4</v>
      </c>
      <c r="D53" s="14"/>
      <c r="E53" s="14"/>
    </row>
    <row r="54" spans="1:5" x14ac:dyDescent="0.3">
      <c r="A54" s="16">
        <f t="shared" si="0"/>
        <v>41</v>
      </c>
      <c r="B54" s="14">
        <v>12</v>
      </c>
      <c r="C54" s="17">
        <v>1</v>
      </c>
      <c r="D54" s="14"/>
      <c r="E54" s="14"/>
    </row>
    <row r="55" spans="1:5" x14ac:dyDescent="0.3">
      <c r="A55" s="16">
        <f t="shared" si="0"/>
        <v>42</v>
      </c>
      <c r="B55" s="14">
        <v>12</v>
      </c>
      <c r="C55" s="17">
        <v>2</v>
      </c>
      <c r="D55" s="14"/>
      <c r="E55" s="14"/>
    </row>
    <row r="56" spans="1:5" x14ac:dyDescent="0.3">
      <c r="A56" s="16">
        <f t="shared" si="0"/>
        <v>43</v>
      </c>
      <c r="B56" s="14">
        <v>12</v>
      </c>
      <c r="C56" s="17">
        <v>3</v>
      </c>
      <c r="D56" s="14"/>
      <c r="E56" s="14"/>
    </row>
    <row r="57" spans="1:5" x14ac:dyDescent="0.3">
      <c r="A57" s="16">
        <f t="shared" si="0"/>
        <v>44</v>
      </c>
      <c r="B57" s="14">
        <v>12</v>
      </c>
      <c r="C57" s="17">
        <v>4</v>
      </c>
      <c r="D57" s="14"/>
      <c r="E57" s="14"/>
    </row>
    <row r="58" spans="1:5" x14ac:dyDescent="0.3">
      <c r="A58" s="16">
        <f t="shared" si="0"/>
        <v>45</v>
      </c>
      <c r="B58" s="14">
        <v>13</v>
      </c>
      <c r="C58" s="17">
        <v>1</v>
      </c>
      <c r="D58" s="14"/>
      <c r="E58" s="14"/>
    </row>
    <row r="59" spans="1:5" x14ac:dyDescent="0.3">
      <c r="A59" s="16">
        <f t="shared" si="0"/>
        <v>46</v>
      </c>
      <c r="B59" s="14">
        <v>13</v>
      </c>
      <c r="C59" s="17">
        <v>2</v>
      </c>
      <c r="D59" s="14"/>
      <c r="E59" s="14"/>
    </row>
    <row r="60" spans="1:5" x14ac:dyDescent="0.3">
      <c r="A60" s="16">
        <f t="shared" si="0"/>
        <v>47</v>
      </c>
      <c r="B60" s="14">
        <v>13</v>
      </c>
      <c r="C60" s="17">
        <v>3</v>
      </c>
      <c r="D60" s="14"/>
      <c r="E60" s="14"/>
    </row>
    <row r="61" spans="1:5" x14ac:dyDescent="0.3">
      <c r="A61" s="16">
        <f t="shared" si="0"/>
        <v>48</v>
      </c>
      <c r="B61" s="14">
        <v>13</v>
      </c>
      <c r="C61" s="17">
        <v>4</v>
      </c>
      <c r="D61" s="14"/>
      <c r="E61" s="14"/>
    </row>
    <row r="62" spans="1:5" x14ac:dyDescent="0.3">
      <c r="A62" s="16">
        <f t="shared" si="0"/>
        <v>49</v>
      </c>
      <c r="B62" s="14">
        <v>14</v>
      </c>
      <c r="C62" s="17">
        <v>1</v>
      </c>
      <c r="D62" s="14"/>
      <c r="E62" s="14"/>
    </row>
    <row r="63" spans="1:5" x14ac:dyDescent="0.3">
      <c r="A63" s="16">
        <f t="shared" si="0"/>
        <v>50</v>
      </c>
      <c r="B63" s="14">
        <v>14</v>
      </c>
      <c r="C63" s="17">
        <v>2</v>
      </c>
      <c r="D63" s="14"/>
      <c r="E63" s="14"/>
    </row>
    <row r="64" spans="1:5" x14ac:dyDescent="0.3">
      <c r="A64" s="16">
        <f>A63+1</f>
        <v>51</v>
      </c>
      <c r="B64" s="14">
        <v>14</v>
      </c>
      <c r="C64" s="17">
        <v>3</v>
      </c>
      <c r="D64" s="14"/>
      <c r="E64" s="14"/>
    </row>
    <row r="65" spans="1:5" ht="15" thickBot="1" x14ac:dyDescent="0.35">
      <c r="A65" s="22">
        <f t="shared" si="0"/>
        <v>52</v>
      </c>
      <c r="B65" s="23">
        <v>14</v>
      </c>
      <c r="C65" s="24">
        <v>4</v>
      </c>
      <c r="D65" s="14"/>
      <c r="E65" s="14"/>
    </row>
  </sheetData>
  <mergeCells count="5">
    <mergeCell ref="L16:N16"/>
    <mergeCell ref="L20:N20"/>
    <mergeCell ref="N24:O24"/>
    <mergeCell ref="K31:M33"/>
    <mergeCell ref="B2:H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22</vt:i4>
      </vt:variant>
    </vt:vector>
  </HeadingPairs>
  <TitlesOfParts>
    <vt:vector size="25" baseType="lpstr">
      <vt:lpstr>Q1</vt:lpstr>
      <vt:lpstr>Q2</vt:lpstr>
      <vt:lpstr>Q3</vt:lpstr>
      <vt:lpstr>AvgCensus</vt:lpstr>
      <vt:lpstr>BaseCost</vt:lpstr>
      <vt:lpstr>Cd1Val</vt:lpstr>
      <vt:lpstr>Cd2Val</vt:lpstr>
      <vt:lpstr>Cd3Val</vt:lpstr>
      <vt:lpstr>Cd4Val</vt:lpstr>
      <vt:lpstr>Cd5Val</vt:lpstr>
      <vt:lpstr>Census</vt:lpstr>
      <vt:lpstr>Deck</vt:lpstr>
      <vt:lpstr>DeckDictionary</vt:lpstr>
      <vt:lpstr>Hand</vt:lpstr>
      <vt:lpstr>HandDictionary</vt:lpstr>
      <vt:lpstr>HandSuit1</vt:lpstr>
      <vt:lpstr>OTPerXsPx</vt:lpstr>
      <vt:lpstr>PxEquiv</vt:lpstr>
      <vt:lpstr>PxNurseRatio</vt:lpstr>
      <vt:lpstr>SalaryPerNurse</vt:lpstr>
      <vt:lpstr>SampledCensus</vt:lpstr>
      <vt:lpstr>Staffing</vt:lpstr>
      <vt:lpstr>StaffingParameter</vt:lpstr>
      <vt:lpstr>Suit</vt:lpstr>
      <vt:lpstr>Value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Saigal</dc:creator>
  <cp:lastModifiedBy>Sanjay</cp:lastModifiedBy>
  <dcterms:created xsi:type="dcterms:W3CDTF">2014-04-23T02:10:44Z</dcterms:created>
  <dcterms:modified xsi:type="dcterms:W3CDTF">2014-08-11T17:44:35Z</dcterms:modified>
</cp:coreProperties>
</file>