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esson Plan Calendar (Semester 1)" sheetId="1" r:id="rId3"/>
    <sheet state="visible" name="Class Calendar 1st Semester" sheetId="2" r:id="rId4"/>
    <sheet state="visible" name="Unit Plans" sheetId="3" r:id="rId5"/>
    <sheet state="visible" name="Curriculum Map (Semester 1)" sheetId="4" r:id="rId6"/>
    <sheet state="visible" name="Curriculum Map (Semester 2)" sheetId="5" r:id="rId7"/>
    <sheet state="visible" name="Class Calendar 2nd Semester" sheetId="6" r:id="rId8"/>
    <sheet state="visible" name="Unit Plan Calendar" sheetId="7" r:id="rId9"/>
    <sheet state="hidden" name="autoCrat_MergeData_DO_NOT_DELETE" sheetId="8" r:id="rId10"/>
    <sheet state="hidden" name="NVScriptsProperties" sheetId="9" r:id="rId11"/>
    <sheet state="visible" name="AP CS Principles Curriculum Framework" sheetId="10" r:id="rId12"/>
    <sheet state="visible" name="Learning Objectives" sheetId="11" r:id="rId13"/>
    <sheet state="visible" name="Computational Thinking Practices" sheetId="12" r:id="rId14"/>
    <sheet state="visible" name="Essential Questions" sheetId="13" r:id="rId15"/>
    <sheet state="visible" name="DOK and Resources" sheetId="14" r:id="rId16"/>
  </sheets>
  <definedNames/>
  <calcPr/>
</workbook>
</file>

<file path=xl/comments1.xml><?xml version="1.0" encoding="utf-8"?>
<comments xmlns="http://schemas.openxmlformats.org/spreadsheetml/2006/main">
  <authors>
    <author/>
  </authors>
  <commentList>
    <comment authorId="0" ref="L1">
      <text>
        <t xml:space="preserve">What should all, some, and few students be able to do by the end of the lesson?</t>
      </text>
    </comment>
  </commentList>
</comments>
</file>

<file path=xl/sharedStrings.xml><?xml version="1.0" encoding="utf-8"?>
<sst xmlns="http://schemas.openxmlformats.org/spreadsheetml/2006/main" count="3890" uniqueCount="1497">
  <si>
    <t>Lesson Number</t>
  </si>
  <si>
    <t>Unit</t>
  </si>
  <si>
    <t>63-67 class meetings per semester</t>
  </si>
  <si>
    <t>Lesson Title and Folder Link</t>
  </si>
  <si>
    <t xml:space="preserve">Unit Number </t>
  </si>
  <si>
    <t>Unit Title and Folder Link</t>
  </si>
  <si>
    <t>Learning Objectives</t>
  </si>
  <si>
    <t>Lesson Overview, Pedagogical Narrative, Pre Assessment and Prior Knowledge</t>
  </si>
  <si>
    <t>Lesson Specific Vocabulary</t>
  </si>
  <si>
    <t>Resources List</t>
  </si>
  <si>
    <t>Lesson Reflection (after teaching)</t>
  </si>
  <si>
    <t>Disposition/Participation Goals</t>
  </si>
  <si>
    <t>Product Outcomes and Evidence of Mastery</t>
  </si>
  <si>
    <t>Content Focus</t>
  </si>
  <si>
    <t>Lesson fragments</t>
  </si>
  <si>
    <t>Big Idea</t>
  </si>
  <si>
    <t>Essential Question 1</t>
  </si>
  <si>
    <t>Essential Question 2</t>
  </si>
  <si>
    <t>Essential Question 3</t>
  </si>
  <si>
    <t>Essential Question 4</t>
  </si>
  <si>
    <t>Essential Question 5</t>
  </si>
  <si>
    <t>Essential Question 6</t>
  </si>
  <si>
    <t>Enduring Understanding 1</t>
  </si>
  <si>
    <t>Enduring Understanding 2</t>
  </si>
  <si>
    <t>Enduring Understanding 3</t>
  </si>
  <si>
    <t>Enduring Understanding 4</t>
  </si>
  <si>
    <t>Enduring Understanding 5</t>
  </si>
  <si>
    <t>Learning Objective 1</t>
  </si>
  <si>
    <t>Universal Design for Instruction</t>
  </si>
  <si>
    <t>Cooperative Learning Strategy / Grouping</t>
  </si>
  <si>
    <t>Readings</t>
  </si>
  <si>
    <t>Agenda</t>
  </si>
  <si>
    <t>Opening Activity</t>
  </si>
  <si>
    <t>Opening Activity Resources</t>
  </si>
  <si>
    <t>Mini Lesson</t>
  </si>
  <si>
    <t>Mini Lesson Resources</t>
  </si>
  <si>
    <t>Practice / Application</t>
  </si>
  <si>
    <t>Practice / Application Resources</t>
  </si>
  <si>
    <t>Closing / Reflection</t>
  </si>
  <si>
    <t>Closing / Reflection Resources</t>
  </si>
  <si>
    <t>HW / Continued Thinking and Practice</t>
  </si>
  <si>
    <t>HW / Continued Thinking and Practice Resources</t>
  </si>
  <si>
    <t>Formative Assessement Questions</t>
  </si>
  <si>
    <t>Learning Objective 2</t>
  </si>
  <si>
    <t>Learning Objective 3</t>
  </si>
  <si>
    <t>Learning Objective 4</t>
  </si>
  <si>
    <t>Learning Objective 5</t>
  </si>
  <si>
    <t>Learning Objective 6</t>
  </si>
  <si>
    <t>Learning Objective 7</t>
  </si>
  <si>
    <t>Skills Text 1</t>
  </si>
  <si>
    <t>Skills Text 2</t>
  </si>
  <si>
    <t>Skills Text 3</t>
  </si>
  <si>
    <t>Skills Text 4</t>
  </si>
  <si>
    <t>Skills Text 5</t>
  </si>
  <si>
    <t>Skills Text 6</t>
  </si>
  <si>
    <t>Content Code 1</t>
  </si>
  <si>
    <t>Content Text 1</t>
  </si>
  <si>
    <t>Content Code 2</t>
  </si>
  <si>
    <t>Content Text 2</t>
  </si>
  <si>
    <t>Content Code 3</t>
  </si>
  <si>
    <t>Content Text 3</t>
  </si>
  <si>
    <t>Content Code 4</t>
  </si>
  <si>
    <t>Content Text 4</t>
  </si>
  <si>
    <t>Content Code 5</t>
  </si>
  <si>
    <t>Content Text 5</t>
  </si>
  <si>
    <t>Content Code 6</t>
  </si>
  <si>
    <t>Content Text 6</t>
  </si>
  <si>
    <t>Content Code 7</t>
  </si>
  <si>
    <t>Content Text 7</t>
  </si>
  <si>
    <t>Content Code 8</t>
  </si>
  <si>
    <t>Content Text 8</t>
  </si>
  <si>
    <t>Content Code 9</t>
  </si>
  <si>
    <t>Content Text 9</t>
  </si>
  <si>
    <t>Summative Assessement Questions</t>
  </si>
  <si>
    <t>Content Code 10</t>
  </si>
  <si>
    <t>Level 1: Recall</t>
  </si>
  <si>
    <t>Content Text 10</t>
  </si>
  <si>
    <t>Level 2: Skill/Concept</t>
  </si>
  <si>
    <t>Content Code 11</t>
  </si>
  <si>
    <t>Content Text 11</t>
  </si>
  <si>
    <t>Level 3: Strategic Thinking</t>
  </si>
  <si>
    <t>Content Code 12</t>
  </si>
  <si>
    <t>Content Text 12</t>
  </si>
  <si>
    <t>Level 4: Extended Thinking</t>
  </si>
  <si>
    <t>Content Code 13</t>
  </si>
  <si>
    <t>Content Text 13</t>
  </si>
  <si>
    <t>Content Code 14</t>
  </si>
  <si>
    <t>Content Text 14</t>
  </si>
  <si>
    <t>Content Code 15</t>
  </si>
  <si>
    <t>Content Text 15</t>
  </si>
  <si>
    <t>Content Code 16</t>
  </si>
  <si>
    <t>Content Text 16</t>
  </si>
  <si>
    <t>Content Code 17</t>
  </si>
  <si>
    <t>Content Text 17</t>
  </si>
  <si>
    <t>Content Code 18</t>
  </si>
  <si>
    <t>Content Text 18</t>
  </si>
  <si>
    <t>Content Code 19</t>
  </si>
  <si>
    <t>Content Text 19</t>
  </si>
  <si>
    <t>Content Code 20</t>
  </si>
  <si>
    <t>60 minute lessons</t>
  </si>
  <si>
    <t>Content Text 20</t>
  </si>
  <si>
    <t>Content Code 21</t>
  </si>
  <si>
    <t>Content Text 21</t>
  </si>
  <si>
    <t>Content Code 22</t>
  </si>
  <si>
    <t>Content Text 22</t>
  </si>
  <si>
    <t>Content Code 23</t>
  </si>
  <si>
    <t>Content Text 23</t>
  </si>
  <si>
    <t>Content Code 24</t>
  </si>
  <si>
    <t>Content Text 24</t>
  </si>
  <si>
    <t>Content Code 25</t>
  </si>
  <si>
    <t>Content Text 25</t>
  </si>
  <si>
    <t>Content Code 26</t>
  </si>
  <si>
    <t>Content Text 26</t>
  </si>
  <si>
    <t>Content Code 27</t>
  </si>
  <si>
    <t>Content Text 27</t>
  </si>
  <si>
    <t>Content Code 28</t>
  </si>
  <si>
    <t>Content Text 28</t>
  </si>
  <si>
    <t>Content Code 29</t>
  </si>
  <si>
    <t>Content Text 29</t>
  </si>
  <si>
    <t>Content Code 30</t>
  </si>
  <si>
    <t>Content Text 30</t>
  </si>
  <si>
    <t>Meetings per class per semester</t>
  </si>
  <si>
    <t>Content Code 31</t>
  </si>
  <si>
    <t>Content Text 31</t>
  </si>
  <si>
    <t>Content Code 32</t>
  </si>
  <si>
    <t>Content Text 32</t>
  </si>
  <si>
    <t>Content Code 33</t>
  </si>
  <si>
    <t>Content Text 33</t>
  </si>
  <si>
    <t>Content Code 34</t>
  </si>
  <si>
    <t>Content Text 34</t>
  </si>
  <si>
    <t>Content Code 35</t>
  </si>
  <si>
    <t>Content Text 35</t>
  </si>
  <si>
    <t>Content Code 36</t>
  </si>
  <si>
    <t>Content Text 36</t>
  </si>
  <si>
    <t>Content Code 37</t>
  </si>
  <si>
    <t>Content Text 37</t>
  </si>
  <si>
    <t>Content Code 38</t>
  </si>
  <si>
    <t>Content Text 38</t>
  </si>
  <si>
    <t>Content Code 39</t>
  </si>
  <si>
    <t>Content Text 39</t>
  </si>
  <si>
    <t>Content Code 40</t>
  </si>
  <si>
    <t>Content Text 40</t>
  </si>
  <si>
    <t>Content Code 41</t>
  </si>
  <si>
    <t>Content Text 41</t>
  </si>
  <si>
    <t>Content Code 42</t>
  </si>
  <si>
    <t>Content Text 42</t>
  </si>
  <si>
    <t>Content Code 43</t>
  </si>
  <si>
    <t>Content Text 43</t>
  </si>
  <si>
    <t>Content Code 44</t>
  </si>
  <si>
    <t>Content Text 44</t>
  </si>
  <si>
    <t>Content Code 45</t>
  </si>
  <si>
    <t>Content Text 45</t>
  </si>
  <si>
    <t>Content Code 46</t>
  </si>
  <si>
    <t>Content Text 46</t>
  </si>
  <si>
    <t>66</t>
  </si>
  <si>
    <t>Date</t>
  </si>
  <si>
    <t>Day</t>
  </si>
  <si>
    <t>Events</t>
  </si>
  <si>
    <t>AP CSP Purple (2A)</t>
  </si>
  <si>
    <t>AP CSP Green (2B)</t>
  </si>
  <si>
    <t>AP CSP Orange (2D)</t>
  </si>
  <si>
    <t>Thursday</t>
  </si>
  <si>
    <t>First day</t>
  </si>
  <si>
    <t>00.00</t>
  </si>
  <si>
    <t>Essential Question</t>
  </si>
  <si>
    <t>advisory</t>
  </si>
  <si>
    <t>Friday</t>
  </si>
  <si>
    <t>Enduring Understanding</t>
  </si>
  <si>
    <t>Learning Objective</t>
  </si>
  <si>
    <t>Skills Description</t>
  </si>
  <si>
    <t>Skill 1</t>
  </si>
  <si>
    <t>Skill 2</t>
  </si>
  <si>
    <t>Skill 3</t>
  </si>
  <si>
    <t>Skill 4</t>
  </si>
  <si>
    <t xml:space="preserve">Course intro: What is AP CSP?
Bootstrap:1 -- Circles of Evaluation, Contracts, Numbers, Images and Strings. Value Definitions.this is about Program Design and Abstraction. </t>
  </si>
  <si>
    <t>* 00.00 Introduce CSP and Scheme
* 00.01 Overview of the history of Scheme/Racket, Numbers in Scheme, 
* 00.02 Functions and their Contracts, Information and the data that represents it
* 00.03 Rules of Syntax, Circles of evaluation, Math to Circles, Circles to Math
* 00.04 Image primitives, Means of combining images
* 00.05 Image problems, Begin first image project
brief intro/overview,overview of programming languages, image manipulation and composition, information, data and the functions that compute them, Numbers, Strings, Images, Booleans</t>
  </si>
  <si>
    <t>Programming</t>
  </si>
  <si>
    <t>How are vastly different kinds of data, physical phenomena, and mathematical concepts represented on a computer?</t>
  </si>
  <si>
    <t>2.1 A variety of abstractions built upon binary sequences can be used to represent all digital data.</t>
  </si>
  <si>
    <t>00.01</t>
  </si>
  <si>
    <t>Weekend</t>
  </si>
  <si>
    <t>Monday</t>
  </si>
  <si>
    <t>Eid al-Adha</t>
  </si>
  <si>
    <t>Tuesday</t>
  </si>
  <si>
    <t>00.02</t>
  </si>
  <si>
    <t>2.1.1 Describe the variety of abstractions used to represent data. [P3]</t>
  </si>
  <si>
    <t>00</t>
  </si>
  <si>
    <t>SWBAT ...
+ describe the meaning of Advanced Placement classes
+ discover the goals of AP CS Principles by conducting a web search
+ identify strategies for investigating programming languages</t>
  </si>
  <si>
    <t xml:space="preserve">AP CS Principles is a broad introduction to computer science through the many applications and concepts of computational thinking. </t>
  </si>
  <si>
    <t>CSP Video
wescheme.org
WeScheme Documentation
</t>
  </si>
  <si>
    <t>2.1.2 Explain how binary sequences are used to represent digital data. [P5]</t>
  </si>
  <si>
    <t xml:space="preserve">participation varied, google classroom needed enabling so first class did not access, </t>
  </si>
  <si>
    <t>* Practice transition from groups of four to whole class
* Practice accountable talk strategies 
* Access content through Google Classroom</t>
  </si>
  <si>
    <t>Students post to GClassroom descriptions of the AP course</t>
  </si>
  <si>
    <t>* individual web search
* groups of four conference
* whole class share out</t>
  </si>
  <si>
    <t>x</t>
  </si>
  <si>
    <t>P3: Abstracting: Computational thinking requires understanding and applying abstraction at multiple levels, such as privacy in social networking applications, logic gates and bits, and the human genome project. Students in this course use abstraction to develop models and simulations of natural and artificial phenomena, use them to make predictions about the world, and analyze their efficacy and validity. Students are expected to:
- Explain how data, information, or knowledge is represented for computational use.
- Explain how abstractions are used in computation or modeling.
- Identify abstractions
- Describe modeling in a computational context.</t>
  </si>
  <si>
    <t>Wednesday</t>
  </si>
  <si>
    <t>P5: Communicating: Students in this course describe computation and the impact of technology and computation, explain and justify the design and appropriateness of their computational choices, and analyze and describe both computational artifacts and the results or behaviors of such artifacts. Communication includes written and oral descriptions supported by graphs, visualizations, and computational analysis. Students are expected to:
- Explain the meaning of a result in context.
- Describe computation with accurate and precise language, notations, or visualizations.
- Summarize the purpose of a computational artifact.</t>
  </si>
  <si>
    <t>00.03</t>
  </si>
  <si>
    <t>Abstraction 2.1.1A</t>
  </si>
  <si>
    <t xml:space="preserve">Developments in computing have far-reaching effects on society and have led to significant innovations. The developments have implications for individuals, society, commercial markets, and innovation. Students in this course study these effects, and they learn to draw connections between different computing concepts. Students are expected to: </t>
  </si>
  <si>
    <t>00.04</t>
  </si>
  <si>
    <t>00.05</t>
  </si>
  <si>
    <t>00.06</t>
  </si>
  <si>
    <t>Abstraction 2.1.1B</t>
  </si>
  <si>
    <t>00.07</t>
  </si>
  <si>
    <t>00.08</t>
  </si>
  <si>
    <t>00.07 + Booleans</t>
  </si>
  <si>
    <t>00.09</t>
  </si>
  <si>
    <t>00.10</t>
  </si>
  <si>
    <t>00.07 - Finish Project</t>
  </si>
  <si>
    <t>00.11</t>
  </si>
  <si>
    <t>Fire Drill</t>
  </si>
  <si>
    <t>00.12</t>
  </si>
  <si>
    <t>Abstraction 2.1.1C</t>
  </si>
  <si>
    <t>00.13</t>
  </si>
  <si>
    <t>Introduction to AP CSP</t>
  </si>
  <si>
    <t>Rosh Hashanah</t>
  </si>
  <si>
    <t>00.14</t>
  </si>
  <si>
    <t>Abstraction 2.1.1D</t>
  </si>
  <si>
    <t>SWBAT...
+ describe the origins of the Scheme programming language
+ solve a simple problem in an unfamiliar programming language by using investigation techniques 
+ use accountable talk to review investigation techniques
+ identify characteristics of Numbers in the Scheme programming language</t>
  </si>
  <si>
    <t>00.15</t>
  </si>
  <si>
    <t>In AP CSP we will learn a variety of programming languages that enable us to investigate the fundamental concepts of computer science. The first programming language we will learn is called Scheme. Students will investigate the origins of the Scheme language and where it fits in to the world of programming languages. Students will investigate their first programming problem: how do we add 2 and 2 in Scheme.</t>
  </si>
  <si>
    <t xml:space="preserve">* Introduce Code Along mode (students at computers following teacher demonstration)
* Continue to share </t>
  </si>
  <si>
    <t>Columbus Day</t>
  </si>
  <si>
    <t>Introduction to "Realm of Racket"</t>
  </si>
  <si>
    <t>00.16</t>
  </si>
  <si>
    <t>Yom Kippur</t>
  </si>
  <si>
    <t>Abstraction 2.1.1E</t>
  </si>
  <si>
    <t>00.17</t>
  </si>
  <si>
    <t>00.18</t>
  </si>
  <si>
    <t>00.19</t>
  </si>
  <si>
    <t>Abstraction 2.1.1F</t>
  </si>
  <si>
    <t>Abstraction 2.1.2A</t>
  </si>
  <si>
    <t>Abstraction 2.1.2B</t>
  </si>
  <si>
    <t>Election Day</t>
  </si>
  <si>
    <t>Veteran's Day</t>
  </si>
  <si>
    <t>Abstraction 2.1.2C</t>
  </si>
  <si>
    <t>Abstraction 2.1.2D</t>
  </si>
  <si>
    <t>Half Day - Parent Teacher Conferences</t>
  </si>
  <si>
    <t>Thanksgiving</t>
  </si>
  <si>
    <t>Abstraction 2.1.2E</t>
  </si>
  <si>
    <t>Abstraction 2.1.2F</t>
  </si>
  <si>
    <t>Introduction to Racket - Values and Arithmetic</t>
  </si>
  <si>
    <t>SWBAT ...
+ utilize contract format for identifying inputs and outputs of a function
+ identify the purpose statement as a the representation of the data as information
+ complete a contract library entry for new functions that are learned in class</t>
  </si>
  <si>
    <t xml:space="preserve">In this lesson students learn that a contract is the name, domain and range of a function. The domain is collection of value types that the function takes in and the range is the value type that the function returns when it evaluates a specific input. </t>
  </si>
  <si>
    <t>function
contract
domain
range</t>
  </si>
  <si>
    <t>Presentation
Contract Printout Sheet</t>
  </si>
  <si>
    <t>* Lecture mode, tables facing forward</t>
  </si>
  <si>
    <t>Students find interesting functions in WeScheme documentation and record on contract sheets</t>
  </si>
  <si>
    <t>* at computers answer poll question about compilers
* return to tables of 4, discuss at tables
* whole class discuss data vs. information
* introduce 4 canonical data types
* introduce functions as analogous to mathematical operators
* introduce contracts as records of agreement between programmers and functions
* record several functions into contract library</t>
  </si>
  <si>
    <t>Poll question what is the roll of the compiler/interpreter</t>
  </si>
  <si>
    <t>Computers are extremely useful. They are particularly good at calculating values. They can help us solve a tremendous range of problems but only if we know how to turn the information from our problems into computable data. We will learn to work with several types of data that are recognized by the computer (and eventually to create our own) in order to apply computers to the problems we care about.</t>
  </si>
  <si>
    <t>Winter Recess</t>
  </si>
  <si>
    <t>Students enter functions into contract sheets.</t>
  </si>
  <si>
    <t>Given an example of a function write the contract</t>
  </si>
  <si>
    <t>Partner A: (capitalize-if-true true "happy") -&gt; "Happy"
Partner B: (double-if-true false 10) -&gt; 10</t>
  </si>
  <si>
    <t>How are programs developed to help people, organizations, or society solve problems?</t>
  </si>
  <si>
    <t>Explore Task</t>
  </si>
  <si>
    <t>5.1 Programs can be developed for creative expression, to satisfy personal curiosity, to create new knowledge, or to solve problems (to help people, organizations, or society).</t>
  </si>
  <si>
    <t>5.1.1 Develop a program for creative expression, to satisfy personal curiosity, or to create new knowledge. [P2]</t>
  </si>
  <si>
    <t xml:space="preserve">Computing is a creative discipline in which creation takes many forms, such as remixing digital music, generating animations, developing websites, and writing programs. Students in this course engage in the creative aspects of computing by designing and developing interesting computational artifacts, as well as by applying computing techniques to creatively solve problems. Students are expected to: </t>
  </si>
  <si>
    <t>Martin Luther King Jr. Day</t>
  </si>
  <si>
    <t>P.2.1 Create an artifact with a practical, personal, or societal intent.</t>
  </si>
  <si>
    <t>P.2.2 Select appropriate techniques to develop a computational artifact.</t>
  </si>
  <si>
    <t>P.2.3 Use appropriate algorithmic and information-management principles.</t>
  </si>
  <si>
    <t>Regents Week</t>
  </si>
  <si>
    <t>Chancellor's Conference Day</t>
  </si>
  <si>
    <t>SWBAT...
+ describe how expressions are evaluated in Racket using circles of evaluation
+ evaluate numerical arithmetic expressions using the rules of syntax and evaluation by diagramming expression using circles of evaluation</t>
  </si>
  <si>
    <t>SWBAT...
+ identify the contract for image primitives, image combiners and image properties
+ apply image function contracts for the purpose of solving problems</t>
  </si>
  <si>
    <t>Students use pair programming techniques to solve image composition problems</t>
  </si>
  <si>
    <t>SWBAT...
+ solve image composition problems using pair programming
+ ideate a image composition project for creative expression</t>
  </si>
  <si>
    <t>Value Definitions</t>
  </si>
  <si>
    <t>SWBAT ...
+ bind identifiers to values and expressions using (define IDENTIFIER ...) syntax.
+ use value definitions in a Racket program to solve problems.</t>
  </si>
  <si>
    <t>We learn to define name (the fancy computer science word is identifier) through a classic example. How old are you? The common answer is the number of years. Oh no I meant the number of seconds old you are. Nobody knows? Because it isn't a human scale question, at least not without reasonable time to compute the answer. But computers are really good at computing answers so let's give it the work to do.</t>
  </si>
  <si>
    <t>name
identifier
bind
define</t>
  </si>
  <si>
    <t>Using string primitives compose an expression that solves the followign problem:
Given any string, concatenate the first and last characters.
Start with the following line of code
(define str "anything")</t>
  </si>
  <si>
    <t>Semester 1</t>
  </si>
  <si>
    <t>Semester 2</t>
  </si>
  <si>
    <t>Unit Name or Theme</t>
  </si>
  <si>
    <t>Circles of Evaluation, contracts, values, simple graphics, evaluating expressions (stepper). Error messages, indendation rules</t>
  </si>
  <si>
    <t>Algorithms</t>
  </si>
  <si>
    <t>How are algorithms implemented and executed on computers and computational devices?</t>
  </si>
  <si>
    <t>Finish Creative Project</t>
  </si>
  <si>
    <t>4.1 Algorithms are precise sequences of instructions for processes that can be executed by a computer and are implemented using programming languages.</t>
  </si>
  <si>
    <t>5.2 People write programs to execute algorithms.</t>
  </si>
  <si>
    <t>4.1.1 Develop an algorithm for implementation in a program. [P2]</t>
  </si>
  <si>
    <t>Abstraction</t>
  </si>
  <si>
    <t>Impact</t>
  </si>
  <si>
    <t>Internet</t>
  </si>
  <si>
    <t>Data</t>
  </si>
  <si>
    <t>Explore Performance Task</t>
  </si>
  <si>
    <t>1st Semester Subtotal</t>
  </si>
  <si>
    <t>SWBAT ...
+ translate English descriptions of Boolean expressions to Racket code.
+ evaluate Boolean expressions in Racket.
+ describe the analogue between boolean arithmetic and number arithmetic.
+ consider the outcome of conditional expression problems</t>
  </si>
  <si>
    <t>evaluate
expression
Boolean</t>
  </si>
  <si>
    <t>4.1.2 Express an algorithm in a language. [P5]</t>
  </si>
  <si>
    <t>Creativity 2</t>
  </si>
  <si>
    <t>P2: Creating Computational Artifacts: Computing is a creative discipline in which creation takes many forms, such as remixing digital music, generating animations, developing websites, and writing programs. Students in this course engage in the creative aspects of computing by designing and developing interesting computational artifacts, as well as by applying computing techniques to creatively solve problems. Students are expected to: 
- Create an artifact with a practical, personal, or societal intent.
- Select appropriate techniques to develop a computational artifact.
- Use appropriate algorithmic and information-management principles.</t>
  </si>
  <si>
    <t>Programming 2</t>
  </si>
  <si>
    <t>Abstraction 2</t>
  </si>
  <si>
    <t>Data 2</t>
  </si>
  <si>
    <t>Internet 2</t>
  </si>
  <si>
    <t>Impact 2</t>
  </si>
  <si>
    <t>Create Performance Task</t>
  </si>
  <si>
    <t>Test Review</t>
  </si>
  <si>
    <t>Subtotal</t>
  </si>
  <si>
    <t>Post PT Projects</t>
  </si>
  <si>
    <t>Algorithms 4.1.1A</t>
  </si>
  <si>
    <t>Algorithms 4.1.1B</t>
  </si>
  <si>
    <t>Unit 1 - Programming - Unit Plan</t>
  </si>
  <si>
    <t>Introduction to Boolean Expressions</t>
  </si>
  <si>
    <t>Algorithms 4.1.1C</t>
  </si>
  <si>
    <t>Unit 2 - Abstraction - Unit Plan</t>
  </si>
  <si>
    <t>Algorithms 4.1.1D</t>
  </si>
  <si>
    <t>Unit 3 - Impact - Unit Plan</t>
  </si>
  <si>
    <t>Unit 4 - Internet - Unit Plan</t>
  </si>
  <si>
    <t>Algorithms 4.1.1E</t>
  </si>
  <si>
    <t>Unit 5 - Data - Unit Plan</t>
  </si>
  <si>
    <t>Enduring Understandings</t>
  </si>
  <si>
    <t>Algorithms 4.1.1F</t>
  </si>
  <si>
    <t>Algorithms 4.1.1G</t>
  </si>
  <si>
    <t>Algorithms 4.1.1H</t>
  </si>
  <si>
    <t>Algorithms 4.1.1I</t>
  </si>
  <si>
    <t>Algorithms 4.1.2A</t>
  </si>
  <si>
    <t>Practice with Boolean Expressions Day 1</t>
  </si>
  <si>
    <t>Algorithms 4.1.2B</t>
  </si>
  <si>
    <t>Algorithms 4.1.2C</t>
  </si>
  <si>
    <t>Algorithms 4.1.2D</t>
  </si>
  <si>
    <t>Algorithms 4.1.2E</t>
  </si>
  <si>
    <t>Algorithms 4.1.2F</t>
  </si>
  <si>
    <t>Algorithms 4.1.2G</t>
  </si>
  <si>
    <t>Algorithms 4.1.2H</t>
  </si>
  <si>
    <t>Introduction to Strings</t>
  </si>
  <si>
    <t>Algorithms 4.1.2I</t>
  </si>
  <si>
    <t>String Arithmetic</t>
  </si>
  <si>
    <t>SWBAT use string primitives to solve problems
SWBAT describe the analogue between string, boolean, and numerical arithmetic
SWBAT use value definitions to solve problems using string primitives</t>
  </si>
  <si>
    <t>1.2 Computing enables people to use creative development processes to create computational artifacts for creative expression or to solve a problem.</t>
  </si>
  <si>
    <t>5.4 Programs are developed, maintained, and used by people for different purposes.</t>
  </si>
  <si>
    <t>7.2 Computing enables innovation in nearly every field.</t>
  </si>
  <si>
    <t>6.2 Characteristics of the Internet influence the systems built on it.</t>
  </si>
  <si>
    <t>3.2 Computing facilitates exploration and the discovery of connections in information.</t>
  </si>
  <si>
    <t>2.2 Multiple levels of abstraction are used to write programs or create other computational artifacts.</t>
  </si>
  <si>
    <t>4.2 Algorithms can solve many but not all computational problems.</t>
  </si>
  <si>
    <t>5.5 Programming uses mathematical and logical concepts.</t>
  </si>
  <si>
    <t>7.3 Computing has a global affect — both beneficial and harmful — on people and society.</t>
  </si>
  <si>
    <t>6.3 Cybersecurity is an important concern for the Internet and the systems built on it.</t>
  </si>
  <si>
    <t>3.3 There are trade-offs when representing information as digital data.</t>
  </si>
  <si>
    <t>1.3 Computing can extend traditional forms of human expression and experience.</t>
  </si>
  <si>
    <t>5.3 Programming is facilitated by appropriate abstractions.</t>
  </si>
  <si>
    <t>2.3 Models and simulations use abstraction to generate new understanding and knowledge.</t>
  </si>
  <si>
    <t>Flag of Japan - Introduce Flag Project</t>
  </si>
  <si>
    <t>7.4 Computing innovations influence and are influenced by the economic, social, and cultural contexts in which they are designed and used.</t>
  </si>
  <si>
    <t>SWBAT will interpret predicates to determine the class of data for a given value.
SWBAT use predicates in conditional functions to prevent the misuse of data.</t>
  </si>
  <si>
    <t>Essential Questions</t>
  </si>
  <si>
    <t>Radius to Sidelength of Star</t>
  </si>
  <si>
    <t>Flag of Turkey - Reading Construction Sheets</t>
  </si>
  <si>
    <t>Flag of Turkey - Crescent Moon</t>
  </si>
  <si>
    <t>How can computing and the use of computational tools foster creative expression?</t>
  </si>
  <si>
    <t>Which mathematical and logical concepts are fundamental to computer programming?</t>
  </si>
  <si>
    <t>How does computing enable innovation?</t>
  </si>
  <si>
    <t>What aspects of the Internet’s design and development have helped it scale and flourish?</t>
  </si>
  <si>
    <t>What opportunities do large data sets provide for solving problems and creating knowledge?</t>
  </si>
  <si>
    <t>How can computing extend traditional forms of human expression and experience?</t>
  </si>
  <si>
    <t>How does abstraction make the development of computer programs possible?</t>
  </si>
  <si>
    <t>Why are some languages better than others when used to implement algorithms?</t>
  </si>
  <si>
    <t>What are some potential beneficial and harmful effects of computing?</t>
  </si>
  <si>
    <t>How is cybersecurity impacting the ever-increasing number of Internet users?</t>
  </si>
  <si>
    <t>How can computational models and simulations help generate new understanding and knowledge?</t>
  </si>
  <si>
    <t>What kinds of problems are easy, what kinds are difficult, and what kinds are impossible to solve algorithmically?</t>
  </si>
  <si>
    <t>How do economic, social, and cultural contexts influence innovation and the use of computing?</t>
  </si>
  <si>
    <t>How are algorithms evaluated?</t>
  </si>
  <si>
    <t>How does computing enhance human communication, interaction, and cognition?</t>
  </si>
  <si>
    <t>Common Core Learning Standards</t>
  </si>
  <si>
    <t>Continue Flags - Dimensions and Primitive Definitions</t>
  </si>
  <si>
    <t>SWBAT ...
+ define dimensions as relative value definitions
+ define image primitives using dimension definitions</t>
  </si>
  <si>
    <t>Other Relevant Learning Standards (AP, etc.)</t>
  </si>
  <si>
    <t>Flags (gentle and challenging options)</t>
  </si>
  <si>
    <t>Flag of Turkey - Placing the star</t>
  </si>
  <si>
    <t>Flag Project - start with list of prescried flags, then discuss common situations (only so many flag types!). Construction sheets, buildng up value definitions, then combining definitions. Discuss star-as-radius from star-as-pentagon-side-length</t>
  </si>
  <si>
    <t>How are programs used for creative expression, to satisfy personal curiosity, or to create new knowledge?</t>
  </si>
  <si>
    <t>5.1.2 Develop a correct program to solve problems. [P2]</t>
  </si>
  <si>
    <t>5.2.1 Explain how programs implement algorithms. [P3]</t>
  </si>
  <si>
    <t>5.5.1 Employ appropriate mathematical and logical concepts in programming. [P1]</t>
  </si>
  <si>
    <t>P1: Connecting Computing: Developments in computing have far-reaching effects on society and have led to significant innovations. The developments have implications for individuals, society, commercial markets, and innovation. Students in this course study these effects, and they learn to draw connections between different computing concepts. Students are expected to: 
- Identify impacts of computing.
- Describe connections between people and computing.
- Explain connections between computing concepts.</t>
  </si>
  <si>
    <t>Programming 5.1.1A</t>
  </si>
  <si>
    <t>Programming 5.1.1B</t>
  </si>
  <si>
    <t>00.20</t>
  </si>
  <si>
    <t>Programming 5.1.1C</t>
  </si>
  <si>
    <t>Programming 5.1.1D</t>
  </si>
  <si>
    <t>00.21</t>
  </si>
  <si>
    <t>Programming 5.1.1E</t>
  </si>
  <si>
    <t>Programming 5.1.1F</t>
  </si>
  <si>
    <t>Programming 5.1.2A</t>
  </si>
  <si>
    <t>00.22</t>
  </si>
  <si>
    <t>Programming 5.1.2B</t>
  </si>
  <si>
    <t>Programming 5.1.2C</t>
  </si>
  <si>
    <t>00.23</t>
  </si>
  <si>
    <t>Programming 5.1.2D</t>
  </si>
  <si>
    <t>Programming 5.1.2E</t>
  </si>
  <si>
    <t>Skill Mastery (Students will be able to)</t>
  </si>
  <si>
    <t>00.24</t>
  </si>
  <si>
    <t>Programming 5.1.2F</t>
  </si>
  <si>
    <t>Programming 5.1.2G</t>
  </si>
  <si>
    <t>Content Mastery (Students will know)</t>
  </si>
  <si>
    <t>Programming 5.1.2H</t>
  </si>
  <si>
    <t>Programming 5.1.2I</t>
  </si>
  <si>
    <t>Predicates</t>
  </si>
  <si>
    <t>Programming 5.1.2J</t>
  </si>
  <si>
    <t>Programming 5.2.1A</t>
  </si>
  <si>
    <t>Programming 5.2.1B</t>
  </si>
  <si>
    <t>Programming 5.2.1C</t>
  </si>
  <si>
    <t>Programming 5.2.1D</t>
  </si>
  <si>
    <t>Image Arithmetic</t>
  </si>
  <si>
    <t>SWBAT identify the three types of image primitives: basic shapes, image properties, image composing.
SWBAT analyze a text to gain knowledge about image primitives.
SWBAT identify active reading strategies for interacting with a college ready text.
SWBAT use documentation in conjunction with reading to enhance understanding.</t>
  </si>
  <si>
    <t>Programming 5.2.1E</t>
  </si>
  <si>
    <t>Programming 5.2.1F</t>
  </si>
  <si>
    <t>Programming 5.2.1G</t>
  </si>
  <si>
    <t>Programming 5.2.1H</t>
  </si>
  <si>
    <t>Programming 5.2.1I</t>
  </si>
  <si>
    <t>Programming 5.2.1J</t>
  </si>
  <si>
    <t>Programming 5.2.1K</t>
  </si>
  <si>
    <t>Image Producing Expressions</t>
  </si>
  <si>
    <t>SWBAT design an expression to display a simple car by identifying image primitives.
SWBAT use image primitives to write a program to display their car design.</t>
  </si>
  <si>
    <t>Programming 5.5.1A</t>
  </si>
  <si>
    <t>Programming 5.5.1B</t>
  </si>
  <si>
    <t>Programming 5.5.1C</t>
  </si>
  <si>
    <t>Programming 5.5.1D</t>
  </si>
  <si>
    <t>Programming 5.5.1E</t>
  </si>
  <si>
    <t>Predicates and Documentation</t>
  </si>
  <si>
    <t>SWBAT use documentation predicates to generate legal function applications.</t>
  </si>
  <si>
    <t>Programming 5.5.1F</t>
  </si>
  <si>
    <t>Summative Assessment Strategies (Evidence of mastery)</t>
  </si>
  <si>
    <t>Instructional Strategies</t>
  </si>
  <si>
    <t>Link to Unit Folder</t>
  </si>
  <si>
    <t>Programming 5.5.1G</t>
  </si>
  <si>
    <t>Programming 5.5.1H</t>
  </si>
  <si>
    <t>Programming 5.5.1I</t>
  </si>
  <si>
    <t>Programming 5.5.1J</t>
  </si>
  <si>
    <t>Comparing Documentation: place-image versus overlay/xy</t>
  </si>
  <si>
    <t>SWBAT use the documentation of two functions to describe the differences between them.
SWBAT determine the appropriate function needed to solve a problem.
SWBAT apply place-image and overlay/xy functions to appropriate arguments to solve a given problem.</t>
  </si>
  <si>
    <t>Choosing Appropriate Functions</t>
  </si>
  <si>
    <t>Using Image Properties</t>
  </si>
  <si>
    <t>SWBAT determine whether value abstractions are needed in a program.
SWBAT incorporate arithmetic expressions to maintain ratios in an image program.
SWBAT incorporate image property expressions into programs to solve a given problem.</t>
  </si>
  <si>
    <t>Resources and Texts</t>
  </si>
  <si>
    <t>Bootstrap:1 -- Design Recipe. Rocket-height (advanced?), update-danger, update-target, Booleans, Sam the Butterfly</t>
  </si>
  <si>
    <t>Solving problems with image Properties and Value Definitions</t>
  </si>
  <si>
    <t>Reading documenataion. Build up definitions, play with the APIs using those value definitions</t>
  </si>
  <si>
    <t>5.3.1 Use abstraction to manage complexity in programs. [P3]</t>
  </si>
  <si>
    <t>Programming 5.3.1A</t>
  </si>
  <si>
    <t>Introduction to Flags</t>
  </si>
  <si>
    <t>SWBAT identify vocabulary for describing flags.
SWBAT use vexilogical websites to proceed with flag research.
SWBAT identify ratio information based on research.</t>
  </si>
  <si>
    <t>Programming 5.3.1B</t>
  </si>
  <si>
    <t>Programming 5.3.1C</t>
  </si>
  <si>
    <t>Programming 5.3.1D</t>
  </si>
  <si>
    <t>Programming 5.3.1E</t>
  </si>
  <si>
    <t>Programming 5.3.1F</t>
  </si>
  <si>
    <t>Programming 5.3.1G</t>
  </si>
  <si>
    <t>Flag Planning Exemplar: Flag of Turkey</t>
  </si>
  <si>
    <t>SWBAT connect design process to solution approaches in an example project.
SWBAT identify habits that will lead to success on a multifaceted project.
SWBAT describe how ratios are used in an example project.
SWBAT make custom colors for flags based on research information.</t>
  </si>
  <si>
    <t>Programming 5.3.1H</t>
  </si>
  <si>
    <t>Programming 5.3.1I</t>
  </si>
  <si>
    <t>Programming 5.3.1J</t>
  </si>
  <si>
    <t>Programming 5.3.1K</t>
  </si>
  <si>
    <t>Programming 5.3.1L</t>
  </si>
  <si>
    <t>Programming 5.3.1M</t>
  </si>
  <si>
    <t>Programming 5.3.1N</t>
  </si>
  <si>
    <t>Programming 5.3.1O</t>
  </si>
  <si>
    <t>00.26</t>
  </si>
  <si>
    <t>Flag Construction Day 1</t>
  </si>
  <si>
    <t>00.27</t>
  </si>
  <si>
    <t>Flag Construction Day 2</t>
  </si>
  <si>
    <t>00.28</t>
  </si>
  <si>
    <t>Flag Construction Day 3</t>
  </si>
  <si>
    <t>Flag Construction Day 4</t>
  </si>
  <si>
    <t>0</t>
  </si>
  <si>
    <t>01.00</t>
  </si>
  <si>
    <t>Expressions to Functions: Motivating Named Procedures</t>
  </si>
  <si>
    <t>01</t>
  </si>
  <si>
    <t>Functions and Programs</t>
  </si>
  <si>
    <t>SWBAT discuss the need for functions: to think "in terms of a procedure"
SWBAT identify skills that they need to review to solve function problems on a variety of data</t>
  </si>
  <si>
    <t>01.01</t>
  </si>
  <si>
    <t>Review: String Functions and Documentation</t>
  </si>
  <si>
    <t>SWBAT identify parts of String data in order to design functions to consume and produce strings.
SWBAT predict the outcome of a procedure given its definition and documentation for included primitives.
SWBAT solve function design problems that consume and produce String data.</t>
  </si>
  <si>
    <t>01.02</t>
  </si>
  <si>
    <t>Function Problem Solving: The Design Recipe</t>
  </si>
  <si>
    <t>SWBAT follow a design process to solve function problems.
SWBAT identify necessary primitives when solving simple functions.
SWBAT associate problem solving with a process of asking and answering questions in a prescibed sequence.
SWBAT associate specific questions for each step of the design recipe.</t>
  </si>
  <si>
    <t>Bootstrap:1 -- Luigi's Pizza (emoticons, Yelp Reviews, etc). update-player, line-length, distance</t>
  </si>
  <si>
    <t>01.03</t>
  </si>
  <si>
    <t>Definitions and Their Applications</t>
  </si>
  <si>
    <t>SWBAT describe the difference between a functions definition and its application.
SWBAT use a problem solving process based on questions to develop complete solutions to problems.
SWBAT use Dr. Racket's stepper to explore defintions and their applications.</t>
  </si>
  <si>
    <t>01.04</t>
  </si>
  <si>
    <t>Function Design</t>
  </si>
  <si>
    <t>SWBAT recall the steps to solving problems and their associated questions.
SWBAT solve function definition problems using a design recipe.</t>
  </si>
  <si>
    <t>01.05</t>
  </si>
  <si>
    <t>Interactive Programs</t>
  </si>
  <si>
    <t>SWBAT describe the behavior of interactive programs.
SWBAT express the relationship between event handlers and program state.
SWBAT articulate the meaning of program state.
SWBAT imitate the change of a programs state through role playing.</t>
  </si>
  <si>
    <t>Interactive Programs: Worked Example</t>
  </si>
  <si>
    <t>SWBAT write a program the causes a car to move across the screen.
SWBAT identify constant versus variable data in the program.
SWBAT define values to bind constant data to appropriate names in order to build an image of a car.
SWBAT solve word problems for tock and render create the animation.
SWBAT describe the difference between the computation that updates the state and the computation that renders the state.</t>
  </si>
  <si>
    <t>01.06</t>
  </si>
  <si>
    <t>01.07</t>
  </si>
  <si>
    <t>Make a car move across the screen</t>
  </si>
  <si>
    <t>01.08</t>
  </si>
  <si>
    <t>Debugging with check-expect Day 1</t>
  </si>
  <si>
    <t>01.09</t>
  </si>
  <si>
    <t>Debugging with check-expect Day 2</t>
  </si>
  <si>
    <t>01.10</t>
  </si>
  <si>
    <t>Debuggin with check-expect Day 3</t>
  </si>
  <si>
    <t>Tables</t>
  </si>
  <si>
    <t>01.11</t>
  </si>
  <si>
    <t>Debugging with check-expect Day 4</t>
  </si>
  <si>
    <t>01.12</t>
  </si>
  <si>
    <t>Make a car move challenge</t>
  </si>
  <si>
    <t>01.13</t>
  </si>
  <si>
    <t>Evaluation with Cond Day 1</t>
  </si>
  <si>
    <t>01.14</t>
  </si>
  <si>
    <t>Evaluation with Cond Day 2</t>
  </si>
  <si>
    <t>01.15</t>
  </si>
  <si>
    <t>The keypress Function</t>
  </si>
  <si>
    <t>01.16</t>
  </si>
  <si>
    <t>keypress Day 2</t>
  </si>
  <si>
    <t>01.17</t>
  </si>
  <si>
    <t>Land a UFO version 1</t>
  </si>
  <si>
    <t>Bootstrap:2 -- intro to Pyret, sneakers, Design Recipe</t>
  </si>
  <si>
    <t>Overview, translating simple racket into pyret, importing modules, playing with datatypes, binops v. functions, error messages, sneakers
Emphasize helper functions (area of donut), cost/revenue/gross</t>
  </si>
  <si>
    <t>Creativity</t>
  </si>
  <si>
    <t>How can a creative development process affect the creation of computational artifacts?</t>
  </si>
  <si>
    <t>01.18</t>
  </si>
  <si>
    <t>Land a UFO version 2</t>
  </si>
  <si>
    <t>1.1 Creative development can be an essential process for creating computational artifacts.</t>
  </si>
  <si>
    <t>1.1.1 Apply a creative development process when creating computational artifacts. [P2]</t>
  </si>
  <si>
    <t>Creativity 1.1.1A</t>
  </si>
  <si>
    <t>Creativity 1.1.1B</t>
  </si>
  <si>
    <t>01.19</t>
  </si>
  <si>
    <t>Land a UFO version 3</t>
  </si>
  <si>
    <t>01.20</t>
  </si>
  <si>
    <t>Land a UFO with Physics version 4</t>
  </si>
  <si>
    <t>02.00</t>
  </si>
  <si>
    <t>Introduction to Pyret: Syntax and Style</t>
  </si>
  <si>
    <t>02</t>
  </si>
  <si>
    <t>Introduction to Pyret</t>
  </si>
  <si>
    <t>SWBAT identify style and syntax for value definitions in Pyret.
SWBAT define values using all capital letters in the name of a value.
SWBAT compare and contrast statements in Racket and Pyret, noticing
infix in contrast to prefix notation
comma separated arguments
parentheses around arguments not functions
‘=’ for value -&gt; name binding
‘fun ... end’ for function definition
include image
values not printed to interactions
SWBAT write value bindings for numbers, strings, images, and booleans given examples in Racket and Pyret.
SWBAT write function definitions from a problem statement for simple functions given and example.
SWBAT use style conventions when forming statements in Pyret, including surrounding infix operators and special forms with space character, using hyphens to join multiple words in a binding name, using ALL CAPS for values that do not change, lowercase for parameters and function names, and limit the length of a line to 80 characters.
SWBAT use descriptive naming for values and functions</t>
  </si>
  <si>
    <t>Its time to make the transition to Pyret. The transition marks an intentional shift in student thinking away from pattern matching toward interacting with fundamental concepts at a higher level. Names of values and procedures, describing computation and building abstraction are taken to a higher level with the addition of structured data. This is a great opportunity for students to reset. Some students have struggled through the introduction to programming in Racket. Some found the parenthesis overwhelming. Others haven't internalized design recipes. Switching languages means that for the first few lessons we are back a square one, whichs means a second chance to see an introduction to fundamental concepts. The beauty of the Racket to Pyret switch is that while we are starting again from the beginning, we are reinforcing identical concepts and semantics. Only the syntax has changed and in many ways it is more familiar. Students will come on board who were on the wings because the unfamiliar will become like an old friend as they embark on the next phase of the journey.</t>
  </si>
  <si>
    <t xml:space="preserve">First day needed more structure. I introduced students to the pyret.org home page and showed them the language comparison examples and documentation. 
A good activity would be a pyret.org scavenger hunt. Find this, this and that function in the documentation. Find how to construct an expression with a binary numerical operator, with a binary boolean operator. </t>
  </si>
  <si>
    <t>Students should feel a sense of new beginning as they move into a new syntax, while feeling a sense of comfort with the similarity.</t>
  </si>
  <si>
    <t>Produce one Pyret file demonstrating value definitions in the four canonical types and simple function definitions given an example.</t>
  </si>
  <si>
    <t>Tiered assignment begins with value definitions given an example, no extension. Needs extension for more advance students.</t>
  </si>
  <si>
    <t>Groups of 4, students pair with neighbor to discuss. Students share results to larger table.</t>
  </si>
  <si>
    <t>No preclass readings. Aligns with 2.1 and 2.2 of PaPL</t>
  </si>
  <si>
    <t>Opening Activity
(Pyret.org scavenger hunt would be good here)
Mini Lesson: Pyret Style Guide
Students work on Bug Hunting activity
Students return to groups for discussion prompts
Closing assessment: identify and fix the error</t>
  </si>
  <si>
    <t>Compare two sets of equivalent statements in Racket and Pyret. Write down all of the differences that you see between the statements.</t>
  </si>
  <si>
    <t>Do Now Half-sheet</t>
  </si>
  <si>
    <t>Present a Pyret style guide for defining values and functions. All caps for constant value definitions all lower case for function names and parameters.</t>
  </si>
  <si>
    <t>Presentation</t>
  </si>
  <si>
    <t xml:space="preserve">Programming template with value definitions for several types of data. Some connection given to Racket define statements. Some statements require experimentation or reviewing documentation. Includes value and function definitions. </t>
  </si>
  <si>
    <t>Pyret file shared via Doctopus.</t>
  </si>
  <si>
    <t>Put two value definitions and and two function definitions side by side. Prompt group discussion of syntax strengths and weakness. Example: Pyret value and function definitions not consistent like Racket, Pyret allows to use familiar infix mathematical notation, parenthesis won't build up, etc.</t>
  </si>
  <si>
    <t>n/a</t>
  </si>
  <si>
    <t>not available</t>
  </si>
  <si>
    <t>Given a English description of a value definition write the value definition in Pyret.
Teacher circulates during practice checking for all caps value definitions, space surrounding equal sign in value binding.</t>
  </si>
  <si>
    <t>Define a value of type Boolean and bind it to the name BOOL
Define a value using an arithmetic function and bind it to the name NUM
Follow the following pattern to define a function named add-two that takes in a number and returns a the sum of the number and 2.</t>
  </si>
  <si>
    <t>02.01</t>
  </si>
  <si>
    <t>Introduction to Pyret: Common Errors</t>
  </si>
  <si>
    <t>SWBAT recognize and fix common syntax errors including misspelled value names or function calls, missing commas separating arguments, missing closing parenthesis, incorrect number of arguments, arguments in the wrong order, missing space surrounding binary operators, and missing parenthesis to disambiguate binary mixed binary operators.
SWBAT recognize and fix common style problems including length of line, capitalization, indentation, space surrounding equal signs and choosing good names.
SWBAT discuss and describe why coding style is important.
SWBAT discuss and distinguish the difference between style and syntax.</t>
  </si>
  <si>
    <t>Lesson 0 and 1 work together to lay the foundation for students understanding of a "correct program." Ultimately this idea includes intention, expectation and design, but correctness begins with syntax and style. Students compare and contrast syntax and style and practice fixing and finding syntax errors.</t>
  </si>
  <si>
    <t>Did not teach this lesson. Idea comes from pedagogy in our Programming in Java course designed by Sean Stern.
We should add at least one other lesson in this series were students need to become familiar with the Pyret documentation and use it to fix syntax errors by matching function applications to their documentation.</t>
  </si>
  <si>
    <t>Students are being asked to practice a skill out of the context a large motivating program. Style and syntax are learned over time but these first lessons serve to put the concepts on the table so that we can refer to them again and again.</t>
  </si>
  <si>
    <t xml:space="preserve">Students produce a worksheet and program where they identify and fix several syntax and style errors. At the first level students should merely identify the errors using annotations, circling errors, underlining style problems. The next level is to fix those problems, the third level is for students to complete this process for operators that they have not seen before by looking up the Pyret documentation. </t>
  </si>
  <si>
    <t>A tiered assignment allows all students to enter at the same low entry point, which all students need, and progress to deeper levels of knowledge as they work. Essentially alignining more work to deeper understanding.</t>
  </si>
  <si>
    <t>"Opening Activity
(Pyret.org scavenger hunt would be good here)
Mini Lesson: Pyret Style Guide
Students work on Bug Hunting activity
Students return to groups for discussion prompts
Closing assessment: identify and fix the error"</t>
  </si>
  <si>
    <t>Teacher presents on difference between style and syntax. Defines a syntax error as an error in the grammar of the programming language, i.e. the computer cannot understand what you are asking it to do.
Compare to style problems: a lack of consistency that makes our programs difficult to read and interpret. The computer can still execut the program but the human has a difficult time reading the program.
Common style programs include lines that are too long, inconsistent capitalization, inconsistent spacing, irradict indentation.</t>
  </si>
  <si>
    <t>Students should complete an activity that enables them to read a program and identify its errors. The programs should contain both style and syntax errors and students should interact with both. 
Ideally this lesson would give students a practice opportunity with syntax seperate from style and then an activity where they must separate syntax and style.</t>
  </si>
  <si>
    <t>Why is style in coding important?
Why should we practice identifying syntax and style errors?</t>
  </si>
  <si>
    <t>02.02</t>
  </si>
  <si>
    <t>Image Problems with Pair Programming</t>
  </si>
  <si>
    <t>Image problems with pair programming reinforces the rules of style and syntax while preparing students to build a mini project with the image library. Students are presented with a series of image problems in a slideshow. Between each image problem is an instruction to have students stand up and switch positions, driver becomes navigator, navigator becomes driver.</t>
  </si>
  <si>
    <t>My students need to be compelled to perform the pair programming structure by a teacher demanding 100%. My colleague makes this work by an extreme level of management and holding students accountable. I didn't do that with this group and that means some students do it and some don't. If you think something is important you need to do what it takes to insist that all students do it.
It is also important that students solve all of the problems in the slide deck. This actually took two full class periods.</t>
  </si>
  <si>
    <t>Students are gaining confidence. In the pair programming setting they should be learning that they can solve problems without being given a do-this-do-that sequence of instructions. All they need is confidence and environment setup for problem solving.</t>
  </si>
  <si>
    <t>Student produce a program that solve the images supplied to them. A template file and slide deck are shared out via Doctopus.</t>
  </si>
  <si>
    <t>Pair programming with regular switching of roles allows all students to find some success. The same progression of easy to complex is used in the sequence of problems.</t>
  </si>
  <si>
    <t>Pairs. Teacher selects pairs to meet the zone of proximal development of each student. This can be done by grade. In my experience grouping when the level is too disparit causes problems unless the stronger student has a  good disposition for teaching.</t>
  </si>
  <si>
    <t>No preclass readings.</t>
  </si>
  <si>
    <t>Pair programming demo
Pair programming mini lesson
Work in Pairs
Return to groups for closing reflection
</t>
  </si>
  <si>
    <t>Pair programming student demo. Invite two popular students to the front. Have them sit in two chairs facing the class, one should pretend to type, the other pretends to points and read what the other is typing. Say, "Switch!" Students should stand up, give each other a high five and switch seats, taking on the new roles.</t>
  </si>
  <si>
    <t>none</t>
  </si>
  <si>
    <t>Review pair programming best practices. Should include admonishment to make certain that _every_ student follow the procedures. Also the importance of progressing with a certain pace is important for momentum through the problems.</t>
  </si>
  <si>
    <t xml:space="preserve">Could be a slide deck with pair programming tips, a video introducing pair programming (most of them are corny). </t>
  </si>
  <si>
    <t>Students work in pairs with a partner at computers. One student's computer has Pyret (specify that this is the student on the left), the other student has the slide deck and the Pyret and Racket Documentation open.</t>
  </si>
  <si>
    <t>Bring students back to groups for a closing reflection: Were they able to solve more programs with a partner, is it faster, more efficient, more fun?</t>
  </si>
  <si>
    <t>Bootstrap:2 -- Animate and Ask</t>
  </si>
  <si>
    <t>Discuss filmstrip animation. Land UFO, Land UFO w/physics</t>
  </si>
  <si>
    <t>02.03</t>
  </si>
  <si>
    <t>Create a Sneaker Mini Project</t>
  </si>
  <si>
    <t>Students continue getting to know Pyret through a mini-project. Students design a shoe by building up the complexity of an image through successive value definitions. The object could be easily switched out. I know my student love to look at sneakers and to always have the latest footwear. A strong class could have a wider control over the image they make for the image project. Considerations include allowing students to have a early feeling of success and empowerment with the new Pyret language, noting the difference between the Flag Project that requires use of DRY, ratios expressed as arithmetic expressions and parameterization. The Sneaker project in contrast follows the create big idea to reinforce with students that computing can be used as a form of personal expression.</t>
  </si>
  <si>
    <t>Sequencing, selection, and iteration are building blocks of algorithms.</t>
  </si>
  <si>
    <t>Sequencing is the application of each step of an algorithm in the order in which the statements are given.</t>
  </si>
  <si>
    <t>Selection uses a Boolean condition to determine which of two parts of an algorithm is used.</t>
  </si>
  <si>
    <t>Iteration is the repetition of part of an algorithm until a condition is met or for a specified number of times.</t>
  </si>
  <si>
    <t>Algorithms can be combined to make new algorithms.</t>
  </si>
  <si>
    <t>Using existing correct algorithms as building blocks for constructing a new algorithm helps ensure the new algorithm is correct.</t>
  </si>
  <si>
    <t>Knowledge of standard algorithms can help in constructing new algorithms.</t>
  </si>
  <si>
    <t>Different algorithms can be developed to solve the same problem.</t>
  </si>
  <si>
    <t>02.04</t>
  </si>
  <si>
    <t>Create a Sneaker Mini Project Day 2</t>
  </si>
  <si>
    <t>Developing a new algorithm to solve a problem can yield insight into the problem.</t>
  </si>
  <si>
    <t>02.05</t>
  </si>
  <si>
    <t>Design Recipe with Pair Programming Day 1</t>
  </si>
  <si>
    <t>Student follow the same procedure as above but with problem statements. Working with their partner they design solutions to several problems.</t>
  </si>
  <si>
    <t>02.06</t>
  </si>
  <si>
    <t>Design Recipe with Pair Programming Day 2</t>
  </si>
  <si>
    <t>02.07</t>
  </si>
  <si>
    <t>Design Recipe Word Problems: double-height and two-by-two</t>
  </si>
  <si>
    <t>03.00</t>
  </si>
  <si>
    <t>Introduction to Data Structures: Parachute Jumper</t>
  </si>
  <si>
    <t>03</t>
  </si>
  <si>
    <t>Adding Structure</t>
  </si>
  <si>
    <t>From Bootstrap 2</t>
  </si>
  <si>
    <t>03.01</t>
  </si>
  <si>
    <t>Introduction to Data Structures: Bakery</t>
  </si>
  <si>
    <t>03.02</t>
  </si>
  <si>
    <t>Continuing with Data Structures and Design Recipes: change-flavor and will-melt</t>
  </si>
  <si>
    <t>Students are practicing with the design recipe with structured data. After a review of accessor functions students work in groups to design the change-flavor function and will-melt function. The pedagogy around using examples to generate the understanding of the functions abstraction is to start with an obvious example. Write a call to the function (assuming it already exists, which is an early roadblock that students will have).
change-flavor(cake1, "chocolate") is cake("chocolate", "white", "Happy wedding!", 4, false). The question is always how we get the computer to do the same thing as we did when we looked up the information for cake1. For the second example use the accessor function to get the color, message, layers, and is-iceCream out of the cake. Then students are poised to define the function. The second function, will-melt is trickier. Returning a boolean is an uncomfortable process unless you have done many examples. Students want to use an if statement. Ask them what kind of data does is-iceCream use to represent its state. Ask them what type of data the function returns. The answer emerges after these questions.</t>
  </si>
  <si>
    <t>Students in groups of six, heterogeously grouped, avoiding talkative pairs.</t>
  </si>
  <si>
    <t>Write an example of a cake.
Access the flavor from your example.
Write an expression that returns whether your example is an ice cream cake.</t>
  </si>
  <si>
    <t>Bootstrap:2 -- Data Structures</t>
  </si>
  <si>
    <t>Plane Jumper, Cakes, Autos</t>
  </si>
  <si>
    <t>Procedures are reusable programming abstractions.</t>
  </si>
  <si>
    <t>A function is a named grouping of programming instructions.</t>
  </si>
  <si>
    <t>Procedures reduce the complexity of writing and maintaining programs.</t>
  </si>
  <si>
    <t>Procedures have names and may have parameters and return values.</t>
  </si>
  <si>
    <t>03.03</t>
  </si>
  <si>
    <t>Parameterization can generalize a specific solution.</t>
  </si>
  <si>
    <t>Designing with Structs Practice: autos</t>
  </si>
  <si>
    <t>Parameters generalize a solution by allowing a function to be used instead of duplicated code.</t>
  </si>
  <si>
    <t>From Bootstrap 2: 1st edition
SWBAT design a function that consumes and/or produces structured data using a design recipe
SWBAT recall syntax for accessor functions
SWBAT formulate examples that mirror a functions abstraction by answering the questions what am I thinking and how can I communicate this thought to the computer</t>
  </si>
  <si>
    <t>Parameters provide different values as input to procedures when they are called in a program.</t>
  </si>
  <si>
    <t>Students need a day where the teacher pulls back from the step by step demonstration to bolster confidence and solidy skills. Students will define two sets of functions for two different structs, autos and parties. First students write their own examples of the data. Then they use their data examples inside of tests for the each function they define. The core pedagogy today is to pull back from the teacher at the board. Students should demonstrate solutions. An open question remains as to when and for how long they go to computers before coming back together. I am in favor of shorter trips to the computer with frequent returns to whole class setting, which fosters a sense of urgency with the use of computers</t>
  </si>
  <si>
    <t>Data abstraction provides a means of separating behavior from implementation.</t>
  </si>
  <si>
    <t>Sequence is essential to success. Students went to computers too early without a clear vision of what they were supposed to do. Took a long time to get to the work. A large percentage never attempted anything. Additional problems included loading Pyret and needing to bypass the parental controls with admin password again on some machines. Pyret slow to load. Reboot of Chrome was needed but did work in all cases. 
Improvement would be enforce, in notebooks, use template to design functions, once functions are complete then go to computer. Next class, students need to complete design of three auto functions. Then quiz.</t>
  </si>
  <si>
    <t>Students are gaining confidence with structured data and taking training wheels off of designing functions that use this new concept.</t>
  </si>
  <si>
    <t>Strings and string operations, including concatenation and some form of substring, are common in many programs.</t>
  </si>
  <si>
    <t>Students will work on paper for part of the class generating function designs for 3 auto functions and 2 party functions. Students will also write examples datum for autos and parties. An option will be presented to not use the worksheet but to structure their own notebook paper.</t>
  </si>
  <si>
    <t>All students should be able to independently write a design recipe for 1 function that consumes structured data. Some students will be able to independently solve 2 problems. A few students will independently introduce themselves to a new struct and independently outline a function of their own design.</t>
  </si>
  <si>
    <t>Integers and floating-point numbers are used in programs without requiring understanding of how they are implemented.</t>
  </si>
  <si>
    <t>No pre-class readings. Aligns with Section 5.1 - 5.4 of htdp.org 2nd Ed</t>
  </si>
  <si>
    <t>* Do Now: write examples for change-flavor
* Review cake functions
* Agenda overview
* Introduce autos
* Write autos examples
* 15 minutes function design in groups
* 10 minutes whole class: student led review of auto functions
* students to computers to type in autos functions
* students return for final check</t>
  </si>
  <si>
    <t>Lists and list operations, such as add, remove, and search, are common in many programs.</t>
  </si>
  <si>
    <t>CAKE1 = cake(“Vanilla”, “white”, “Congrats!”, 3, true)
# Write another example of a Cake.
# change-flavor: Cake String -&gt; Cake
# consumes a cake and a flavor and produces a new cake with the given flavor
check:
#Finish the examples of change flavor. Give the work to the computer!
  change-flavor(CAKE1, “Chocolate”)  is _________________________________
  change-flavor(CAKE1, “Strawberry”) is _________________________________
end</t>
  </si>
  <si>
    <t>Using lists and procedures as abstractions in programming can result in programs that are easier to develop and maintain.</t>
  </si>
  <si>
    <t>Application program interfaces (APIs) and libraries simplify complex programming tasks.</t>
  </si>
  <si>
    <t>Documentation for an API/library is an important aspect of programming.</t>
  </si>
  <si>
    <t>APIs connect software components, allowing them to communicate.</t>
  </si>
  <si>
    <t>Review Warm Up. Introduce new struct: autos. An auto is a ... Distribute problem solving templates. Indicate to students that they will solve three problems today</t>
  </si>
  <si>
    <t>Student work in groups to design 3 outlined functions in using the design recipe template. Students come back together to review solutions. This is 3rd day of practice; students should lead review.</t>
  </si>
  <si>
    <t>Students produce a complete design recipe template for a struct they have not been introduced to and without cooperation with peers.</t>
  </si>
  <si>
    <t>Teacher circulates. Circulate means watch students work, ask students about their process for both correct and incorrect answers without judgement.
</t>
  </si>
  <si>
    <t>03.04</t>
  </si>
  <si>
    <t>Designing with Structs Practice: autos cont'</t>
  </si>
  <si>
    <t>Last class was a disaster with respect to students producing independent versions of function design with reduced scaffolding. Imperative is on students internalizing function design process. Lesson will proceed from a review of the party struct and relocate function to a revisit of autos and the design of three functions. Assessment at the end of period needs to enforce independ following of design process given a unfamiliar data type.</t>
  </si>
  <si>
    <t>Students need independent success with using and persevering at designing a function given unfamiliar data.</t>
  </si>
  <si>
    <t>Students should produce three paper definitions of functions that consume and produce autos.</t>
  </si>
  <si>
    <t>All students should be able to identify the signature and purpose statement of a function. Some students should be able to generate examples. A few students should persevere on a fully designed function without aid from teacher.</t>
  </si>
  <si>
    <t>Bootstrap:2 -- Model View Controller (big-bang)</t>
  </si>
  <si>
    <t>NinjaWorld: number-world, number world with dots.  Struct-world, struct-world with dots. key-events, key events with dots</t>
  </si>
  <si>
    <t>AP CSP 2A</t>
  </si>
  <si>
    <t>AP CSP 2B</t>
  </si>
  <si>
    <t>AP CSP 2D</t>
  </si>
  <si>
    <t>Bootstrap:2 -- Boundaries, Refactoring,
Collisions</t>
  </si>
  <si>
    <t>????</t>
  </si>
  <si>
    <t>How does abstraction help us in writing programs, creating computational artifacts, and solving problems?</t>
  </si>
  <si>
    <t>2.2.1 Develop an abstraction when writing a program or creating other computational artifacts. [P2]</t>
  </si>
  <si>
    <t>2.2.2 Use multiple levels of abstraction to write programs. [P3]</t>
  </si>
  <si>
    <t>2.2.3 Identify multiple levels of abstractions that are used when writing programs. [P3]</t>
  </si>
  <si>
    <t>Abstraction 2.2.1A</t>
  </si>
  <si>
    <t>Abstraction 2.2.1B</t>
  </si>
  <si>
    <t>Abstraction 2.2.1C</t>
  </si>
  <si>
    <t>Abstraction 2.2.2A</t>
  </si>
  <si>
    <t>Abstraction 2.2.2B</t>
  </si>
  <si>
    <t>Abstraction 2.2.3A</t>
  </si>
  <si>
    <t>Abstraction 2.2.3B</t>
  </si>
  <si>
    <t>Unit Number</t>
  </si>
  <si>
    <t>Abstraction 2.2.3C</t>
  </si>
  <si>
    <t>Unit Title</t>
  </si>
  <si>
    <t>Abstraction 2.2.3D</t>
  </si>
  <si>
    <t>Abstraction 2.2.3E</t>
  </si>
  <si>
    <t>Weeks</t>
  </si>
  <si>
    <t>Lessons</t>
  </si>
  <si>
    <t>Unit Description</t>
  </si>
  <si>
    <t>Abstraction 2.2.3F</t>
  </si>
  <si>
    <t>Abstraction 2.2.3G</t>
  </si>
  <si>
    <t>Mastery?</t>
  </si>
  <si>
    <t>Abstraction 2.2.3H</t>
  </si>
  <si>
    <t>Abstraction 2.2.3I</t>
  </si>
  <si>
    <t>Abstraction 2.2.3J</t>
  </si>
  <si>
    <t>Abstraction 2.2.3K</t>
  </si>
  <si>
    <t>Disposition Goal</t>
  </si>
  <si>
    <t>Instructional Strategies/Activities</t>
  </si>
  <si>
    <t>Pre-class Readings</t>
  </si>
  <si>
    <t>Formative Assessment 1</t>
  </si>
  <si>
    <t>DOK Level 1</t>
  </si>
  <si>
    <t>Formative Assessment 2</t>
  </si>
  <si>
    <t>DOK Level 2</t>
  </si>
  <si>
    <t>Formative Assessment 3</t>
  </si>
  <si>
    <t>DOK Level 3</t>
  </si>
  <si>
    <t>Formative Assessment 4</t>
  </si>
  <si>
    <t>DOK Level 4</t>
  </si>
  <si>
    <t>Evidence of Mastery 1</t>
  </si>
  <si>
    <t>Evidence of Mastery 2</t>
  </si>
  <si>
    <t>Evidence of Mastery 3</t>
  </si>
  <si>
    <t>Pre Assessment</t>
  </si>
  <si>
    <t>Gather Student Information</t>
  </si>
  <si>
    <t>Knowledge of Students</t>
  </si>
  <si>
    <t>Differentiation</t>
  </si>
  <si>
    <t>Independent Leaders</t>
  </si>
  <si>
    <t>Rethink and Revise</t>
  </si>
  <si>
    <t>Self Evaluate</t>
  </si>
  <si>
    <t>Sequence Narrative</t>
  </si>
  <si>
    <t>Take Risks</t>
  </si>
  <si>
    <t>Have Fun</t>
  </si>
  <si>
    <t>Problem Solve</t>
  </si>
  <si>
    <t>Create</t>
  </si>
  <si>
    <t>Have Choice</t>
  </si>
  <si>
    <t>Folder Key</t>
  </si>
  <si>
    <t>Resources/Text</t>
  </si>
  <si>
    <t>Merge?</t>
  </si>
  <si>
    <t>Teacher</t>
  </si>
  <si>
    <t>Course</t>
  </si>
  <si>
    <t>Merged Doc URL - Unit Plan Generator</t>
  </si>
  <si>
    <t>Link to merged Doc - Unit Plan Generator</t>
  </si>
  <si>
    <t>Document Merge Status - Unit Plan Generator</t>
  </si>
  <si>
    <t>* Collaboration protocols guide students through paired ideation and design, giving feedback and refactoring.
* Design a test for a design, e.g. what would be a test for a chair?
* Creativity utilizes Design Thinking developed at Stanford U.  In Design Thinking we learn the process of the perspiration in the saying "Creativity is 90% persperation, 10% inspiration." We learn that effort plays a much larger part in actually being creative than any inherent capacity.  We learn the "how" of effort, such that the student has strategies for overcoming roadblocks and iterating to develop ideas and implementations. &lt;b/&gt; Development process is discussed: Freshman year Plan, Build, Test, Reflect -&gt; becomes Empathize, Define, Ideate, Prototype, Test.  In creativity students are introduced to the notion that creativity is not only a native faculty but rather a process that refines an idea.  Creativity is reinforced by learning skills of collaboration.  When learning creativity we learn to trust in iterative processes to improve on an idea.  Thus we take pressure away from the need to generate excellence on the first attempt.  
* Evidence of learning in this unit will be based on the student utilizing a creative process toward the creation of a computational artifact.
* Students will explore the particular relationship between computation and creativity; enhancements and limitations on creation with computation tools will be discussed and examined.
* Students will engage in documenting the creative process, brainstorming, planning, aligning intention with outcome, and "going back to the drawing board" as a form of problem solving.</t>
  </si>
  <si>
    <t>MBA</t>
  </si>
  <si>
    <t>1.2.1 Create a computational artifact for creative expression. [P2]</t>
  </si>
  <si>
    <t>1.2.2 Create a computational artifact using computing tools and techniques to solve a problem. [P2]</t>
  </si>
  <si>
    <t>1.2.3 Create a new computational artifact by combining or modifying existing artifacts. [P2]</t>
  </si>
  <si>
    <t>1.2.4 Collaborate in the creation of computational artifacts. [P6]</t>
  </si>
  <si>
    <t>P.1.1 Identify impacts of computing.</t>
  </si>
  <si>
    <t>P.1.2 Describe connections between people and computing.</t>
  </si>
  <si>
    <t>P.1.3 Explain connections between computing concepts.</t>
  </si>
  <si>
    <t>Creativity 1.2.1A</t>
  </si>
  <si>
    <t>Make your own game</t>
  </si>
  <si>
    <t>Creativity 1.2.1B</t>
  </si>
  <si>
    <t>Creativity 1.2.1C</t>
  </si>
  <si>
    <t>Creativity 1.2.1D</t>
  </si>
  <si>
    <t>1.2.5 Analyze the correctness, usability, functionality, and suitability of computational artifacts. [P4]</t>
  </si>
  <si>
    <t>1.3.1 Use computing tools and techniques for creative expression. [P2]</t>
  </si>
  <si>
    <t>Creativity 1.2.1E</t>
  </si>
  <si>
    <t>P4: Analyzing Problems and Artifacts: The results and artifacts of computation and the computational techniques and strategies that generate them can be understood both intrinsically for what they are as well as for what they produce. They can also be analyzed and evaluated by applying aesthetic, mathematical, pragmatic, and other criteria. Students in this course design and produce solutions, models, and artifacts, and they evaluate and analyze their own computational work as well as the computational work others have produced. Students are expected to:
- Evaluate a proposed solution to a problem.
- Locate and correct errors
- Explain how an artifact functions
- Justify appropriateness and correctness.</t>
  </si>
  <si>
    <t>P6: Collaborating: Innovation can occur when people work together or independently. People working collaboratively can often achieve more than individuals working alone. Learning to collaborate effectively includes drawing on diverse perspectives, skills, and the backgrounds of peers to address complex and open-ended problems. Students in this course collaborate on a number of activities, including investigation of questions using data sets and in the production of computational artifacts. Students are expected to: 
- Collaborate with another student in solving a computational problem.
- Collaborate with another student in producing an artifact.
- Share the workload by providing individual contributions to overall collaborative effort.
- Foster a constructive collaborative climate by resolving conflicts and facilitating the contributions of a partner or team member.
- Exchange knowledge and feedback with a partner or team member.
- Review and revise their work as needed to create a high-quality artifact.</t>
  </si>
  <si>
    <t>Creativity 1.2.2A</t>
  </si>
  <si>
    <t>Creativity 1.2.2B</t>
  </si>
  <si>
    <t>Creativity 1.2.3A</t>
  </si>
  <si>
    <t>Creativity 1.2.3B</t>
  </si>
  <si>
    <t>Creativity 1.2.3C</t>
  </si>
  <si>
    <t>1UdDTKCzuJW4chSp35j-rycO2QDmFVbTRyAd5SPe5xxs</t>
  </si>
  <si>
    <t>Creativity 1.2.4A</t>
  </si>
  <si>
    <t>{"fileName":"Lesson $unitNumber.$lessonNumber - $unitTitle - $lessonTitle","name":"Lesson Plan Generator","templateId":"1UdDTKCzuJW4chSp35j-rycO2QDmFVbTRyAd5SPe5xxs","sendEmail":"false","email":{"body":"","subject":"","address":""},"conditions":{"header":"merge","opp":"=","test":"YES"},"tags":[{"tag":"Unit Title","mapHeader":"unitTitle","multiTags":[],"isMultiTag":false,"isHyperlink":false,"isNewTag":false},{"tag":"Disposition/Participation Goals","mapHeader":"dispositionparticipationGoals","multiTags":[],"isMultiTag":false,"isHyperlink":false,"isNewTag":false},{"tag":"Content Text 1","mapHeader":"contentText1","multiTags":[],"isMultiTag":false,"isHyperlink":false,"isNewTag":false},{"tag":"Content Text 2","mapHeader":"contentText2","multiTags":[],"isMultiTag":false,"isHyperlink":false,"isNewTag":false},{"tag":"Content Text 3","mapHeader":"contentText3","multiTags":[],"isMultiTag":false,"isHyperlink":false,"isNewTag":false},{"tag":"Learning Objective","mapHeader":"learningObjective","multiTags":[],"isMultiTag":false,"isHyperlink":false,"isNewTag":false},{"tag":"Skills Description","mapHeader":"skillsDescription","multiTags":[],"isMultiTag":false,"isHyperlink":false,"isNewTag":false},{"tag":"Skill 1","mapHeader":"skill1","multiTags":[],"isMultiTag":false,"isHyperlink":false,"isNewTag":false},{"tag":"Skill 2","mapHeader":"skill2","multiTags":[],"isMultiTag":false,"isHyperlink":false,"isNewTag":false},{"tag":"Skill 3","mapHeader":"skill3","multiTags":[],"isMultiTag":false,"isHyperlink":false,"isNewTag":false},{"tag":"Modifications","mapHeader":"modifications","multiTags":[],"isMultiTag":false,"isHyperlink":false,"isNewTag":false},{"tag":"Groupings","mapHeader":"groupings","multiTags":[],"isMultiTag":false,"isHyperlink":false,"isNewTag":false},{"tag":"Level 1: Recall","mapHeader":"level1Recall","multiTags":[],"isMultiTag":false,"isHyperlink":false,"isNewTag":false},{"tag":"Level 2: Skill/Concept","mapHeader":"level2Skillconcept","multiTags":[],"isMultiTag":false,"isHyperlink":false,"isNewTag":false},{"tag":"Level 3: Strategic Thinking","mapHeader":"level3StrategicThinking","multiTags":[],"isMultiTag":false,"isHyperlink":false,"isNewTag":false},{"tag":"Level 4: Extended Thinking","mapHeader":"level4ExtendedThinking","multiTags":[],"isMultiTag":false,"isHyperlink":false,"isNewTag":false},{"tag":"Aim","mapHeader":"aim","multiTags":[],"isMultiTag":false,"isHyperlink":false,"isNewTag":false},{"tag":"Do Now","mapHeader":"doNow","multiTags":[],"isMultiTag":false,"isHyperlink":false,"isNewTag":false},{"tag":"Do Now Resources","mapHeader":"doNowResources","multiTags":[],"isMultiTag":false,"isHyperlink":false,"isNewTag":false},{"tag":"Mini Lesson","mapHeader":"miniLesson","multiTags":[],"isMultiTag":false,"isHyperlink":false,"isNewTag":false},{"tag":"Mini Lesson Resources","mapHeader":"miniLessonResources","multiTags":[],"isMultiTag":false,"isHyperlink":false,"isNewTag":false},{"tag":"Practice / Application","mapHeader":"practiceApplication","multiTags":[],"isMultiTag":false,"isHyperlink":false,"isNewTag":false},{"tag":"Practice / Application Resources","mapHeader":"practiceApplicationResources","multiTags":[],"isMultiTag":false,"isHyperlink":false,"isNewTag":false},{"tag":"Assessment","mapHeader":"assessment","multiTags":[],"isMultiTag":false,"isHyperlink":false,"isNewTag":false},{"tag":"Assessment Resources","mapHeader":"assessmentResources","multiTags":[],"isMultiTag":false,"isHyperlink":false,"isNewTag":false},{"tag":"Closing / HW","mapHeader":"closingHw","multiTags":[],"isMultiTag":false,"isHyperlink":false,"isNewTag":false},{"tag":"Closing / HW Resources","mapHeader":"closingHwResources","multiTags":[],"isMultiTag":false,"isHyperlink":false,"isNewTag":false}],"folders":["0BxniOuTB30FSV1p6UVVXczNXR28"],"dataSheetId":"9.3126219E7","secondaryFolder":"lessonFolderKey","bigestJump":0,"fileType":"Google Doc","showInSidebar":true}</t>
  </si>
  <si>
    <t>1zbj-qOl4Z017Ll0QwooReg4TKQ3m4TmRhs7oIX6GEms</t>
  </si>
  <si>
    <t>Creativity 1.2.4B</t>
  </si>
  <si>
    <t>Creativity 1.3.1A</t>
  </si>
  <si>
    <t>Creativity 1.2.4C</t>
  </si>
  <si>
    <t>Creativity 1.3.1B</t>
  </si>
  <si>
    <t>{"fileName":"Unit $unitNumber - $unitTitle - Unit Plan","name":"Unit Plan Generator","templateId":"1zbj-qOl4Z017Ll0QwooReg4TKQ3m4TmRhs7oIX6GEms","sendEmail":"false","email":{"body":"","subject":"","address":""},"conditions":{"header":"merge","opp":"=","test":"Y"},"tags":[{"tag":"Course","mapHeader":"course","multiTags":[],"isMultiTag":false,"isHyperlink":false,"isNewTag":false},{"tag":"Teacher","mapHeader":"teacher","multiTags":[],"isMultiTag":false,"isHyperlink":false,"isNewTag":false},{"tag":"Unit Number","mapHeader":"unitNumber","multiTags":[],"isMultiTag":false,"isHyperlink":false,"isNewTag":false},{"tag":"Unit Title","mapHeader":"unitTitle","multiTags":[],"isMultiTag":false,"isHyperlink":false,"isNewTag":false},{"tag":"Unit Description","mapHeader":"unitDescription","multiTags":[],"isMultiTag":false,"isHyperlink":false,"isNewTag":false},{"tag":"Enduring Understanding 1","mapHeader":"enduringUnderstanding1","multiTags":[],"isMultiTag":false,"isHyperlink":false,"isNewTag":false},{"tag":"Enduring Understanding 2","mapHeader":"enduringUnderstanding2","multiTags":[],"isMultiTag":false,"isHyperlink":false,"isNewTag":false},{"tag":"Enduring Understanding 3","mapHeader":"enduringUnderstanding3","multiTags":[],"isMultiTag":false,"isHyperlink":false,"isNewTag":false},{"tag":"Enduring Understanding 4","mapHeader":"enduringUnderstanding4","multiTags":[],"isMultiTag":false,"isHyperlink":false,"isNewTag":false},{"tag":"Enduring Understanding 5","mapHeader":"enduringUnderstanding5","multiTags":[],"isMultiTag":false,"isHyperlink":false,"isNewTag":false},{"tag":"Essential Question 1","mapHeader":"essentialQuestion1","multiTags":[],"isMultiTag":false,"isHyperlink":false,"isNewTag":false},{"tag":"Essential Question 2","mapHeader":"essentialQuestion2","multiTags":[],"isMultiTag":false,"isHyperlink":false,"isNewTag":false},{"tag":"Essential Question 3","mapHeader":"essentialQuestion3","multiTags":[],"isMultiTag":false,"isHyperlink":false,"isNewTag":false},{"tag":"Essential Question 4","mapHeader":"essentialQuestion4","multiTags":[],"isMultiTag":false,"isHyperlink":false,"isNewTag":false},{"tag":"Essential Question 5","mapHeader":"essentialQuestion5","multiTags":[],"isMultiTag":false,"isHyperlink":false,"isNewTag":false},{"tag":"Essential Question 6","mapHeader":"essentialQuestion6","multiTags":[],"isMultiTag":false,"isHyperlink":false,"isNewTag":false},{"tag":"Content Code 1","mapHeader":"contentCode1","multiTags":[],"isMultiTag":false,"isHyperlink":false,"isNewTag":false},{"tag":"Content Text 1","mapHeader":"contentText1","multiTags":[],"isMultiTag":false,"isHyperlink":false,"isNewTag":false},{"tag":"Content Code 2","mapHeader":"contentCode2","multiTags":[],"isMultiTag":false,"isHyperlink":false,"isNewTag":false},{"tag":"Content Text 2","mapHeader":"contentText2","multiTags":[],"isMultiTag":false,"isHyperlink":false,"isNewTag":false},{"tag":"Content Code 3","mapHeader":"contentCode3","multiTags":[],"isMultiTag":false,"isHyperlink":false,"isNewTag":false},{"tag":"Content Text 3","mapHeader":"contentText3","multiTags":[],"isMultiTag":false,"isHyperlink":false,"isNewTag":false},{"tag":"Content Code 4","mapHeader":"contentCode4","multiTags":[],"isMultiTag":false,"isHyperlink":false,"isNewTag":false},{"tag":"Content Text 4","mapHeader":"contentText4","multiTags":[],"isMultiTag":false,"isHyperlink":false,"isNewTag":false},{"tag":"Content Code 5","mapHeader":"contentCode5","multiTags":[],"isMultiTag":false,"isHyperlink":false,"isNewTag":false},{"tag":"Content Text 5","mapHeader":"contentText5","multiTags":[],"isMultiTag":false,"isHyperlink":false,"isNewTag":false},{"tag":"Content Code 6","mapHeader":"contentCode6","multiTags":[],"isMultiTag":false,"isHyperlink":false,"isNewTag":false},{"tag":"Content Text 6","mapHeader":"contentText6","multiTags":[],"isMultiTag":false,"isHyperlink":false,"isNewTag":false},{"tag":"Content Code 7","mapHeader":"contentCode7","multiTags":[],"isMultiTag":false,"isHyperlink":false,"isNewTag":false},{"tag":"Content Text 7","mapHeader":"contentText7","multiTags":[],"isMultiTag":false,"isHyperlink":false,"isNewTag":false},{"tag":"Content Code 8","mapHeader":"contentCode8","multiTags":[],"isMultiTag":false,"isHyperlink":false,"isNewTag":false},{"tag":"Content Text 8","mapHeader":"contentText8","multiTags":[],"isMultiTag":false,"isHyperlink":false,"isNewTag":false},{"tag":"Content Code 9","mapHeader":"contentCode9","multiTags":[],"isMultiTag":false,"isHyperlink":false,"isNewTag":false},{"tag":"Content Text 9","mapHeader":"contentText9","multiTags":[],"isMultiTag":false,"isHyperlink":false,"isNewTag":false},{"tag":"Content Code 10","mapHeader":"contentCode10","multiTags":[],"isMultiTag":false,"isHyperlink":false,"isNewTag":false},{"tag":"Content Text 10","mapHeader":"contentText10","multiTags":[],"isMultiTag":false,"isHyperlink":false,"isNewTag":false},{"tag":"Content Code 11","mapHeader":"contentCode11","multiTags":[],"isMultiTag":false,"isHyperlink":false,"isNewTag":false},{"tag":"Content Text 11","mapHeader":"contentText11","multiTags":[],"isMultiTag":false,"isHyperlink":false,"isNewTag":false},{"tag":"Content Code 12","mapHeader":"contentCode12","multiTags":[],"isMultiTag":false,"isHyperlink":false,"isNewTag":false},{"tag":"Content Text 12","mapHeader":"contentText12","multiTags":[],"isMultiTag":false,"isHyperlink":false,"isNewTag":false},{"tag":"Content Code 13","mapHeader":"contentCode13","multiTags":[],"isMultiTag":false,"isHyperlink":false,"isNewTag":false},{"tag":"Content Text 13","mapHeader":"contentText13","multiTags":[],"isMultiTag":false,"isHyperlink":false,"isNewTag":false},{"tag":"Content Code 14","mapHeader":"contentCode14","multiTags":[],"isMultiTag":false,"isHyperlink":false,"isNewTag":false},{"tag":"Content Text 14","mapHeader":"contentText14","multiTags":[],"isMultiTag":false,"isHyperlink":false,"isNewTag":false},{"tag":"Content Code 15","mapHeader":"contentCode15","multiTags":[],"isMultiTag":false,"isHyperlink":false,"isNewTag":false},{"tag":"Content Text 15","mapHeader":"contentText15","multiTags":[],"isMultiTag":false,"isHyperlink":false,"isNewTag":false},{"tag":"Content Code 16","mapHeader":"contentCode16","multiTags":[],"isMultiTag":false,"isHyperlink":false,"isNewTag":false},{"tag":"Content Text 16","mapHeader":"contentText16","multiTags":[],"isMultiTag":false,"isHyperlink":false,"isNewTag":false},{"tag":"Content Code 17","mapHeader":"contentCode17","multiTags":[],"isMultiTag":false,"isHyperlink":false,"isNewTag":false},{"tag":"Content Text 17","mapHeader":"contentText17","multiTags":[],"isMultiTag":false,"isHyperlink":false,"isNewTag":false},{"tag":"Content Code 18","mapHeader":"contentCode18","multiTags":[],"isMultiTag":false,"isHyperlink":false,"isNewTag":false},{"tag":"Content Text 18","mapHeader":"contentText18","multiTags":[],"isMultiTag":false,"isHyperlink":false,"isNewTag":false},{"tag":"Content Code 19","mapHeader":"contentCode19","multiTags":[],"isMultiTag":false,"isHyperlink":false,"isNewTag":false},{"tag":"Content Text 19","mapHeader":"contentText19","multiTags":[],"isMultiTag":false,"isHyperlink":false,"isNewTag":false},{"tag":"Content Code 20","mapHeader":"contentCode20","multiTags":[],"isMultiTag":false,"isHyperlink":false,"isNewTag":false},{"tag":"Content Text 20","mapHeader":"contentText20","multiTags":[],"isMultiTag":false,"isHyperlink":false,"isNewTag":false},{"tag":"Learning Objective 1","mapHeader":"learningObjective1","multiTags":[],"isMultiTag":false,"isHyperlink":false,"isNewTag":false},{"tag":"Learning Objective 2","mapHeader":"learningObjective2","multiTags":[],"isMultiTag":false,"isHyperlink":false,"isNewTag":false},{"tag":"Learning Objective 3","mapHeader":"learningObjective3","multiTags":[],"isMultiTag":false,"isHyperlink":false,"isNewTag":false},{"tag":"Learning Objective 4","mapHeader":"learningObjective4","multiTags":[],"isMultiTag":false,"isHyperlink":false,"isNewTag":false},{"tag":"Learning Objective 5","mapHeader":"learningObjective5","multiTags":[],"isMultiTag":false,"isHyperlink":false,"isNewTag":false},{"tag":"Learning Objective 6","mapHeader":"learningObjective6","multiTags":[],"isMultiTag":false,"isHyperlink":false,"isNewTag":false},{"tag":"Learning Objective 7","mapHeader":"learningObjective7","multiTags":[],"isMultiTag":false,"isHyperlink":false,"isNewTag":false},{"tag":"Evidence of Mastery 1","mapHeader":"evidenceOfMastery1","multiTags":[],"isMultiTag":false,"isHyperlink":false,"isNewTag":false},{"tag":"Evidence of Mastery 2","mapHeader":"evidenceOfMastery2","multiTags":[],"isMultiTag":false,"isHyperlink":false,"isNewTag":false},{"tag":"Evidence of Mastery 3","mapHeader":"evidenceOfMastery3","multiTags":[],"isMultiTag":false,"isHyperlink":false,"isNewTag":false},{"tag":"Formative Assessment 1","mapHeader":"formativeAssessment1","multiTags":[],"isMultiTag":false,"isHyperlink":false,"isNewTag":false},{"tag":"DOK Level 1","mapHeader":"dokLevel1","multiTags":[],"isMultiTag":false,"isHyperlink":false,"isNewTag":false},{"tag":"Formative Assessment 2","mapHeader":"formativeAssessment2","multiTags":[],"isMultiTag":false,"isHyperlink":false,"isNewTag":false},{"tag":"DOK Level 2","mapHeader":"dokLevel2","multiTags":[],"isMultiTag":false,"isHyperlink":false,"isNewTag":false},{"tag":"Formative Assessment 3","mapHeader":"formativeAssessment3","multiTags":[],"isMultiTag":false,"isHyperlink":false,"isNewTag":false},{"tag":"DOK Level 3","mapHeader":"dokLevel3","multiTags":[],"isMultiTag":false,"isHyperlink":false,"isNewTag":false},{"tag":"Formative Assessment 4","mapHeader":"formativeAssessment4","multiTags":[],"isMultiTag":false,"isHyperlink":false,"isNewTag":false},{"tag":"DOK Level 4","mapHeader":"dokLevel4","multiTags":[],"isMultiTag":false,"isHyperlink":false,"isNewTag":false},{"tag":"Pre Assessment","mapHeader":"preAssessment","multiTags":[],"isMultiTag":false,"isHyperlink":false,"isNewTag":false}],"folders":["0BxniOuTB30FSZ0JmeXJsZkdjc0E"],"dataSheetId":"3.45562438E8","secondaryFolder":"folderKey","bigestJump":0,"fileType":"Google Doc","formTrigger":"off","timeTrigger":"off","timeTriggerFrequency":"","timeTriggerHour":"","showInSidebar":true}</t>
  </si>
  <si>
    <t>Creativity 1.3.1C</t>
  </si>
  <si>
    <t>Creativity 1.2.4D</t>
  </si>
  <si>
    <t>Creativity 1.3.1D</t>
  </si>
  <si>
    <t>Creativity 1.2.4E</t>
  </si>
  <si>
    <t>Creativity 1.3.1E</t>
  </si>
  <si>
    <t>autocratn</t>
  </si>
  <si>
    <t>Creativity 1.2.4F</t>
  </si>
  <si>
    <t>autocratp</t>
  </si>
  <si>
    <t>formTriggerList</t>
  </si>
  <si>
    <t>"[]"</t>
  </si>
  <si>
    <t>dataSheetName</t>
  </si>
  <si>
    <t>"Lesson Plan Calendar (Semester 1)"</t>
  </si>
  <si>
    <t>v</t>
  </si>
  <si>
    <t>"5.1"</t>
  </si>
  <si>
    <t>activeMergeId</t>
  </si>
  <si>
    <t>"1zbj-qOl4Z017Ll0QwooReg4TKQ3m4TmRhs7oIX6GEms"</t>
  </si>
  <si>
    <t>autocrat_sid</t>
  </si>
  <si>
    <t>"1407178014635"</t>
  </si>
  <si>
    <t>mergeKeys</t>
  </si>
  <si>
    <t>"{\"1UdDTKCzuJW4chSp35j-rycO2QDmFVbTRyAd5SPe5xxs\":{\"mergeFileId\":\"1UdDTKCzuJW4chSp35j-rycO2QDmFVbTRyAd5SPe5xxs\",\"name\":\"Lesson Plan Generator\",\"showInSidebar\":true},\"1zbj-qOl4Z017Ll0QwooReg4TKQ3m4TmRhs7oIX6GEms\":{\"mergeFileId\":\"1zbj-qOl4Z017Ll0QwooReg4TKQ3m4TmRhs7oIX6GEms\",\"name\":\"Unit Plan Generator\",\"showInSidebar\":true}}"</t>
  </si>
  <si>
    <t>dataSheetId</t>
  </si>
  <si>
    <t>"9.3126219E7"</t>
  </si>
  <si>
    <t>timeTriggerList</t>
  </si>
  <si>
    <t>updateTime</t>
  </si>
  <si>
    <t>"1.476668435785E12"</t>
  </si>
  <si>
    <t>vp</t>
  </si>
  <si>
    <t>ssId</t>
  </si>
  <si>
    <t>"1Z23xubuNO3NWYQLFyeYxNED-whr3U4dXFS8vrMTII14"</t>
  </si>
  <si>
    <t>Bootstrap Design Recipe Curriculum
Stanford DSchool Curriculum
</t>
  </si>
  <si>
    <t>* Submit feedback for classmate projects</t>
  </si>
  <si>
    <t>CS Big Idea</t>
  </si>
  <si>
    <t>Level 2: Skills/Concept</t>
  </si>
  <si>
    <t>Unit Plan Code</t>
  </si>
  <si>
    <t>Essential Knowledge</t>
  </si>
  <si>
    <t>Exclusion Statements</t>
  </si>
  <si>
    <t>Submit documentation journal at the end of unit.  Documentation journal entails 6 days of class discussion notes, at least one implementation statement, an requirements statement.  Documentation journal can be either a google document or a composition book.</t>
  </si>
  <si>
    <t>Submit a presentation outlinining the collobarative process.</t>
  </si>
  <si>
    <t>Pre unit survey
Diagnostic assessment
Previous teacher inquiry</t>
  </si>
  <si>
    <t>Partners to avoid</t>
  </si>
  <si>
    <t>Students with special needs</t>
  </si>
  <si>
    <t>TA position awarded for excellence in computer science on past topic.  How do we cycle through TAs?  TA position created to pre teach next unit.  Student TA completes the assignment ahead of time and acts as TA during week of instruction.</t>
  </si>
  <si>
    <t>Create a revision window for each project</t>
  </si>
  <si>
    <t>Create rubric for documentation journal and computational artifact</t>
  </si>
  <si>
    <t>A creative process in the development of a computational artifact can include, but is not limited to, employing nontraditional, nonprescribed techniques; the use of novel combinations of artifacts, tools, and techniques; and the exploration of personal curiosities.</t>
  </si>
  <si>
    <t>0BxniOuTB30FSQUVzSkZEWVJaYW8</t>
  </si>
  <si>
    <t>Creating computational artifacts employs an iterative and often exploratory process to translate ideas into tangible form.</t>
  </si>
  <si>
    <t>A computational artifact is anything created by a human using a computer and can be, but is not limited to, a program, an image, audio, video, a presentation, or a web page file.</t>
  </si>
  <si>
    <t>Creating computational artifacts requires understanding and using software tools and services.</t>
  </si>
  <si>
    <t>Computing tools and techniques are used to create computational artifacts and can include, but are not limited to, programming IDEs, spreadsheets, 3D printers, or text editors.</t>
  </si>
  <si>
    <t>A creatively developed computational artifact can be created by using nontraditional, nonprescribed computing techniques.</t>
  </si>
  <si>
    <t>Creative expressions in a computational artifact can reflect personal expressions of ideas or interests.</t>
  </si>
  <si>
    <t>Computing tools and techniques can enhance the process of finding a solution to a problem.</t>
  </si>
  <si>
    <t>Y</t>
  </si>
  <si>
    <t>Allatta</t>
  </si>
  <si>
    <t>CS Principles</t>
  </si>
  <si>
    <t>https://docs.google.com/open?id=1JRqeuZ9SsGVjPwm0G6fJ9hBdjO_rG2zInQhacXEFSxk</t>
  </si>
  <si>
    <t>A creative development process for creating computational artifacts can be used to solve problems when traditional or prescribed computing techniques are not effective.</t>
  </si>
  <si>
    <t>Doc Created @ Wed Dec 03 2014 15:17:50 GMT-0500 (EST); Doc Merged @ Wed Dec 03 2014 15:17:52 GMT-0500 (EST)</t>
  </si>
  <si>
    <t>Creating computational artifacts can be done by combining and modifying existing artifacts or by creating new artifacts.</t>
  </si>
  <si>
    <t>Computation facilitates the creation and modification of computational artifacts with enhanced detail and precision.</t>
  </si>
  <si>
    <t>Combining or modifying existing artifacts can show personal expression of ideas.</t>
  </si>
  <si>
    <t>A collaboratively created computational artifact reflects effort by more than one person.</t>
  </si>
  <si>
    <t>Effective collaborative teams consider the use of online collaborative tools.</t>
  </si>
  <si>
    <t>Effective collaborative teams practice interpersonal communication, consensus building, conflict resolution, and negotiation.</t>
  </si>
  <si>
    <t>Effective collaboration strategies enhance performance.</t>
  </si>
  <si>
    <t>Collaboration facilitates the application of multiple perspectives (including sociocultural perspectives) and diverse talents and skills in developing computational artifacts.</t>
  </si>
  <si>
    <t>A collaboratively created computational artifact can reflect personal expressions of ideas.</t>
  </si>
  <si>
    <t>Introduce Racket Syntax Arithmetic, Variables, Function Calls, 
* Software that we are accustomed to are made by teams of professionals and often many teams of professionals working together</t>
  </si>
  <si>
    <t>Creativity 1.2.5A</t>
  </si>
  <si>
    <t>The context in which an artifact is used determines the correctness, usability, functionality, and suitability of the artifact.</t>
  </si>
  <si>
    <t>How do people develop and test computer programs?</t>
  </si>
  <si>
    <t>Creativity 1.2.5B</t>
  </si>
  <si>
    <t>A computational artifact may have weaknesses, mistakes, or errors depending on the type of artifact.</t>
  </si>
  <si>
    <t>Creativity 1.2.5C</t>
  </si>
  <si>
    <t>The functionality of a computational artifact may be related to how it is used or perceived.</t>
  </si>
  <si>
    <t>Creativity 1.2.5D</t>
  </si>
  <si>
    <t>The suitability (or appropriateness) of a computational artifact may be related to how it is used or perceived.</t>
  </si>
  <si>
    <t>Creating digital effects, images, audio, video, and animations has transformed industries.</t>
  </si>
  <si>
    <t>Digital audio and music can be created by synthesizing sounds, sampling existing audio and music, and recording and manipulating sounds, including layering and looping.</t>
  </si>
  <si>
    <t>Digital images can be created by generating pixel patterns, manipulating existing digital images, or combining images.</t>
  </si>
  <si>
    <t>Digital effects and animations can be created by using existing software or modified software that includes functionality to implement the effects and animations.</t>
  </si>
  <si>
    <t>Computing enables creative exploration of both real and virtual phenomena.</t>
  </si>
  <si>
    <t>Digital data is represented by abstractions at different levels.</t>
  </si>
  <si>
    <t>At the lowest level, all digital data are represented by bits.</t>
  </si>
  <si>
    <t>At a higher level, bits are grouped to represent abstractions, including but not limited to numbers, characters, and color.</t>
  </si>
  <si>
    <t>Number bases, including binary, decimal, and hexadecimal, are used to represent and investigate digital data.</t>
  </si>
  <si>
    <t>At one of the lowest levels of abstraction, digital data is represented in binary (base 2) using only combinations of the digits zero and one.</t>
  </si>
  <si>
    <t>Exclusion Statement (2.1.1E): Two’s complement conversions are beyond the scope of this course and the AP Exam.</t>
  </si>
  <si>
    <t>Other Standard</t>
  </si>
  <si>
    <t>Hexadecimal (base 16) is used to represent digital data because hexadecimal representation uses fewer digits than binary.</t>
  </si>
  <si>
    <t>Abstraction 2.1.1G</t>
  </si>
  <si>
    <t>Numbers can be converted from any base to any other base.</t>
  </si>
  <si>
    <t>A finite representation is used to model the infinite mathematical concept of a number.</t>
  </si>
  <si>
    <t>Exclusion Statement (2.1.2A): Binary representations of scientific notation are beyond the scope of this course and the AP Exam.</t>
  </si>
  <si>
    <t>In many programming languages, the fixed number of bits used to represent characters or integers limits the range of integer values and mathematical operations; this limitation can result in overflow or other errors.</t>
  </si>
  <si>
    <t>Exclusion Statement (2.1.2B): Range limitations of any one language, compiler, or architecture are beyond the scope of this course and the AP Exam.</t>
  </si>
  <si>
    <t>In many programming languages, the fixed number of bits used to represent real numbers (as floating-point numbers) limits the range of floating- point values and mathematical operations; this limitation can result in round-off and other errors.</t>
  </si>
  <si>
    <t>5.4.1 Evaluate the correctness of a program. [P4]</t>
  </si>
  <si>
    <t>The interpretation of a binary sequence depends on how it is used.</t>
  </si>
  <si>
    <t>A sequence of bits may represent instructions or data.</t>
  </si>
  <si>
    <t>A sequence of bits may represent different types of data in different contexts.</t>
  </si>
  <si>
    <t>The process of developing an abstraction involves removing detail and generalizing functionality.</t>
  </si>
  <si>
    <t>An abstraction extracts common features from specific examples in order to generalize concepts.</t>
  </si>
  <si>
    <t>An abstraction generalizes functionality with input parameters that allow software reuse.</t>
  </si>
  <si>
    <t>Exclusion Statement (2.2.1C): An understanding of the difference between value and reference parameters is beyond the scope of this course and the AP Exam.</t>
  </si>
  <si>
    <t>Software is developed using multiple levels of abstractions, such as constants, expressions, statements, procedures, and libraries.</t>
  </si>
  <si>
    <t>Being aware of and using multiple levels of abstraction in developing programs helps to more effectively apply available resources and tools to solve problems.</t>
  </si>
  <si>
    <t>Different programming languages offer different levels of abstraction.</t>
  </si>
  <si>
    <t>Exclusion Statement (2.2.3A): Knowledge of the abstraction capabilities of all programming languages is beyond the scope of this course and the AP Exam.</t>
  </si>
  <si>
    <t>P.4.1 Evaluate a proposed solution to a problem.</t>
  </si>
  <si>
    <t>High-level programming languages provide more abstractions for the programmer and make it easier for people to read and write a program.</t>
  </si>
  <si>
    <t>P.4.2 Locate and correct errors</t>
  </si>
  <si>
    <t>Code in a programming language is often translated into code in another (lower-level) language to be executed on a computer.</t>
  </si>
  <si>
    <t>P.6.5 Exchange knowledge and feedback with a partner or team member.</t>
  </si>
  <si>
    <t>P.6.6 Review and revise their work as needed to create a high-quality artifact.</t>
  </si>
  <si>
    <t>In an abstraction hierarchy, higher levels of abstraction (the most general concepts) would be placed toward the top and lower-level abstractions (the more specific concepts) toward the bottom.</t>
  </si>
  <si>
    <t>Binary data is processed by physical layers of computing hardware, including gates, chips, and components.</t>
  </si>
  <si>
    <t>A logic gate is a hardware abstraction that is modeled by a Boolean function.</t>
  </si>
  <si>
    <t>Exclusion Statement (2.2.3F): Memorization of specific gate visual representations is beyond the scope of this course and the AP Exam.</t>
  </si>
  <si>
    <t>A chip is an abstraction composed of low- level components and circuits that perform a specific function.</t>
  </si>
  <si>
    <t>A hardware component can be low level like a transistor or high level like a video card.</t>
  </si>
  <si>
    <t>Hardware is built using multiple levels of abstractions, such as transistors, logic gates, chips, memory, motherboards, special purposes cards, and storage devices.</t>
  </si>
  <si>
    <t>Applications and systems are designed, developed, and analyzed using levels of hardware, software, and conceptual abstractions.</t>
  </si>
  <si>
    <t>Lower-level abstractions can be combined to make higher-level abstractions, such as short message services (SMS) or email messages, images, audio files, and videos</t>
  </si>
  <si>
    <t>2.3.1 Use models and simulations to represent phenomena. [P3]</t>
  </si>
  <si>
    <t>Abstraction 2.3.1A</t>
  </si>
  <si>
    <t>Models and simulations are simplified representations of more complex objects or phenomena.</t>
  </si>
  <si>
    <t>Abstraction 2.3.1B</t>
  </si>
  <si>
    <t>Models may use different abstractions or levels of abstraction depending on the objects or phenomena being posed.</t>
  </si>
  <si>
    <t>Abstraction 2.3.1C</t>
  </si>
  <si>
    <t>Models often omit unnecessary features of the objects or phenomena that are being modeled.</t>
  </si>
  <si>
    <t>Abstraction 2.3.1D</t>
  </si>
  <si>
    <t>Simulations mimic real-world events without the cost or danger of building and testing the phenomena in the real world.</t>
  </si>
  <si>
    <t>2.3.2 Use models and simulations to formulate, refine, and test hypotheses. [P3]</t>
  </si>
  <si>
    <t>Abstraction 2.3.2A</t>
  </si>
  <si>
    <t>Models and simulations facilitate the formulation and refinement of hypotheses related to the objects or phenomena under consideration.</t>
  </si>
  <si>
    <t>Abstraction 2.3.2B</t>
  </si>
  <si>
    <t>Hypotheses are formulated to explain the objects or phenomena being modeled.</t>
  </si>
  <si>
    <t>Abstraction 2.3.2C</t>
  </si>
  <si>
    <t>Hypotheses are refined by examining the insights that models and simulations provide into the objects or phenomena.</t>
  </si>
  <si>
    <t>Abstraction 2.3.2D</t>
  </si>
  <si>
    <t>The results of simulations may generate new knowledge and new hypotheses related to the phenomena being modeled.</t>
  </si>
  <si>
    <t>Abstraction 2.3.2E</t>
  </si>
  <si>
    <t>Simulations allow hypotheses to be tested without the constraints of the real world.</t>
  </si>
  <si>
    <t>Abstraction 2.3.2F</t>
  </si>
  <si>
    <t>Simulations can facilitate extensive and rapid testing of models.</t>
  </si>
  <si>
    <t>Abstraction 2.3.2G</t>
  </si>
  <si>
    <t>The time required for simulations is impacted by the level of detail and quality of the models, and the software and hardware used for the simulation.</t>
  </si>
  <si>
    <t>Abstraction 2.3.2H</t>
  </si>
  <si>
    <t>Rapid and extensive testing allows models to be changed to accurately reflect the objects or phenomena being modeled.</t>
  </si>
  <si>
    <t>How can computation be employed to help people process data and information to gain insight and knowledge?</t>
  </si>
  <si>
    <t>3.1 People use computer programs to process information to gain insight and knowledge.</t>
  </si>
  <si>
    <t>3.1.1 Use computers to process information, find patterns, and test hypotheses about digitally processed information to gain insight and knowledge. [P4]</t>
  </si>
  <si>
    <t>Data 3.1.1A</t>
  </si>
  <si>
    <t>Computers are used in an iterative and interactive way when processing digital information to gain insight and knowledge.</t>
  </si>
  <si>
    <t>How can computation be employed to facilitate exploration and discovery when working with data?</t>
  </si>
  <si>
    <t>Data 3.1.1B</t>
  </si>
  <si>
    <t>Digital information can be filtered and cleaned by using computers to process information.</t>
  </si>
  <si>
    <t>What considerations and trade-offs arise in the computational manipulation of data?</t>
  </si>
  <si>
    <t>Data 3.1.1C</t>
  </si>
  <si>
    <t>Combining data sources, clustering data, and data classification are part of the process of using computers to process information.</t>
  </si>
  <si>
    <t>Data 3.1.1D</t>
  </si>
  <si>
    <t>Insight and knowledge can be obtained from translating and transforming digitally represented information.</t>
  </si>
  <si>
    <t>Data 3.1.1E</t>
  </si>
  <si>
    <t>Patterns can emerge when data is transformed using computational tools.</t>
  </si>
  <si>
    <t>3.1.2 Collaborate when processing information to gain insight and knowledge. [P6]</t>
  </si>
  <si>
    <t>Data 3.1.2A</t>
  </si>
  <si>
    <t>Collaboration is an important part of solving data-driven problems.</t>
  </si>
  <si>
    <t>Data 3.1.2B</t>
  </si>
  <si>
    <t>Collaboration facilitates solving computational problems by applying multiple perspectives, experiences, and skill sets.</t>
  </si>
  <si>
    <t>Data 3.1.2C</t>
  </si>
  <si>
    <t>Communication between participants working on data-driven problems gives rise to enhanced insights and knowledge.</t>
  </si>
  <si>
    <t>Data 3.1.2D</t>
  </si>
  <si>
    <t>Collaboration in developing hypotheses and questions, and in testing hypotheses and answering questions, about data helps participants gain insight and knowledge.</t>
  </si>
  <si>
    <t>Data 3.1.2E</t>
  </si>
  <si>
    <t>Collaborating face-to-face and using online collaborative tools can facilitate processing information to gain insight and knowledge.</t>
  </si>
  <si>
    <t>Data 3.1.2F</t>
  </si>
  <si>
    <t>Investigating large data sets collaboratively can lead to insight and knowledge not obtained when working alone.</t>
  </si>
  <si>
    <t>3.1.3 Explain the insight and knowledge gained from digitally processed data by using appropriate visualizations, notations, and precise language. [P5]</t>
  </si>
  <si>
    <t>Data 3.1.3A</t>
  </si>
  <si>
    <t>Visualization tools and software can communicate information about data.</t>
  </si>
  <si>
    <t>Data 3.1.3B</t>
  </si>
  <si>
    <t>Programming 5.1.3A</t>
  </si>
  <si>
    <t>Tables, diagrams, and textual displays can be used in communicating insight and knowledge gained from data.</t>
  </si>
  <si>
    <t>Data 3.1.3C</t>
  </si>
  <si>
    <t>Summaries of data analyzed computationally can be effective in communicating insight and knowledge gained from digitally represented information.</t>
  </si>
  <si>
    <t>Data 3.1.3D</t>
  </si>
  <si>
    <t>Transforming information can be effective in communicating knowledge gained from data.</t>
  </si>
  <si>
    <t>Data 3.1.3E</t>
  </si>
  <si>
    <t>Interactivity with data is an aspect of communicating.</t>
  </si>
  <si>
    <t>3.2.1 Extract information from data to discover and explain connections, patterns, or trends. [P1]</t>
  </si>
  <si>
    <t>Data 3.2.1A</t>
  </si>
  <si>
    <t>Large data sets provide opportunities and challenges for extracting information and knowledge.</t>
  </si>
  <si>
    <t>Data 3.2.1B</t>
  </si>
  <si>
    <t>Programming 5.1.3B</t>
  </si>
  <si>
    <t>Large data sets provide opportunities for identifying trends, making connections in data, and solving problems.</t>
  </si>
  <si>
    <t>Data 3.2.1C</t>
  </si>
  <si>
    <t>Computing tools facilitate the discovery of connections in information within large data sets.</t>
  </si>
  <si>
    <t>Data 3.2.1D</t>
  </si>
  <si>
    <t>Search tools are essential for efficiently finding information.</t>
  </si>
  <si>
    <t>Programming 5.1.3D</t>
  </si>
  <si>
    <t>Data 3.2.1E</t>
  </si>
  <si>
    <t>Information filtering systems are important tools for finding information and recognizing patterns in the information.</t>
  </si>
  <si>
    <t>Data 3.2.1F</t>
  </si>
  <si>
    <t>Software tools, including spreadsheets and databases, help to efficiently organize and find trends in information.</t>
  </si>
  <si>
    <t>Exclusion Statement (3.2.1F): Students are not expected to know specific formulas or options available in spreadsheet or database software packages..</t>
  </si>
  <si>
    <t>Programming 5.1.3E</t>
  </si>
  <si>
    <t>Data 3.2.1G</t>
  </si>
  <si>
    <t>Metadata is data about data.</t>
  </si>
  <si>
    <t>Data 3.2.1H</t>
  </si>
  <si>
    <t>Metadata can be descriptive data about an image, a Web page, or other complex objects.</t>
  </si>
  <si>
    <t>Data 3.2.1I</t>
  </si>
  <si>
    <t>Metadata can increase the effective use of data or data sets by providing additional information about various aspects of that data.</t>
  </si>
  <si>
    <t>3.2.2. Use large data sets to explore and discover information and knowledge. [P3]</t>
  </si>
  <si>
    <t>Data 3.2.2A</t>
  </si>
  <si>
    <t>Large data sets include data such as transactions, measurements, text, sound, images, and video.</t>
  </si>
  <si>
    <t>Data 3.2.2B</t>
  </si>
  <si>
    <t>The storing, processing, and curating of large data sets is challenging.</t>
  </si>
  <si>
    <t>Data 3.2.2C</t>
  </si>
  <si>
    <t>Structuring large data sets for analysis can be challenging.</t>
  </si>
  <si>
    <t>Data 3.2.2D</t>
  </si>
  <si>
    <t>Maintaining privacy of large data sets containing personal information can be challenging.</t>
  </si>
  <si>
    <t>Data 3.2.2E</t>
  </si>
  <si>
    <t>Scalability of systems is an important consideration when data sets are large.</t>
  </si>
  <si>
    <t>Data 3.2.2F</t>
  </si>
  <si>
    <t>The size or scale of a system that stores data affects how that data set is used.</t>
  </si>
  <si>
    <t>Data 3.2.2G</t>
  </si>
  <si>
    <t>The effective use of large data sets requires computational solutions.</t>
  </si>
  <si>
    <t>Data 3.2.2H</t>
  </si>
  <si>
    <t>Analytical techniques to store, manage, transmit, and process data sets change as the size of data sets scale.</t>
  </si>
  <si>
    <t>3.3.1 Analyze how data representation, storage, security, and transmission of data involve computational manipulation of information. [P4]</t>
  </si>
  <si>
    <t>Data 3.3.1A</t>
  </si>
  <si>
    <t>Digital data representations involve trade- offs related to storage, security, and privacy concerns.</t>
  </si>
  <si>
    <t>Data 3.3.1B</t>
  </si>
  <si>
    <t>Security concerns engender trade-offs in storing and transmitting information.</t>
  </si>
  <si>
    <t>Data 3.3.1C</t>
  </si>
  <si>
    <t>There are trade-offs in using lossy and lossless compression techniques for storing and transmitting data.</t>
  </si>
  <si>
    <t>Data 3.3.1D</t>
  </si>
  <si>
    <t>Lossless data compression reduces the number of bits stored or transmitted but allows complete reconstruction of the original data.</t>
  </si>
  <si>
    <t>Data 3.3.1E</t>
  </si>
  <si>
    <t>Lossy data compression can significantly reduce the number of bits stored or transmitted at the cost of being able to reconstruct only an approximation of the original data.</t>
  </si>
  <si>
    <t>Data 3.3.1F</t>
  </si>
  <si>
    <t>Security and privacy concerns arise with data containing personal information.</t>
  </si>
  <si>
    <t>Data 3.3.1G</t>
  </si>
  <si>
    <t>Data is stored in many formats depending on its characteristics (e.g., size and intended use).</t>
  </si>
  <si>
    <t>Data 3.3.1H</t>
  </si>
  <si>
    <t>The choice of storage media affects both the methods and costs of manipulating the data it contains.</t>
  </si>
  <si>
    <t>Data 3.3.1I</t>
  </si>
  <si>
    <t>Reading data and updating data have different storage requirements.</t>
  </si>
  <si>
    <t>Languages for algorithms include natural language, pseudocode, and visual and textual programming languages.</t>
  </si>
  <si>
    <t>Natural language and pseudocode describe algorithms so that humans can understand them.</t>
  </si>
  <si>
    <t>Algorithms described in programming languages can be executed on a computer.</t>
  </si>
  <si>
    <t>Different languages are better suited for expressing different algorithms.</t>
  </si>
  <si>
    <t>Some programming languages are designed for specific domains and are better for expressing algorithms in those domains.</t>
  </si>
  <si>
    <t>The language used to express an algorithm can affect characteristics such as clarity or readability but not whether an algorithmic solution exists.</t>
  </si>
  <si>
    <t>Every algorithm can be constructed using only sequencing, selection, and iteration.</t>
  </si>
  <si>
    <t>Nearly all programming languages are equivalent in terms of being able to express any algorithm.</t>
  </si>
  <si>
    <t>Clarity and readability are important considerations when expressing an algorithm in a language.</t>
  </si>
  <si>
    <t>4.2.1 Explain the difference between algorithms that run in a reasonable time and those that do not run in a reasonable time. [P1]</t>
  </si>
  <si>
    <t>Algorithms 4.2.1A</t>
  </si>
  <si>
    <t>Many problems can be solved in a reasonable time.</t>
  </si>
  <si>
    <t>Exclusion Statement (LO 4.2.1): Any discussion of nondeterministic polynomial (NP) is beyond the scope of this course and the AP Exam.</t>
  </si>
  <si>
    <t>Algorithms 4.2.1B</t>
  </si>
  <si>
    <t>Reasonable time means that as the input size grows, the number of steps the algorithm takes is proportional to the square (or cube, fourth power, fifth power, etc.) of the size of the input.</t>
  </si>
  <si>
    <t>Algorithms 4.2.1C</t>
  </si>
  <si>
    <t>Some problems cannot be solved in a reasonable time, even for small input sizes.</t>
  </si>
  <si>
    <t>Algorithms 4.2.1D</t>
  </si>
  <si>
    <t>Some problems can be solved but not in a reasonable time. In these cases, heuristic approaches may be helpful to find solutions in reasonable time.</t>
  </si>
  <si>
    <t>4.2.2 Explain the difference between solvable and unsolvable problems in computer science. [P1]</t>
  </si>
  <si>
    <t>Algorithms 4.2.2A</t>
  </si>
  <si>
    <t>A heuristic is a technique that may allow us to find an approximate solution when typical methods fail to find an exact solution.</t>
  </si>
  <si>
    <t>Exclusion Statement (LO 4.2.2): Determining whether a given problem is solvable or unsolvable is beyond the scope of this course and the AP Exam.</t>
  </si>
  <si>
    <t>Algorithms 4.2.2B</t>
  </si>
  <si>
    <t>Heuristics may be helpful for finding an approximate solution more quickly when exact methods are too slow.</t>
  </si>
  <si>
    <t>Exclusion Statement (4.2.2B): Specific heuristic solutions are beyond the scope of this course and the AP Exam.</t>
  </si>
  <si>
    <t>Algorithms 4.2.2C</t>
  </si>
  <si>
    <t>Some optimization problems such as “find the best” or “find the smallest” cannot be solved in a reasonable time, but approximations to the optimal solution can.</t>
  </si>
  <si>
    <t>Algorithms 4.2.2D</t>
  </si>
  <si>
    <t>Some problems cannot be solved using any algorithm.</t>
  </si>
  <si>
    <t>4.2.3 Explain the existence of undecidable problems in computer science. [P1]</t>
  </si>
  <si>
    <t>Algorithms 4.2.3A</t>
  </si>
  <si>
    <t>An undecidable problem may have instances that have an algorithmic solution, but there is no algorithmic solution that solves all instances of the problem.</t>
  </si>
  <si>
    <t>Algorithms 4.2.3B</t>
  </si>
  <si>
    <t>A decidable problem is one in which an algorithm can be constructed to answer “yes” or “no” for all inputs (e.g., “is the number even?”).</t>
  </si>
  <si>
    <t>Algorithms 4.2.3C</t>
  </si>
  <si>
    <t>An undecidable problem is one in which no algorithm can be constructed that always leads to a correct yes-or-no answer.</t>
  </si>
  <si>
    <t>Exclusion Statement (4.2.3C): Determining whether a given problem is undecidable is beyond the scope of this course and the AP Exam.</t>
  </si>
  <si>
    <t>4.2.4 Evaluate algorithms analytically and empirically for efficiency, correctness, and clarity. [P4]</t>
  </si>
  <si>
    <t>Algorithms 4.2.4A</t>
  </si>
  <si>
    <t>Determining an algorithm’s efficiency is done by reasoning formally or mathematically about the algorithm.</t>
  </si>
  <si>
    <t>Algorithms 4.2.4B</t>
  </si>
  <si>
    <t>Empirical analysis of an algorithm is done by implementing the algorithm and running it on different inputs.</t>
  </si>
  <si>
    <t>Algorithms 4.2.4C</t>
  </si>
  <si>
    <t>The correctness of an algorithm is determined by reasoning formally or mathematically about the algorithm, not by testing an implementation of the algorithm.</t>
  </si>
  <si>
    <t>Exclusion statement (4.2.4C): Formally proving program correctness is beyond the scope of this course and the AP Exam.</t>
  </si>
  <si>
    <t>Algorithms 4.2.4D</t>
  </si>
  <si>
    <t>Racket Programming using Image API
* code tracing
* Weekly assignments
* classwork applications
* program writing
* reverse engineering solutions</t>
  </si>
  <si>
    <t>Different correct algorithms for the same problem can have different efficiencies.</t>
  </si>
  <si>
    <t>Algorithms 4.2.4E</t>
  </si>
  <si>
    <t>Sometimes more efficient algorithms are more complex.</t>
  </si>
  <si>
    <t>Algorithms 4.2.4F</t>
  </si>
  <si>
    <t>Finding an efficient algorithm for a problem can help solve larger instances of the problem.</t>
  </si>
  <si>
    <t>Algorithms 4.2.4G</t>
  </si>
  <si>
    <t>Efficiency includes both execution time and memory usage.</t>
  </si>
  <si>
    <t>* Submit daily programming assignments</t>
  </si>
  <si>
    <t>Exclusion Statement (4.2.4G): Formal analysis of algorithms (Big-O) and formal reasoning using mathematical formulas are beyond the scope of this course and the AP Exam.</t>
  </si>
  <si>
    <t>Algorithms 4.2.4H</t>
  </si>
  <si>
    <t>Linear search can be used when searching for an item in any list; binary search can be used only when the list is sorted.</t>
  </si>
  <si>
    <t>Programs are developed and used in a variety of ways by a wide range of people depending on the goals of the programmer.</t>
  </si>
  <si>
    <t>Programs developed for creative expression, to satisfy personal curiosity, or to create new knowledge may have visual, audible, or tactile inputs and outputs.</t>
  </si>
  <si>
    <t>* Annotate and analyze code examples</t>
  </si>
  <si>
    <t>How do computer programs implement algorithms?</t>
  </si>
  <si>
    <t>Programs developed for creative expression, to satisfy personal curiosity, or to create new knowledge may be developed with different standards or methods than programs developed for widespread distribution.</t>
  </si>
  <si>
    <t>Additional desired outcomes may be realized independently of the original purpose of the program.</t>
  </si>
  <si>
    <t>A computer program or the results of running a program may be rapidly shared with a large number of users and can have widespread impact on individuals, organizations, and society.</t>
  </si>
  <si>
    <t>Advances in computing have generated and increased creativity in other fields.</t>
  </si>
  <si>
    <t>An iterative process of program development helps in developing a correct program to solve problems.</t>
  </si>
  <si>
    <t>Developing correct program components and then combining them helps in creating correct programs.</t>
  </si>
  <si>
    <t>* Achieve mastery on weekly summative programming assignments</t>
  </si>
  <si>
    <t>* Submit daily programming classwork</t>
  </si>
  <si>
    <t>Incrementally adding tested program segments to correct, working programs helps create large correct programs.</t>
  </si>
  <si>
    <t>Program documentation helps programmers develop and maintain correct programs to efficiently solve problems.</t>
  </si>
  <si>
    <t>Documentation about program components, such as blocks and procedures, helps in developing and maintaining programs.</t>
  </si>
  <si>
    <t>Documentation helps in developing and maintaining programs when working individually or in collaborative programming environments.</t>
  </si>
  <si>
    <t>* Reflect on challenges and bugs</t>
  </si>
  <si>
    <t>Program development includes identifying programmer and user concerns that affect the solution to problems.</t>
  </si>
  <si>
    <t>Consultation and communication with program users is an important aspect of program development to solve problems.</t>
  </si>
  <si>
    <t>A programmer’s knowledge and skill affects how a program is developed and how it is used to solve a problem.</t>
  </si>
  <si>
    <t>A programmer designs, implements, tests, debugs, and maintains programs when solving problems.</t>
  </si>
  <si>
    <t>5.1.3 Collaborate to develop a program. [P6]</t>
  </si>
  <si>
    <t>Collaboration can decrease the size and complexity of tasks required of individual programmers.</t>
  </si>
  <si>
    <t>Collaboration facilitates multiple perspectives in developing ideas for solving problems by programming.</t>
  </si>
  <si>
    <t>Programming 5.1.3C</t>
  </si>
  <si>
    <t>Collaboration in the iterative development of a program requires different skills than developing a program alone.</t>
  </si>
  <si>
    <t>Collaboration can make it easier to find and correct errors when developing programs.</t>
  </si>
  <si>
    <t>Collaboration facilitates developing program components independently.</t>
  </si>
  <si>
    <t>Programming 5.1.3F</t>
  </si>
  <si>
    <t>Effective communication between participants is required for successful collaboration when developing programs.</t>
  </si>
  <si>
    <t>0BxniOuTB30FSQ010WVpnaXZVWHM</t>
  </si>
  <si>
    <t>Algorithms are implemented using program instructions that are processed during program execution.</t>
  </si>
  <si>
    <t>Program instructions are executed sequentially.</t>
  </si>
  <si>
    <t>Program instructions may involve variables that are initialized and updated, read, and written.</t>
  </si>
  <si>
    <t>An understanding of instruction processing and program execution is useful for programming.</t>
  </si>
  <si>
    <t>Program execution automates processes.</t>
  </si>
  <si>
    <t>Processes use memory, a central processing unit (CPU), and input and output.</t>
  </si>
  <si>
    <t>A process may execute by itself or with other processes.</t>
  </si>
  <si>
    <t>A process may execute on one or several CPUs.</t>
  </si>
  <si>
    <t>Executable programs increase the scale of problems that can be addressed.</t>
  </si>
  <si>
    <t>Simple algorithms can solve a large set of problems when automated.</t>
  </si>
  <si>
    <t>Improvements in algorithms, hardware, and software increase the kinds of problems and the size of problems solvable by programming.</t>
  </si>
  <si>
    <t>https://docs.google.com/open?id=1HmbGDYsnpGjSm2m8QqujGKWiz_WNNWjOrAX5Bxk1qM8</t>
  </si>
  <si>
    <t>Doc Created @ Wed Dec 03 2014 15:17:58 GMT-0500 (EST); Doc Merged @ Wed Dec 03 2014 15:18:00 GMT-0500 (EST)</t>
  </si>
  <si>
    <t>Programming 5.4.1A</t>
  </si>
  <si>
    <t>Program style can affect the determination of program correctness.</t>
  </si>
  <si>
    <t>* Flag Project</t>
  </si>
  <si>
    <t>Programming 5.4.1B</t>
  </si>
  <si>
    <t>Duplicated code can make it harder to reason about a program.</t>
  </si>
  <si>
    <t>* Utilizing the design recipe, domain and range as vehicles to illustrate abstraction.
* "Code"
* CS4HS abstraction resource
* CSUnplugged abstraction resource
* Encryption/Decryption csunplugged.org
* words to pig latin
</t>
  </si>
  <si>
    <t>Programming 5.4.1C</t>
  </si>
  <si>
    <t>Meaningful names for variables and procedures help people better understand programs.</t>
  </si>
  <si>
    <t>Programming 5.4.1D</t>
  </si>
  <si>
    <t>Longer code blocks are harder to reason about than shorter code blocks in a program.</t>
  </si>
  <si>
    <t>Programming 5.4.1E</t>
  </si>
  <si>
    <t>Locating and correcting errors in a program is called debugging the program.</t>
  </si>
  <si>
    <t>Programming 5.4.1F</t>
  </si>
  <si>
    <t>Knowledge of what a program is supposed to do is required in order to find most program errors.</t>
  </si>
  <si>
    <t>Programming 5.4.1G</t>
  </si>
  <si>
    <t>Examples of intended behavior on specific inputs help people understand what a program is supposed to do.</t>
  </si>
  <si>
    <t>Programming 5.4.1H</t>
  </si>
  <si>
    <t>Visual displays (or different modalities) of program state can help in finding errors.</t>
  </si>
  <si>
    <t>Programming 5.4.1I</t>
  </si>
  <si>
    <t>Programmers justify and explain a program’s correctness.</t>
  </si>
  <si>
    <t>Programming 5.4.1J</t>
  </si>
  <si>
    <t>Justification can include a written explanation about how a program meets its specifications.</t>
  </si>
  <si>
    <t>Programming 5.4.1K</t>
  </si>
  <si>
    <t>Correctness of a program depends on correctness of program components, including code blocks and procedures.</t>
  </si>
  <si>
    <t>Programming 5.4.1L</t>
  </si>
  <si>
    <t>An explanation of a program helps people understand the functionality and purpose of it.</t>
  </si>
  <si>
    <t>Programming 5.4.1M</t>
  </si>
  <si>
    <t>The functionality of a program is often described by how a user interacts with it.</t>
  </si>
  <si>
    <t>Programming 5.4.1N</t>
  </si>
  <si>
    <t>The functionality of a program is best described at a high level by what the program does, not at the lower level of how the program statements work to accomplish this.</t>
  </si>
  <si>
    <t>Numbers and numerical concepts are fundamental to programming.</t>
  </si>
  <si>
    <t>Integers may be constrained in the maximum and minimum values that can be represented in a program because of storage limitations.</t>
  </si>
  <si>
    <t>Exclusion Statement (5.5.1B): Specific range limitations of all programming languages are beyond the scope of this course and the AP Exam.</t>
  </si>
  <si>
    <t>Real numbers are approximated by floating- point representations that do not necessarily have infinite precision.</t>
  </si>
  <si>
    <t>Exclusion Statement (5.5.1C): Specific sets of values that cannot be exactly represented by floating point numbers are beyond the scope of this course and the AP Exam.</t>
  </si>
  <si>
    <t>Mathematical expressions using arithmetic operators are part of most programming languages.</t>
  </si>
  <si>
    <t>Logical concepts and Boolean algebra are fundamental to programming.</t>
  </si>
  <si>
    <t>Compound expressions using and, or, and not are part of most programming languages.</t>
  </si>
  <si>
    <t>Intuitive and formal reasoning about program components using Boolean concepts helps in developing correct programs.</t>
  </si>
  <si>
    <t>Computational methods may use lists and collections to solve problems.</t>
  </si>
  <si>
    <t>Lists and other collections can be treated as abstract data types (ADTs) in developing programs.</t>
  </si>
  <si>
    <t>Basic operations on collections include adding elements, removing elements, iterating over all elements, and determining whether an element is in a collection.</t>
  </si>
  <si>
    <t>What is the Internet? How is it built? How does it function?</t>
  </si>
  <si>
    <t>6.1 The Internet is a network of autonomous systems.</t>
  </si>
  <si>
    <t>6.1.1 Explain the abstractions in the Internet and how the Internet functions. [P3]</t>
  </si>
  <si>
    <t>Internet 6.1.1A</t>
  </si>
  <si>
    <t>The Internet connects devices and networks all over the world.</t>
  </si>
  <si>
    <t>Exclusion Statement (LO 6.1.1): Specific devices used to implement the abstractions in the Internet are beyond the scope of this course and the AP Exam.</t>
  </si>
  <si>
    <t>Internet 6.1.1B</t>
  </si>
  <si>
    <t>An end-to-end architecture facilitates connecting new devices and networks on the Internet.</t>
  </si>
  <si>
    <t>Internet 6.1.1C</t>
  </si>
  <si>
    <t>Devices and networks that make up the Internet are connected and communicate using addresses and protocols.</t>
  </si>
  <si>
    <t>Internet 6.1.1D</t>
  </si>
  <si>
    <t>The Internet and the systems built on it facilitate collaboration.</t>
  </si>
  <si>
    <t>Internet 6.1.1E</t>
  </si>
  <si>
    <t>Connecting new devices to the Internet is enabled by assignment of an Internet protocol (IP) address.</t>
  </si>
  <si>
    <t>Abstraction 2.1.2b</t>
  </si>
  <si>
    <t>Internet 6.1.1F</t>
  </si>
  <si>
    <t>The Internet is built on evolving standards, including those for addresses and names.</t>
  </si>
  <si>
    <t>Exclusion Statement (6.1.1F): Specific details of any particular standard for addresses are beyond the scope of this course and the AP Exam.</t>
  </si>
  <si>
    <t>Internet 6.1.1G</t>
  </si>
  <si>
    <t>The domain name system (DNS) translates names to IP addresses.</t>
  </si>
  <si>
    <t>Internet 6.1.1H</t>
  </si>
  <si>
    <t>The number of devices that could use an IP address has grown so fast that a new protocol (IPv6) has been established to handle routing of many more devices.</t>
  </si>
  <si>
    <t>Internet 6.1.1I</t>
  </si>
  <si>
    <t>Standards such as hypertext transfer protocol (HTTP), IP, and simple mail transfer protocol (SMTP) are developed and overseen by the Internet Engineering Task Force (IETF).</t>
  </si>
  <si>
    <t>6.2.1 Explain characteristics of the Internet and the systems built on it. [P5]</t>
  </si>
  <si>
    <t>Abstraction 2.1.2c</t>
  </si>
  <si>
    <t>Internet 6.2.1A</t>
  </si>
  <si>
    <t>The Internet and the systems built on it are hierarchical and redundant.</t>
  </si>
  <si>
    <t>Internet 6.2.1B</t>
  </si>
  <si>
    <t>The domain name syntax is hierarchical.</t>
  </si>
  <si>
    <t>Internet 6.2.1C</t>
  </si>
  <si>
    <t>IP addresses are hierarchical.</t>
  </si>
  <si>
    <t>Internet 6.2.1D</t>
  </si>
  <si>
    <t>Routing on the Internet is fault tolerant and redundant.</t>
  </si>
  <si>
    <t>6.2.2 Explain how the characteristics of the Internet influence the systems built on it. [P4]</t>
  </si>
  <si>
    <t>Internet 6.2.2A</t>
  </si>
  <si>
    <t>Hierarchy and redundancy help systems scale.</t>
  </si>
  <si>
    <t>Internet 6.2.2B</t>
  </si>
  <si>
    <t>The redundancy of routing (i.e., more than one way to route data) between two points on the Internet increases the reliability of the Internet and helps it scale to more devices and more people.</t>
  </si>
  <si>
    <t>Internet 6.2.2C</t>
  </si>
  <si>
    <t>Hierarchy in the DNS helps that system scale.</t>
  </si>
  <si>
    <t>Abstraction 2.1.2d</t>
  </si>
  <si>
    <t>Internet 6.2.2D</t>
  </si>
  <si>
    <t>Interfaces and protocols enable widespread use of the Internet.</t>
  </si>
  <si>
    <t>Internet 6.2.2E</t>
  </si>
  <si>
    <t>Open standards fuel the growth of the Internet.</t>
  </si>
  <si>
    <t>Internet 6.2.2F</t>
  </si>
  <si>
    <t>The Internet is a packet-switched system through which digital data is sent by breaking the data into blocks of bits called packets, which contain both the data being transmitted and control information for routing the data.</t>
  </si>
  <si>
    <t>Exclusion Statements (6.2.2F): Specific details of any particular packet- switching system are beyond the scope of this course and the AP Exam.</t>
  </si>
  <si>
    <t>Internet 6.2.2G</t>
  </si>
  <si>
    <t>Standards for packets and routing include transmission control protocol/Internet protocol (TCP/IP).</t>
  </si>
  <si>
    <t>Exclusion Statement (6.2.2G): Specific technical details of how TCP/IP works are beyond the scope of this course and the AP Exam.</t>
  </si>
  <si>
    <t>Abstraction 2.1.2e</t>
  </si>
  <si>
    <t>Internet 6.2.2H</t>
  </si>
  <si>
    <t>Standards for sharing information and communicating between browsers and servers on the Web include HTTP and secure sockets layer/transport layer security (SSL/TLS).</t>
  </si>
  <si>
    <t>Exclusion Statement (6.2.2H): Understanding the technical aspects of how SSL/TLS works is beyond the scope of this course and the AP Exam.</t>
  </si>
  <si>
    <t>Internet 6.2.2I</t>
  </si>
  <si>
    <t>The size and speed of systems affect their use.</t>
  </si>
  <si>
    <t>Internet 6.2.2J</t>
  </si>
  <si>
    <t>The bandwidth of a system is a measure of bit rate — the amount of data (measured in bits) that can be sent in a fixed amount of time.</t>
  </si>
  <si>
    <t>Internet 6.2.2K</t>
  </si>
  <si>
    <t>The latency of a system is the time elapsed between the transmission and the receipt of a request.</t>
  </si>
  <si>
    <t>Abstraction 2.1.2f</t>
  </si>
  <si>
    <t>6.3.1 Identify existing cybersecurity concerns and potential options to address these issues with the Internet and the systems built on it. [P1]</t>
  </si>
  <si>
    <t>Internet 6.3.1A</t>
  </si>
  <si>
    <t>The trust model of the Internet involves trade-offs.</t>
  </si>
  <si>
    <t>Internet 6.3.1B</t>
  </si>
  <si>
    <t>The domain name system (DNS) was not designed to be completely secure.</t>
  </si>
  <si>
    <t>Internet 6.3.1C</t>
  </si>
  <si>
    <t>Implementing cybersecurity has software, hardware, and human components.</t>
  </si>
  <si>
    <t>Internet 6.3.1D</t>
  </si>
  <si>
    <t>Cyber warfare and cyber crime have widespread and potentially devastating effects.</t>
  </si>
  <si>
    <t>Internet 6.3.1E</t>
  </si>
  <si>
    <t>Distributed denial-of-service attacks (DDoS) compromise a target by flooding it with requests from multiple systems.</t>
  </si>
  <si>
    <t>abstraction 2.2.2a</t>
  </si>
  <si>
    <t>Internet 6.3.1F</t>
  </si>
  <si>
    <t>Phishing, viruses, and other attacks have human and software components.</t>
  </si>
  <si>
    <t>Internet 6.3.1G</t>
  </si>
  <si>
    <t>Antivirus software and firewalls can help prevent unauthorized access to private data.</t>
  </si>
  <si>
    <t>Internet 6.3.1H</t>
  </si>
  <si>
    <t>Cryptography is essential to many models of cybersecurity.</t>
  </si>
  <si>
    <t>Internet 6.3.1I</t>
  </si>
  <si>
    <t>abstraction 2.2.2b</t>
  </si>
  <si>
    <t>Cryptography has a mathematical foundation.</t>
  </si>
  <si>
    <t>Exclusion statement (6.3.1I): Specific mathematical functions used in cryptography are beyond the scope of this course and the AP Exam.</t>
  </si>
  <si>
    <t>Internet 6.3.1J</t>
  </si>
  <si>
    <t>Open standards help ensure cryptography is secure.</t>
  </si>
  <si>
    <t>Internet 6.3.1K</t>
  </si>
  <si>
    <t>Symmetric encryption is a method of encryption involving one key for encryption and decryption.</t>
  </si>
  <si>
    <t>Exclusion Statement (6.3.1K): The methods used in encryption are beyond the scope of this course and the AP Exam.</t>
  </si>
  <si>
    <t>Internet 6.3.1L</t>
  </si>
  <si>
    <t>Public key encryption, which is not symmetric, is an encryption method that is widely used because of the enhanced security associated with its use.</t>
  </si>
  <si>
    <t>Exclusion statement (6.3.1L): The mathematical methods used in public key encryption are beyond the scope of this course and the AP Exam.</t>
  </si>
  <si>
    <t>Internet 6.3.1M</t>
  </si>
  <si>
    <t>Certificate authorities (CAs) issue digital certificates that validate the ownership of encrypted keys used in secured communication and are based on a trust model.</t>
  </si>
  <si>
    <t>Exclusion statement (6.3.1M): The technical details of the process certificate authorities follow are beyond the scope of this course and the AP Exam.</t>
  </si>
  <si>
    <t>Global Impact</t>
  </si>
  <si>
    <t>7.1 Computing enhances communication, interaction, and cognition.</t>
  </si>
  <si>
    <t>7.1.1 Explain how computing innovations affect communication, interaction, and cognition. [P4]</t>
  </si>
  <si>
    <t>Global Impact 7.1.1A</t>
  </si>
  <si>
    <t>Email, short message service (SMS), and chat have fostered new ways to communicate and collaborate.</t>
  </si>
  <si>
    <t>Global Impact 7.1.1B</t>
  </si>
  <si>
    <t>Video conferencing and video chat have fostered new ways to communicate and collaborate.</t>
  </si>
  <si>
    <t>Global Impact 7.1.1C</t>
  </si>
  <si>
    <t>Social media continues to evolve and foster new ways to communicate.</t>
  </si>
  <si>
    <t>Exclusion Statement (7.1.1C): Detailed knowledge of any social media site is beyond the scope of this course and the AP Exam.</t>
  </si>
  <si>
    <t>Global Impact 7.1.1D</t>
  </si>
  <si>
    <t>Cloud computing fosters new ways to communicate and collaborate.</t>
  </si>
  <si>
    <t>Global Impact 7.1.1E</t>
  </si>
  <si>
    <t>Widespread access to information facilitates the identification of problems, development of solutions, and dissemination of results.</t>
  </si>
  <si>
    <t>Global Impact 7.1.1F</t>
  </si>
  <si>
    <t>Public data provides widespread access and enables solutions to identified problems.</t>
  </si>
  <si>
    <t>Global Impact 7.1.1G</t>
  </si>
  <si>
    <t>Search trends are predictors.</t>
  </si>
  <si>
    <t>Global Impact 7.1.1H</t>
  </si>
  <si>
    <t>Social media, such as blogs and Twitter, have enhanced dissemination.</t>
  </si>
  <si>
    <t>Global Impact 7.1.1I</t>
  </si>
  <si>
    <t>Global Positioning System (GPS) and related technologies have changed how humans travel, navigate, and find information related to geolocation.</t>
  </si>
  <si>
    <t>Global Impact 7.1.1J</t>
  </si>
  <si>
    <t>Sensor networks facilitate new ways of interacting with the environment and with physical systems.</t>
  </si>
  <si>
    <t>Global Impact 7.1.1K</t>
  </si>
  <si>
    <t>Smart grids, smart buildings, and smart transportation are changing and facilitating human capabilities.</t>
  </si>
  <si>
    <t>Global Impact 7.1.1L</t>
  </si>
  <si>
    <t>Computing contributes to many assistive technologies that enhance human capabilities.</t>
  </si>
  <si>
    <t>Global Impact 7.1.1M</t>
  </si>
  <si>
    <t>The Internet and the Web have enhanced methods of and opportunities for communication and collaboration.</t>
  </si>
  <si>
    <t>Global Impact 7.1.1N</t>
  </si>
  <si>
    <t>The Internet and the Web have changed many areas, including e-commerce, health care, access to information and entertainment, and online learning.</t>
  </si>
  <si>
    <t>Global Impact 7.1.1O</t>
  </si>
  <si>
    <t>The Internet and the Web have impacted productivity, positively and negatively, in many areas.</t>
  </si>
  <si>
    <t>Global Impact 7.1.2A</t>
  </si>
  <si>
    <t>Distributed solutions must scale to solve some problems.</t>
  </si>
  <si>
    <t>Global Impact 7.1.2B</t>
  </si>
  <si>
    <t>Science has been impacted by using scale and “citizen science” to solve scientific problems using home computers in scientific research.</t>
  </si>
  <si>
    <t>7.1.2 Explain how people participate in a problem- solving process that scales. [P4]</t>
  </si>
  <si>
    <t>Global Impact 7.1.2C</t>
  </si>
  <si>
    <t>Human computation harnesses contributions from many humans to solve problems related to digital data and the Web.</t>
  </si>
  <si>
    <t>Global Impact 7.1.2D</t>
  </si>
  <si>
    <t>Human capabilities are enhanced by digitally enabled collaboration.</t>
  </si>
  <si>
    <t>Global Impact 7.1.2E</t>
  </si>
  <si>
    <t>Some online services use the contributions of many people to benefit both individuals and society.</t>
  </si>
  <si>
    <t>Global Impact 7.1.2F</t>
  </si>
  <si>
    <t>Crowdsourcing offers new models for collaboration, such as connecting people with jobs and businesses with funding.</t>
  </si>
  <si>
    <t>Global Impact 7.1.2G</t>
  </si>
  <si>
    <t>The move from desktop computers to a proliferation of always-on mobile computers is leading to new applications.</t>
  </si>
  <si>
    <t>7.2.1 Explain how computing has impacted innovations in other fields. [P1]</t>
  </si>
  <si>
    <t>Global Impact 7.2.1A</t>
  </si>
  <si>
    <t>Machine learning and data mining have enabled innovation in medicine, business, and science.</t>
  </si>
  <si>
    <t>Global Impact 7.2.1B</t>
  </si>
  <si>
    <t>Scientific computing has enabled innovation in science and business.</t>
  </si>
  <si>
    <t>Global Impact 7.2.1C</t>
  </si>
  <si>
    <t>Computing enables innovation by providing access to and sharing of information.</t>
  </si>
  <si>
    <t>Global Impact 7.2.1D</t>
  </si>
  <si>
    <t>Open access and Creative Commons have enabled broad access to digital information.</t>
  </si>
  <si>
    <t>Global Impact 7.2.1E</t>
  </si>
  <si>
    <t>Open and curated scientific databases have benefited scientific researchers.</t>
  </si>
  <si>
    <t>Global Impact 7.2.1F</t>
  </si>
  <si>
    <t>Moore’s law has encouraged industries that use computers to effectively plan future research and development based on anticipated increases in computing power.</t>
  </si>
  <si>
    <t>Global Impact 7.2.1G</t>
  </si>
  <si>
    <t>Advances in computing as an enabling technology have generated and increased the creativity in other fields.</t>
  </si>
  <si>
    <t>7.3.1 Analyze the beneficial and harmful effects of computing. [P4]</t>
  </si>
  <si>
    <t>Global Impact 7.3.1A</t>
  </si>
  <si>
    <t>Innovations enabled by computing raise legal and ethical concerns.</t>
  </si>
  <si>
    <t>Global Impact 7.3.1B</t>
  </si>
  <si>
    <t>Commercial access to music and movie downloads and streaming raises legal and ethical concerns.</t>
  </si>
  <si>
    <t>Global Impact 7.3.1C</t>
  </si>
  <si>
    <t>Access to digital content via peer-to-peer networks raises legal and ethical concerns.</t>
  </si>
  <si>
    <t>Global Impact 7.3.1D</t>
  </si>
  <si>
    <t>Both authenticated and anonymous access to digital information raise legal and ethical concerns.</t>
  </si>
  <si>
    <t>Global Impact 7.3.1E</t>
  </si>
  <si>
    <t>Commercial and governmental censorship of digital information raise legal and ethical concerns.</t>
  </si>
  <si>
    <t>Global Impact 7.3.1F</t>
  </si>
  <si>
    <t>Open source and licensing of software and content raise legal and ethical concerns.</t>
  </si>
  <si>
    <t>Global Impact 7.3.1G</t>
  </si>
  <si>
    <t>Privacy and security concerns arise in the development and use of computational systems and artifacts.</t>
  </si>
  <si>
    <t>Global Impact 7.3.1H</t>
  </si>
  <si>
    <t>Aggregation of information, such as geolocation, cookies, and browsing history, raises privacy and security concerns.</t>
  </si>
  <si>
    <t>Global Impact 7.3.1I</t>
  </si>
  <si>
    <t>Anonymity in online interactions can be enabled through the use of online anonymity software and proxy servers.</t>
  </si>
  <si>
    <t>Global Impact 7.3.1J</t>
  </si>
  <si>
    <t>Technology enables the collection, use, and exploitation of information about, by, and for individuals, groups, and institutions.</t>
  </si>
  <si>
    <t>Global Impact 7.3.1K</t>
  </si>
  <si>
    <t>People can have instant access to vast amounts of information online; accessing this information can enable the collection of both individual and aggregate data that can be used and collected.</t>
  </si>
  <si>
    <t>Global Impact 7.3.1L</t>
  </si>
  <si>
    <t>Commercial and governmental curation of information may be exploited if privacy and other protections are ignored.</t>
  </si>
  <si>
    <t>Global Impact 7.3.1M</t>
  </si>
  <si>
    <t>Targeted advertising is used to help individuals, but it can be misused at both individual and aggregate levels.</t>
  </si>
  <si>
    <t>Global Impact 7.3.1N</t>
  </si>
  <si>
    <t>Widespread access to digitized information raises questions about intellectual property.</t>
  </si>
  <si>
    <t>Global Impact 7.3.1O</t>
  </si>
  <si>
    <t>Creation of digital audio, video, and textual content by combining existing content has been impacted by copyright concerns.</t>
  </si>
  <si>
    <t>Global Impact 7.3.1P</t>
  </si>
  <si>
    <t>The Digital Millennium Copyright Act (DMCA) has been a benefit and a challenge in making copyrighted digital material widely available.</t>
  </si>
  <si>
    <t>Global Impact 7.3.1Q</t>
  </si>
  <si>
    <t>Open source and free software have practical, business, and ethical impacts on widespread access to programs, libraries, and code.</t>
  </si>
  <si>
    <t>7.4.1 Explain the connections between computing and economic, social, and cultural contexts. [P1]</t>
  </si>
  <si>
    <t>Global Impact 7.4.1A</t>
  </si>
  <si>
    <t>The innovation and impact of social media and online access is different in different countries and in different socioeconomic groups.</t>
  </si>
  <si>
    <t>Global Impact 7.4.1B</t>
  </si>
  <si>
    <t>Mobile, wireless, and networked computing have an impact on innovation throughout the world.</t>
  </si>
  <si>
    <t>* Identify abstractions and develop solutions to problems</t>
  </si>
  <si>
    <t>Number of Objectives</t>
  </si>
  <si>
    <t>* Build creative solutions to problems using abstractions</t>
  </si>
  <si>
    <t>* Complete flag project mini task
* produce documentation
* identify and describe use of abstraction
* produce a visual artifact</t>
  </si>
  <si>
    <t>0BxniOuTB30FSYTlNb0VjcXdKd0E</t>
  </si>
  <si>
    <t>https://docs.google.com/open?id=16oXHCu0NOf3zXmdneIApG61cuePeeObDCHfV5ZG9y7k</t>
  </si>
  <si>
    <r>
      <t xml:space="preserve">1.2.2 Create a computational artifact using computing tools and techniques </t>
    </r>
    <r>
      <rPr>
        <b/>
      </rPr>
      <t>to solve a problem</t>
    </r>
    <r>
      <t>. [P2]</t>
    </r>
  </si>
  <si>
    <t>Doc Created @ Wed Dec 03 2014 15:18:06 GMT-0500 (EST); Doc Merged @ Wed Dec 03 2014 15:18:08 GMT-0500 (EST)</t>
  </si>
  <si>
    <t>Impact of Data Collection, Storage, Analysis on Your Life
* Look back at WeScheme programs - describe technical detail of the program: language choice, api?, abstractions, deployment, specifications, input/output, data collected (e.g. flag project doesn't collect data), hardware vs. software, target market, scale of use, intended purpose
 "Generation Like" Analysis and Essay
* Grace Hopper
* "Blown to Bits" Chapter 1-4</t>
  </si>
  <si>
    <t>P.4.3 Explain how an artifact functions</t>
  </si>
  <si>
    <t>Skills Title</t>
  </si>
  <si>
    <t>Descriptions</t>
  </si>
  <si>
    <t>Skills</t>
  </si>
  <si>
    <t>P1: Connecting Computing</t>
  </si>
  <si>
    <t>P2: Creating Computational Artifacts</t>
  </si>
  <si>
    <t>P3: Abstracting</t>
  </si>
  <si>
    <t xml:space="preserve">Computational thinking requires understanding and applying abstraction at multiple levels, such as privacy in social networking applications, logic gates and bits, and the human genome project. Students in this course use abstraction to develop models and simulations of natural and artificial phenomena, use them to make predictions about the world, and analyze their efficacy and validity. Students are expected to: </t>
  </si>
  <si>
    <t>P.3.1 Explain how data, information, or knowledge is represented for computational use.</t>
  </si>
  <si>
    <t>P.3.2 Explain how abstractions are used in computation or modeling.</t>
  </si>
  <si>
    <t>P.3.3 Identify abstractions</t>
  </si>
  <si>
    <t>P.3.4 Describe modeling in a computational context.</t>
  </si>
  <si>
    <t>P4: Analyzing Problems and Artifacts</t>
  </si>
  <si>
    <t xml:space="preserve">The results and artifacts of computation and the computational techniques and strategies that generate them can be understood both intrinsically for what they are as well as for what they produce. They can also be analyzed and evaluated by applying aesthetic, mathematical, pragmatic, and other criteria. Students in this course design and produce solutions, models, and artifacts, and they evaluate and analyze their own computational work as well as the computational work others have produced. Students are expected to: </t>
  </si>
  <si>
    <t>P.4.4 Justify appropriateness and correctness.</t>
  </si>
  <si>
    <t>P5: Communicating</t>
  </si>
  <si>
    <t xml:space="preserve">Students in this course describe computation and the impact of technology and computation, explain and justify the design and appropriateness of their computational choices, and analyze and describe both computational artifacts and the results or behaviors of such artifacts. Communication includes written and oral descriptions supported by graphs, visualizations, and computational analysis. Students are expected to: </t>
  </si>
  <si>
    <t>P.5.1 Explain the meaning of a result in context.</t>
  </si>
  <si>
    <t>P.5.2 Describe computation with accurate and precise language, notations, or visualizations.</t>
  </si>
  <si>
    <t>P.5.3 Summarize the purpose of a computational artifact.</t>
  </si>
  <si>
    <t>P6: Collaborating</t>
  </si>
  <si>
    <t xml:space="preserve">Innovation can occur when people work together or independently. People working collaboratively can often achieve more than individuals working alone. Learning to collaborate effectively includes drawing on diverse perspectives, skills, and the backgrounds of peers to address complex and open-ended problems. Students in this course collaborate on a number of activities, including investigation of questions using data sets and in the production of computational artifacts. Students are expected to: </t>
  </si>
  <si>
    <t>P.6.1 Collaborate with another student in solving a computational problem.</t>
  </si>
  <si>
    <t>P.6.2 Collaborate with another student in producing an artifact.</t>
  </si>
  <si>
    <t>P.6.3 Share the workload by providing individual contributions to overall collaborative effort.</t>
  </si>
  <si>
    <t>P.6.4 Foster a constructive collaborative climate by resolving conflicts and facilitating the contributions of a partner or team member.</t>
  </si>
  <si>
    <t>Use someone else's internet lessons here. Code.org? BJC? Nigamanth?</t>
  </si>
  <si>
    <t>I = introduced to skill</t>
  </si>
  <si>
    <t xml:space="preserve">* read and annotate articles daily
* write paragraphs aligned to performance task rubric
* </t>
  </si>
  <si>
    <t>* net neutrality article
* "Blown to Bits" chapter 1</t>
  </si>
  <si>
    <t>* Submit daily written paragraphs aligned to Explore Rubric</t>
  </si>
  <si>
    <t>Level 4: Extending Thinking</t>
  </si>
  <si>
    <t>* Research technology innovations  and submit to the class catalog</t>
  </si>
  <si>
    <t>Additional Resources/Text</t>
  </si>
  <si>
    <t>* Participate in daily discussion
* Annotate daily readings</t>
  </si>
  <si>
    <t>R = skills is reinforced and students have opportunities to practice</t>
  </si>
  <si>
    <t>0BxniOuTB30FSaVVKYlU5V0xXY0k</t>
  </si>
  <si>
    <t>https://docs.google.com/open?id=1jkdltH8SLsr4JxB6nxJG5F77RfaemAcw3MGPo6izC50</t>
  </si>
  <si>
    <t>Doc Created @ Wed Dec 03 2014 15:18:16 GMT-0500 (EST); Doc Merged @ Wed Dec 03 2014 15:18:18 GMT-0500 (EST)</t>
  </si>
  <si>
    <t>M = students have had sufficient practice and can now demonstrate mastery</t>
  </si>
  <si>
    <t>* "Tubes: Journey to the center of the internet"
* One week internet unit
* One week Internet Impact Practice Performance Task</t>
  </si>
  <si>
    <t>DOK Level</t>
  </si>
  <si>
    <t>Internet 6.2.1c</t>
  </si>
  <si>
    <t>https://www.csteachers.org/</t>
  </si>
  <si>
    <t>http://www.bitsbook.com/wp-content/uploads/2008/12/chapter4.pdf</t>
  </si>
  <si>
    <t>* Annotate and analyze daily artiicles and transcripts</t>
  </si>
  <si>
    <t>* Achieve professional level on all rubrics</t>
  </si>
  <si>
    <t>0BxniOuTB30FSWE83MlhqdkZPa2c</t>
  </si>
  <si>
    <t>https://docs.google.com/open?id=1pJIMLWMgbVCnq6EZCQozFIggIKpCPZ9rhr2uMtnGmUg</t>
  </si>
  <si>
    <t>Doc Created @ Wed Dec 03 2014 15:18:26 GMT-0500 (EST); Doc Merged @ Wed Dec 03 2014 15:18:28 GMT-0500 (EST)</t>
  </si>
  <si>
    <t>* "Blown to Bits" Chapter 5-8
* Look at several computing innovations in terms of the data they consume and produce
* "Generation Like" Essay.  Students will anlyze the Generation Like documentary for main ideas and the impace of data on their generation.</t>
  </si>
  <si>
    <t>Data 3.1.1b</t>
  </si>
  <si>
    <t>Data 3.1.1c</t>
  </si>
  <si>
    <t>Data 3.1.1d</t>
  </si>
  <si>
    <t>Data 3.2.1b</t>
  </si>
  <si>
    <t>Data 3.2.1c</t>
  </si>
  <si>
    <t>Data 3.2.1d</t>
  </si>
  <si>
    <t>Data 3.2.1e</t>
  </si>
  <si>
    <t>* Read and annotate the transcript for "Generation Like"</t>
  </si>
  <si>
    <t>* Generation Like Essay 
</t>
  </si>
  <si>
    <t>0BxniOuTB30FSOWZQOXVKcDhOeUE</t>
  </si>
  <si>
    <t>https://docs.google.com/open?id=1DNsR3SgMnhBA2RBqhixmIMoeQDpaO0Z_JEGv6ssgIkI</t>
  </si>
  <si>
    <t>Doc Created @ Wed Dec 03 2014 15:18:35 GMT-0500 (EST); Doc Merged @ Wed Dec 03 2014 15:18:42 GMT-0500 (EST)</t>
  </si>
  <si>
    <t>* Administration of Explore Performance Task
* Need to insert LOs from task description</t>
  </si>
  <si>
    <t>0BxniOuTB30FSX0ZaaDNSMS1fTms</t>
  </si>
  <si>
    <t>* homework is where you show me what you know
* tests are only for showing me big problems</t>
  </si>
  <si>
    <t>Impact of Computing</t>
  </si>
  <si>
    <t>* Create a Sneaker or Flag 
* Complete function design homeworks
</t>
  </si>
  <si>
    <t>* Introduce Pyret syntax for image functions
* Introduce Pair Programming
* Review function design recipe and example writing using Pyret annotations and where blocks
* Review iterative development and problem solving
* Develop image programs and produce a sneaker image
* Design functions using the function design recipe
* cond
* Traffic light assignment</t>
  </si>
  <si>
    <t>0BxniOuTB30FSQmFkOVk2NDlvT1E</t>
  </si>
  <si>
    <t>* Build a Video Game</t>
  </si>
  <si>
    <t>* information vs. computation
* helper functions
* code style
* testing where they have to write tests to catch the most number of coals
* detect good vs. bad solutions through tests
* give them a problem that is very difficult but they are able to write tests for the problem, e.g. "stable marriage"
* abstractions make it easier to think about
* make it apparent that doing it otherwise sucks
* everything will have a position, so write a position
* problem statement to code AND code to problem statement
* match code descriptions to code they see</t>
  </si>
  <si>
    <t>Programming 5.2.1c</t>
  </si>
  <si>
    <t>Programming 5.2.1d</t>
  </si>
  <si>
    <t>Programming 5.2.1e</t>
  </si>
  <si>
    <t>Programming 5.2.1f</t>
  </si>
  <si>
    <t>Programming 5.2.1g</t>
  </si>
  <si>
    <t>Programming 5.2.1h</t>
  </si>
  <si>
    <t>Programming 5.2.1i</t>
  </si>
  <si>
    <t>Programming 5.2.1j</t>
  </si>
  <si>
    <t>Global Impact 7.4.1C</t>
  </si>
  <si>
    <t>Programming 5.2.1k</t>
  </si>
  <si>
    <t>Global Impact 7.4.1D</t>
  </si>
  <si>
    <t>Global Impact 7.4.1E</t>
  </si>
  <si>
    <t>Global Impact 7.5.1A</t>
  </si>
  <si>
    <t>Global Impact 7.5.1B</t>
  </si>
  <si>
    <t>Global Impact 7.5.1C</t>
  </si>
  <si>
    <t>Global Impact 7.5.2A</t>
  </si>
  <si>
    <t>Global Impact 7.5.2B</t>
  </si>
  <si>
    <t>END OF SEMESTER</t>
  </si>
  <si>
    <t>0BxniOuTB30FSdXVmZy1RczVrOE0</t>
  </si>
  <si>
    <t>* programming drill problems
* data type definition problems
* gradebook -&gt; firstname, lastname, class year, midterm, final grade
or student -&gt; gradebook
* discuss structuring data</t>
  </si>
  <si>
    <t>* compound data, data definitions
* nested structures
* recursion
* functions with data design recipe
* lists with numbers and strings
 * students need to pick out the abstractions themselves
* the learning goal is for them to recursively abstract: this abstraction is really a series of these abstractions, etc.
* spend time at first level abstractions before going to multi-level abstractions
* get them to say the abstraction I already wrote is useful
* why do we have to define data at all -&gt; these things are intrinsicly bound; they don't mean anything apart
* summarizing code</t>
  </si>
  <si>
    <t>Abstraction 2.3.1b</t>
  </si>
  <si>
    <t>Abstraction 2.3.1c</t>
  </si>
  <si>
    <t>Abstraction 2.3.1d</t>
  </si>
  <si>
    <t>0BxniOuTB30FSWERzc0ZiVDFNNHM</t>
  </si>
  <si>
    <t>* exams: 
* make up test cases
* no more than 4 lines of code
* write a data definition
* write a test case
* write a template for a function</t>
  </si>
  <si>
    <t xml:space="preserve">* practice with lists - simple exercises get recursion down
* how to take lists apart with conditional expressions 
* function defintions mirrors data </t>
  </si>
  <si>
    <t>Begin Explore Task</t>
  </si>
  <si>
    <t>Algorithms 4.2.2c</t>
  </si>
  <si>
    <t>Algorithms 4.2.2d</t>
  </si>
  <si>
    <t>Algorithms 4.2.4b</t>
  </si>
  <si>
    <t>Algorithms 4.2.4c</t>
  </si>
  <si>
    <t>Algorithms 4.2.4d</t>
  </si>
  <si>
    <t>0BxniOuTB30FSbkY5ZTNmcDctaE0</t>
  </si>
  <si>
    <t>* CD Store
* look at the world around them and describe the list of structures that you could write a program about
* how many different kinds of data do you see</t>
  </si>
  <si>
    <t>* cd store -&gt; brainstorm cd data structure
* lists with data, go back to one of the animal or auto data types (keep it simple)
* emphasize list recursion, downplay list of structs in terms of methodology
* write against dummy data then import real data and see if it works
* let each pair brainstorm a function, let pairs trade problems and write test cases for each other's problem, helps establish problem writing criteria</t>
  </si>
  <si>
    <t>Intro to lists</t>
  </si>
  <si>
    <t>Motivation, for-each practice</t>
  </si>
  <si>
    <t>0BxniOuTB30FSZXBHX0JkTEs0dW8</t>
  </si>
  <si>
    <t>More list practice</t>
  </si>
  <si>
    <t>0BxniOuTB30FSUmZ5NTZ4a1RQMWM</t>
  </si>
  <si>
    <t>Recursion on basic types</t>
  </si>
  <si>
    <t>Self-reference as iteration</t>
  </si>
  <si>
    <t>0BxniOuTB30FSZjQwSnRnTkZ0YjQ</t>
  </si>
  <si>
    <t>* Have students brainstorm problems using data
* start with small version of data a write programs that compute over the shape of the data
* Administration of the Create Performance Task</t>
  </si>
  <si>
    <t>Lists: practice with list-types</t>
  </si>
  <si>
    <t>2nd semester is
* 5 classes untill mid-winter break
* 17 classes until spring break
* 11 classes until PT deadline
* 33 classes in 2nd semester (11 weeks) * 78 minutes == 43 hours</t>
  </si>
  <si>
    <t>-- 11 weeks: leading up to exam
  * 7 weeks for content and projects
    + 4 weeks: Introduction to Pyret and Data
    + 3 weeks: Lists
  * 3 weeks for administration of Create Performance Task (College Board mandates 12 hours of class time be provided)
  * 1 week for exam review
-- 5 weeks: post exam
  * social media project, graph data</t>
  </si>
  <si>
    <t>0BxniOuTB30FSQkc4VHlrdzdLYVk</t>
  </si>
  <si>
    <t>http://www.peerinstruction4cs.org/</t>
  </si>
  <si>
    <t>Recursion with lists - add lists to games</t>
  </si>
  <si>
    <t>projectiles in games?, Code.org video on complexity, heuristics, etc?</t>
  </si>
  <si>
    <t>* MTA Data / Census.gov - all a list of structures
* write a converter that handles specific instances
* import data from spreadsheet?</t>
  </si>
  <si>
    <t>* write a video game with a list of structs</t>
  </si>
  <si>
    <t>htdp.org</t>
  </si>
  <si>
    <t>Lists of structs</t>
  </si>
  <si>
    <t>iTunes store projects</t>
  </si>
  <si>
    <t>Create Task</t>
  </si>
  <si>
    <t>Post AP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</si>
</sst>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quot;-&quot;mm&quot;-&quot;dd"/>
  </numFmts>
  <fonts count="51">
    <font>
      <sz val="10.0"/>
      <color rgb="FF000000"/>
      <name val="Arial"/>
    </font>
    <font>
      <b/>
      <color rgb="FFFFFFFF"/>
    </font>
    <font>
      <b/>
      <sz val="8.0"/>
      <color rgb="FFFFFFFF"/>
      <name val="Inconsolata"/>
    </font>
    <font/>
    <font>
      <color rgb="FFFFFF00"/>
    </font>
    <font>
      <color rgb="FF000000"/>
    </font>
    <font>
      <sz val="8.0"/>
      <name val="Inconsolata"/>
    </font>
    <font>
      <u/>
      <color rgb="FF000000"/>
    </font>
    <font>
      <sz val="8.0"/>
      <color rgb="FF000000"/>
      <name val="Inconsolata"/>
    </font>
    <font>
      <u/>
      <color rgb="FF000000"/>
    </font>
    <font>
      <u/>
      <color rgb="FF000000"/>
    </font>
    <font>
      <u/>
      <color rgb="FF000000"/>
    </font>
    <font>
      <u/>
      <color rgb="FF000000"/>
    </font>
    <font>
      <sz val="10.0"/>
    </font>
    <font>
      <b/>
      <sz val="10.0"/>
    </font>
    <font>
      <b/>
      <u/>
      <sz val="10.0"/>
      <color rgb="FF0000FF"/>
    </font>
    <font>
      <b/>
      <u/>
      <sz val="10.0"/>
      <color rgb="FF0000FF"/>
    </font>
    <font>
      <sz val="10.0"/>
      <color rgb="FF202020"/>
    </font>
    <font>
      <b/>
      <sz val="10.0"/>
      <color rgb="FFFF0000"/>
    </font>
    <font>
      <u/>
      <sz val="10.0"/>
      <color rgb="FF0000FF"/>
    </font>
    <font>
      <u/>
      <color rgb="FF000000"/>
    </font>
    <font>
      <u/>
      <color rgb="FF000000"/>
    </font>
    <font>
      <u/>
      <color rgb="FF000000"/>
    </font>
    <font>
      <u/>
      <color rgb="FF0000FF"/>
    </font>
    <font>
      <b/>
    </font>
    <font>
      <u/>
      <color rgb="FF000000"/>
    </font>
    <font>
      <u/>
      <color rgb="FF0000FF"/>
    </font>
    <font>
      <b/>
      <sz val="10.0"/>
      <color rgb="FFFFFFFF"/>
    </font>
    <font>
      <b/>
      <i/>
      <color rgb="FF000000"/>
    </font>
    <font>
      <u/>
      <color rgb="FF0000FF"/>
    </font>
    <font>
      <name val="Courier New"/>
    </font>
    <font>
      <u/>
      <color rgb="FF0000FF"/>
    </font>
    <font>
      <u/>
      <color rgb="FF0000FF"/>
    </font>
    <font>
      <u/>
      <color rgb="FF0000FF"/>
    </font>
    <font>
      <color rgb="FFFFFFFF"/>
    </font>
    <font>
      <b/>
      <sz val="8.0"/>
    </font>
    <font>
      <sz val="8.0"/>
    </font>
    <font>
      <i/>
    </font>
    <font>
      <sz val="11.0"/>
    </font>
    <font>
      <u/>
      <color rgb="FF0000FF"/>
    </font>
    <font>
      <u/>
      <color rgb="FF0000FF"/>
    </font>
    <font>
      <u/>
      <color rgb="FF0000FF"/>
    </font>
    <font>
      <u/>
      <color rgb="FF0000FF"/>
    </font>
    <font>
      <u/>
      <color rgb="FF0000FF"/>
    </font>
    <font>
      <u/>
      <color rgb="FF0000FF"/>
    </font>
    <font>
      <u/>
      <color rgb="FF0000FF"/>
    </font>
    <font>
      <u/>
      <color rgb="FF0000FF"/>
    </font>
    <font>
      <u/>
      <color rgb="FF0000FF"/>
    </font>
    <font>
      <u/>
      <color rgb="FF0000FF"/>
    </font>
    <font>
      <u/>
      <color rgb="FF0000FF"/>
    </font>
    <font>
      <u/>
      <color rgb="FF0000FF"/>
    </font>
  </fonts>
  <fills count="24">
    <fill>
      <patternFill patternType="none"/>
    </fill>
    <fill>
      <patternFill patternType="lightGray"/>
    </fill>
    <fill>
      <patternFill patternType="solid">
        <fgColor rgb="FF666666"/>
        <bgColor rgb="FF666666"/>
      </patternFill>
    </fill>
    <fill>
      <patternFill patternType="solid">
        <fgColor rgb="FF000000"/>
        <bgColor rgb="FF000000"/>
      </patternFill>
    </fill>
    <fill>
      <patternFill patternType="solid">
        <fgColor rgb="FFD9D9D9"/>
        <bgColor rgb="FFD9D9D9"/>
      </patternFill>
    </fill>
    <fill>
      <patternFill patternType="solid">
        <fgColor rgb="FFB6D7A8"/>
        <bgColor rgb="FFB6D7A8"/>
      </patternFill>
    </fill>
    <fill>
      <patternFill patternType="solid">
        <fgColor rgb="FF999999"/>
        <bgColor rgb="FF999999"/>
      </patternFill>
    </fill>
    <fill>
      <patternFill patternType="solid">
        <fgColor rgb="FFC9DAF8"/>
        <bgColor rgb="FFC9DAF8"/>
      </patternFill>
    </fill>
    <fill>
      <patternFill patternType="solid">
        <fgColor rgb="FFF3F3F3"/>
        <bgColor rgb="FFF3F3F3"/>
      </patternFill>
    </fill>
    <fill>
      <patternFill patternType="solid">
        <fgColor rgb="FFFFF2CC"/>
        <bgColor rgb="FFFFF2CC"/>
      </patternFill>
    </fill>
    <fill>
      <patternFill patternType="solid">
        <fgColor rgb="FFEAD1DC"/>
        <bgColor rgb="FFEAD1DC"/>
      </patternFill>
    </fill>
    <fill>
      <patternFill patternType="solid">
        <fgColor rgb="FFB7E1CD"/>
        <bgColor rgb="FFB7E1CD"/>
      </patternFill>
    </fill>
    <fill>
      <patternFill patternType="solid">
        <fgColor rgb="FFFFFFFF"/>
        <bgColor rgb="FFFFFFFF"/>
      </patternFill>
    </fill>
    <fill>
      <patternFill patternType="solid">
        <fgColor rgb="FFEFEFEF"/>
        <bgColor rgb="FFEFEFEF"/>
      </patternFill>
    </fill>
    <fill>
      <patternFill patternType="solid">
        <fgColor rgb="FFCCCCCC"/>
        <bgColor rgb="FFCCCCCC"/>
      </patternFill>
    </fill>
    <fill>
      <patternFill patternType="solid">
        <fgColor rgb="FFF9CB9C"/>
        <bgColor rgb="FFF9CB9C"/>
      </patternFill>
    </fill>
    <fill>
      <patternFill patternType="solid">
        <fgColor rgb="FFC27BA0"/>
        <bgColor rgb="FFC27BA0"/>
      </patternFill>
    </fill>
    <fill>
      <patternFill patternType="solid">
        <fgColor rgb="FFFFE599"/>
        <bgColor rgb="FFFFE599"/>
      </patternFill>
    </fill>
    <fill>
      <patternFill patternType="solid">
        <fgColor rgb="FFD9EAD3"/>
        <bgColor rgb="FFD9EAD3"/>
      </patternFill>
    </fill>
    <fill>
      <patternFill patternType="solid">
        <fgColor rgb="FF8E7CC3"/>
        <bgColor rgb="FF8E7CC3"/>
      </patternFill>
    </fill>
    <fill>
      <patternFill patternType="solid">
        <fgColor rgb="FFFFFF00"/>
        <bgColor rgb="FFFFFF00"/>
      </patternFill>
    </fill>
    <fill>
      <patternFill patternType="solid">
        <fgColor rgb="FFFF0000"/>
        <bgColor rgb="FFFF0000"/>
      </patternFill>
    </fill>
    <fill>
      <patternFill patternType="solid">
        <fgColor rgb="FFB7B7B7"/>
        <bgColor rgb="FFB7B7B7"/>
      </patternFill>
    </fill>
    <fill>
      <patternFill patternType="solid">
        <fgColor rgb="FF434343"/>
        <bgColor rgb="FF434343"/>
      </patternFill>
    </fill>
  </fills>
  <borders count="20">
    <border>
      <left/>
      <right/>
      <top/>
      <bottom/>
    </border>
    <border>
      <left style="thin">
        <color rgb="FFFFFFFF"/>
      </left>
      <right style="thin">
        <color rgb="FFFFFFFF"/>
      </right>
      <top style="thin">
        <color rgb="FFFFFFFF"/>
      </top>
      <bottom style="thin">
        <color rgb="FFFFFFFF"/>
      </bottom>
    </border>
    <border>
      <left/>
      <right style="thin">
        <color rgb="FFFFFFFF"/>
      </right>
      <top style="thin">
        <color rgb="FFFFFFFF"/>
      </top>
      <bottom style="thin">
        <color rgb="FFFFFFFF"/>
      </bottom>
    </border>
    <border>
      <left style="thin">
        <color rgb="FF000000"/>
      </left>
      <right/>
      <top/>
      <bottom/>
    </border>
    <border>
      <left style="thin">
        <color rgb="FFFFFFFF"/>
      </left>
      <right/>
      <top style="thin">
        <color rgb="FFFFFFFF"/>
      </top>
      <bottom style="thin">
        <color rgb="FFFFFFFF"/>
      </bottom>
    </border>
    <border>
      <left style="thin">
        <color rgb="FF000000"/>
      </left>
      <right style="thin">
        <color rgb="FF000000"/>
      </right>
      <top/>
      <bottom/>
    </border>
    <border>
      <left/>
      <right style="thin">
        <color rgb="FFFFFFFF"/>
      </right>
      <top/>
      <bottom/>
    </border>
    <border>
      <left/>
      <right/>
      <top/>
      <bottom style="thin">
        <color rgb="FF000000"/>
      </bottom>
    </border>
    <border>
      <left/>
      <right/>
      <top style="thin">
        <color rgb="FF000000"/>
      </top>
      <bottom/>
    </border>
    <border>
      <left style="thin">
        <color rgb="FFFFFFFF"/>
      </left>
      <right style="thin">
        <color rgb="FFFFFFFF"/>
      </right>
      <top style="thin">
        <color rgb="FFFFFFFF"/>
      </top>
      <bottom/>
    </border>
    <border>
      <left style="thin">
        <color rgb="FF000000"/>
      </left>
      <right style="thin">
        <color rgb="FFFFFFFF"/>
      </right>
      <top style="thin">
        <color rgb="FFFFFFFF"/>
      </top>
      <bottom style="thin">
        <color rgb="FFFFFFFF"/>
      </bottom>
    </border>
    <border>
      <left style="thin">
        <color rgb="FFFFFFFF"/>
      </left>
      <right style="thin">
        <color rgb="FF000000"/>
      </right>
      <top style="thin">
        <color rgb="FFFFFFFF"/>
      </top>
      <bottom style="thin">
        <color rgb="FFFFFFFF"/>
      </bottom>
    </border>
    <border>
      <left/>
      <right/>
      <top style="thin">
        <color rgb="FFFFFFFF"/>
      </top>
      <bottom style="thin">
        <color rgb="FFFFFFFF"/>
      </bottom>
    </border>
    <border>
      <left style="thin">
        <color rgb="FF000000"/>
      </left>
      <right style="thin">
        <color rgb="FF000000"/>
      </right>
      <top style="thin">
        <color rgb="FF000000"/>
      </top>
      <bottom/>
    </border>
    <border>
      <left style="thin">
        <color rgb="FF000000"/>
      </left>
      <right style="thin">
        <color rgb="FFFFFFFF"/>
      </right>
      <top style="thin">
        <color rgb="FFFFFFFF"/>
      </top>
      <bottom/>
    </border>
    <border>
      <left/>
      <right style="thin">
        <color rgb="FF000000"/>
      </right>
      <top/>
      <bottom/>
    </border>
    <border>
      <left style="thin">
        <color rgb="FF000000"/>
      </left>
      <right/>
      <top/>
      <bottom style="thin">
        <color rgb="FF000000"/>
      </bottom>
    </border>
    <border>
      <left style="thin">
        <color rgb="FF000000"/>
      </left>
      <right/>
      <top style="thin">
        <color rgb="FF000000"/>
      </top>
      <bottom/>
    </border>
    <border>
      <left/>
      <right style="thin">
        <color rgb="FF000000"/>
      </right>
      <top style="thin">
        <color rgb="FF000000"/>
      </top>
      <bottom/>
    </border>
    <border>
      <left/>
      <right style="thin">
        <color rgb="FF000000"/>
      </right>
      <top/>
      <bottom style="thin">
        <color rgb="FF000000"/>
      </bottom>
    </border>
  </borders>
  <cellStyleXfs count="1">
    <xf borderId="0" fillId="0" fontId="0" numFmtId="0" applyAlignment="1" applyFont="1"/>
  </cellStyleXfs>
  <cellXfs count="239">
    <xf borderId="0" fillId="0" fontId="0" numFmtId="0" xfId="0" applyAlignment="1" applyFont="1">
      <alignment/>
    </xf>
    <xf borderId="1" fillId="2" fontId="1" numFmtId="0" xfId="0" applyAlignment="1" applyBorder="1" applyFill="1" applyFont="1">
      <alignment horizontal="left"/>
    </xf>
    <xf borderId="0" fillId="3" fontId="2" numFmtId="0" xfId="0" applyAlignment="1" applyFill="1" applyFont="1">
      <alignment vertical="top" wrapText="1"/>
    </xf>
    <xf borderId="2" fillId="2" fontId="1" numFmtId="0" xfId="0" applyAlignment="1" applyBorder="1" applyFont="1">
      <alignment horizontal="left"/>
    </xf>
    <xf borderId="3" fillId="3" fontId="2" numFmtId="0" xfId="0" applyAlignment="1" applyBorder="1" applyFont="1">
      <alignment vertical="top" wrapText="1"/>
    </xf>
    <xf borderId="4" fillId="2" fontId="1" numFmtId="0" xfId="0" applyAlignment="1" applyBorder="1" applyFont="1">
      <alignment horizontal="left"/>
    </xf>
    <xf borderId="0" fillId="3" fontId="1" numFmtId="0" xfId="0" applyAlignment="1" applyFont="1">
      <alignment horizontal="left" vertical="top" wrapText="1"/>
    </xf>
    <xf borderId="0" fillId="3" fontId="1" numFmtId="0" xfId="0" applyAlignment="1" applyFont="1">
      <alignment horizontal="left" vertical="top" wrapText="1"/>
    </xf>
    <xf borderId="0" fillId="2" fontId="1" numFmtId="0" xfId="0" applyAlignment="1" applyFont="1">
      <alignment horizontal="left" wrapText="1"/>
    </xf>
    <xf borderId="0" fillId="2" fontId="1" numFmtId="0" xfId="0" applyAlignment="1" applyFont="1">
      <alignment horizontal="left" wrapText="1"/>
    </xf>
    <xf borderId="1" fillId="2" fontId="1" numFmtId="0" xfId="0" applyAlignment="1" applyBorder="1" applyFont="1">
      <alignment horizontal="left"/>
    </xf>
    <xf borderId="0" fillId="4" fontId="3" numFmtId="164" xfId="0" applyAlignment="1" applyFill="1" applyFont="1" applyNumberFormat="1">
      <alignment horizontal="left" vertical="top"/>
    </xf>
    <xf borderId="5" fillId="5" fontId="4" numFmtId="0" xfId="0" applyAlignment="1" applyBorder="1" applyFill="1" applyFont="1">
      <alignment horizontal="left" vertical="top"/>
    </xf>
    <xf borderId="0" fillId="5" fontId="4" numFmtId="0" xfId="0" applyAlignment="1" applyFont="1">
      <alignment horizontal="left" vertical="top"/>
    </xf>
    <xf borderId="0" fillId="6" fontId="5" numFmtId="0" xfId="0" applyAlignment="1" applyFill="1" applyFont="1">
      <alignment horizontal="left" vertical="top"/>
    </xf>
    <xf borderId="0" fillId="7" fontId="5" numFmtId="0" xfId="0" applyAlignment="1" applyFill="1" applyFont="1">
      <alignment horizontal="left" vertical="top"/>
    </xf>
    <xf borderId="2" fillId="2" fontId="1" numFmtId="0" xfId="0" applyAlignment="1" applyBorder="1" applyFont="1">
      <alignment horizontal="left"/>
    </xf>
    <xf borderId="0" fillId="8" fontId="6" numFmtId="0" xfId="0" applyAlignment="1" applyFill="1" applyFont="1">
      <alignment vertical="top" wrapText="1"/>
    </xf>
    <xf borderId="6" fillId="9" fontId="5" numFmtId="0" xfId="0" applyAlignment="1" applyBorder="1" applyFill="1" applyFont="1">
      <alignment horizontal="left" vertical="top"/>
    </xf>
    <xf borderId="0" fillId="5" fontId="4" numFmtId="0" xfId="0" applyAlignment="1" applyFont="1">
      <alignment horizontal="left" vertical="top"/>
    </xf>
    <xf borderId="0" fillId="10" fontId="5" numFmtId="0" xfId="0" applyAlignment="1" applyFill="1" applyFont="1">
      <alignment horizontal="left" vertical="top"/>
    </xf>
    <xf borderId="0" fillId="10" fontId="5" numFmtId="0" xfId="0" applyAlignment="1" applyFont="1">
      <alignment horizontal="left" vertical="top"/>
    </xf>
    <xf borderId="0" fillId="8" fontId="6" numFmtId="0" xfId="0" applyAlignment="1" applyFont="1">
      <alignment vertical="top" wrapText="1"/>
    </xf>
    <xf borderId="0" fillId="9" fontId="5" numFmtId="0" xfId="0" applyAlignment="1" applyFont="1">
      <alignment horizontal="left" vertical="top"/>
    </xf>
    <xf borderId="6" fillId="9" fontId="7" numFmtId="0" xfId="0" applyAlignment="1" applyBorder="1" applyFont="1">
      <alignment horizontal="left" vertical="top"/>
    </xf>
    <xf borderId="3" fillId="8" fontId="6" numFmtId="0" xfId="0" applyAlignment="1" applyBorder="1" applyFont="1">
      <alignment vertical="top" wrapText="1"/>
    </xf>
    <xf borderId="6" fillId="9" fontId="5" numFmtId="0" xfId="0" applyAlignment="1" applyBorder="1" applyFont="1">
      <alignment horizontal="left" vertical="top"/>
    </xf>
    <xf borderId="0" fillId="9" fontId="5" numFmtId="0" xfId="0" applyAlignment="1" applyFont="1">
      <alignment horizontal="left" vertical="top"/>
    </xf>
    <xf borderId="0" fillId="11" fontId="5" numFmtId="0" xfId="0" applyAlignment="1" applyFill="1" applyFont="1">
      <alignment horizontal="left" vertical="top"/>
    </xf>
    <xf borderId="0" fillId="7" fontId="5" numFmtId="0" xfId="0" applyAlignment="1" applyFont="1">
      <alignment horizontal="left" vertical="top"/>
    </xf>
    <xf borderId="6" fillId="7" fontId="5" numFmtId="0" xfId="0" applyAlignment="1" applyBorder="1" applyFont="1">
      <alignment horizontal="left" vertical="top"/>
    </xf>
    <xf borderId="0" fillId="8" fontId="8" numFmtId="0" xfId="0" applyAlignment="1" applyFont="1">
      <alignment vertical="top" wrapText="1"/>
    </xf>
    <xf borderId="6" fillId="7" fontId="9" numFmtId="0" xfId="0" applyAlignment="1" applyBorder="1" applyFont="1">
      <alignment horizontal="left" vertical="top"/>
    </xf>
    <xf borderId="6" fillId="7" fontId="5" numFmtId="0" xfId="0" applyAlignment="1" applyBorder="1" applyFont="1">
      <alignment horizontal="left" vertical="top"/>
    </xf>
    <xf borderId="6" fillId="10" fontId="5" numFmtId="0" xfId="0" applyAlignment="1" applyBorder="1" applyFont="1">
      <alignment horizontal="left" vertical="top"/>
    </xf>
    <xf borderId="6" fillId="10" fontId="10" numFmtId="0" xfId="0" applyAlignment="1" applyBorder="1" applyFont="1">
      <alignment horizontal="left" vertical="top"/>
    </xf>
    <xf borderId="6" fillId="10" fontId="5" numFmtId="0" xfId="0" applyAlignment="1" applyBorder="1" applyFont="1">
      <alignment horizontal="left" vertical="top"/>
    </xf>
    <xf borderId="6" fillId="11" fontId="5" numFmtId="0" xfId="0" applyAlignment="1" applyBorder="1" applyFont="1">
      <alignment horizontal="left" vertical="top"/>
    </xf>
    <xf borderId="6" fillId="11" fontId="11" numFmtId="0" xfId="0" applyAlignment="1" applyBorder="1" applyFont="1">
      <alignment horizontal="left" vertical="top"/>
    </xf>
    <xf borderId="6" fillId="9" fontId="12" numFmtId="0" xfId="0" applyAlignment="1" applyBorder="1" applyFont="1">
      <alignment horizontal="left" vertical="top"/>
    </xf>
    <xf borderId="0" fillId="0" fontId="13" numFmtId="0" xfId="0" applyAlignment="1" applyFont="1">
      <alignment vertical="top" wrapText="1"/>
    </xf>
    <xf borderId="0" fillId="0" fontId="3" numFmtId="0" xfId="0" applyAlignment="1" applyFont="1">
      <alignment/>
    </xf>
    <xf borderId="0" fillId="0" fontId="13" numFmtId="0" xfId="0" applyAlignment="1" applyFont="1">
      <alignment vertical="top" wrapText="1"/>
    </xf>
    <xf borderId="0" fillId="0" fontId="3" numFmtId="0" xfId="0" applyAlignment="1" applyFont="1">
      <alignment vertical="top"/>
    </xf>
    <xf borderId="0" fillId="0" fontId="6" numFmtId="0" xfId="0" applyAlignment="1" applyFont="1">
      <alignment vertical="top" wrapText="1"/>
    </xf>
    <xf borderId="7" fillId="0" fontId="14" numFmtId="0" xfId="0" applyAlignment="1" applyBorder="1" applyFont="1">
      <alignment vertical="top" wrapText="1"/>
    </xf>
    <xf borderId="0" fillId="0" fontId="6" numFmtId="0" xfId="0" applyAlignment="1" applyFont="1">
      <alignment vertical="top" wrapText="1"/>
    </xf>
    <xf borderId="6" fillId="11" fontId="5" numFmtId="0" xfId="0" applyAlignment="1" applyBorder="1" applyFont="1">
      <alignment horizontal="left" vertical="top"/>
    </xf>
    <xf borderId="3" fillId="0" fontId="6" numFmtId="0" xfId="0" applyAlignment="1" applyBorder="1" applyFont="1">
      <alignment vertical="top" wrapText="1"/>
    </xf>
    <xf borderId="0" fillId="0" fontId="14" numFmtId="0" xfId="0" applyAlignment="1" applyFont="1">
      <alignment vertical="top" wrapText="1"/>
    </xf>
    <xf borderId="0" fillId="12" fontId="8" numFmtId="0" xfId="0" applyAlignment="1" applyFill="1" applyFont="1">
      <alignment vertical="top" wrapText="1"/>
    </xf>
    <xf borderId="7" fillId="0" fontId="15" numFmtId="0" xfId="0" applyAlignment="1" applyBorder="1" applyFont="1">
      <alignment vertical="top" wrapText="1"/>
    </xf>
    <xf borderId="0" fillId="0" fontId="16" numFmtId="0" xfId="0" applyAlignment="1" applyFont="1">
      <alignment vertical="top" wrapText="1"/>
    </xf>
    <xf borderId="0" fillId="0" fontId="13" numFmtId="0" xfId="0" applyAlignment="1" applyFont="1">
      <alignment vertical="top" wrapText="1"/>
    </xf>
    <xf borderId="0" fillId="0" fontId="14" numFmtId="0" xfId="0" applyAlignment="1" applyFont="1">
      <alignment vertical="top" wrapText="1"/>
    </xf>
    <xf borderId="0" fillId="0" fontId="17" numFmtId="0" xfId="0" applyAlignment="1" applyFont="1">
      <alignment vertical="top" wrapText="1"/>
    </xf>
    <xf borderId="0" fillId="0" fontId="14" numFmtId="0" xfId="0" applyAlignment="1" applyFont="1">
      <alignment vertical="top" wrapText="1"/>
    </xf>
    <xf borderId="8" fillId="0" fontId="14" numFmtId="0" xfId="0" applyAlignment="1" applyBorder="1" applyFont="1">
      <alignment vertical="top" wrapText="1"/>
    </xf>
    <xf borderId="8" fillId="0" fontId="13" numFmtId="0" xfId="0" applyAlignment="1" applyBorder="1" applyFont="1">
      <alignment vertical="top" wrapText="1"/>
    </xf>
    <xf borderId="0" fillId="2" fontId="14" numFmtId="0" xfId="0" applyAlignment="1" applyFont="1">
      <alignment vertical="top" wrapText="1"/>
    </xf>
    <xf borderId="0" fillId="2" fontId="13" numFmtId="0" xfId="0" applyAlignment="1" applyFont="1">
      <alignment vertical="top" wrapText="1"/>
    </xf>
    <xf borderId="0" fillId="2" fontId="13" numFmtId="0" xfId="0" applyAlignment="1" applyFont="1">
      <alignment vertical="top" wrapText="1"/>
    </xf>
    <xf borderId="0" fillId="0" fontId="18" numFmtId="0" xfId="0" applyAlignment="1" applyFont="1">
      <alignment vertical="top" wrapText="1"/>
    </xf>
    <xf borderId="0" fillId="0" fontId="19" numFmtId="0" xfId="0" applyAlignment="1" applyFont="1">
      <alignment vertical="top" wrapText="1"/>
    </xf>
    <xf borderId="0" fillId="0" fontId="3" numFmtId="0" xfId="0" applyAlignment="1" applyFont="1">
      <alignment vertical="top"/>
    </xf>
    <xf borderId="6" fillId="11" fontId="20" numFmtId="0" xfId="0" applyAlignment="1" applyBorder="1" applyFont="1">
      <alignment horizontal="left" vertical="top"/>
    </xf>
    <xf borderId="6" fillId="9" fontId="21" numFmtId="0" xfId="0" applyAlignment="1" applyBorder="1" applyFont="1">
      <alignment horizontal="left" vertical="top"/>
    </xf>
    <xf borderId="6" fillId="7" fontId="22" numFmtId="0" xfId="0" applyAlignment="1" applyBorder="1" applyFont="1">
      <alignment horizontal="left" vertical="top"/>
    </xf>
    <xf borderId="0" fillId="0" fontId="23" numFmtId="0" xfId="0" applyAlignment="1" applyFont="1">
      <alignment wrapText="1"/>
    </xf>
    <xf borderId="0" fillId="0" fontId="24" numFmtId="0" xfId="0" applyAlignment="1" applyFont="1">
      <alignment wrapText="1"/>
    </xf>
    <xf borderId="0" fillId="0" fontId="3" numFmtId="0" xfId="0" applyAlignment="1" applyFont="1">
      <alignment wrapText="1"/>
    </xf>
    <xf borderId="0" fillId="0" fontId="3" numFmtId="0" xfId="0" applyAlignment="1" applyFont="1">
      <alignment vertical="top" wrapText="1"/>
    </xf>
    <xf borderId="6" fillId="10" fontId="25" numFmtId="0" xfId="0" applyAlignment="1" applyBorder="1" applyFont="1">
      <alignment horizontal="left" vertical="top"/>
    </xf>
    <xf borderId="1" fillId="2" fontId="1" numFmtId="0" xfId="0" applyAlignment="1" applyBorder="1" applyFont="1">
      <alignment horizontal="left" wrapText="1"/>
    </xf>
    <xf borderId="1" fillId="2" fontId="1" numFmtId="0" xfId="0" applyAlignment="1" applyBorder="1" applyFont="1">
      <alignment horizontal="left" wrapText="1"/>
    </xf>
    <xf borderId="2" fillId="2" fontId="1" numFmtId="0" xfId="0" applyAlignment="1" applyBorder="1" applyFont="1">
      <alignment horizontal="left" wrapText="1"/>
    </xf>
    <xf borderId="0" fillId="4" fontId="3" numFmtId="164" xfId="0" applyAlignment="1" applyFont="1" applyNumberFormat="1">
      <alignment horizontal="left" vertical="top" wrapText="1"/>
    </xf>
    <xf borderId="5" fillId="5" fontId="4" numFmtId="0" xfId="0" applyAlignment="1" applyBorder="1" applyFont="1">
      <alignment horizontal="left" vertical="top" wrapText="1"/>
    </xf>
    <xf borderId="0" fillId="5" fontId="4" numFmtId="0" xfId="0" applyAlignment="1" applyFont="1">
      <alignment horizontal="left" vertical="top" wrapText="1"/>
    </xf>
    <xf borderId="0" fillId="9" fontId="5" numFmtId="0" xfId="0" applyAlignment="1" applyFont="1">
      <alignment horizontal="left" vertical="top" wrapText="1"/>
    </xf>
    <xf borderId="0" fillId="11" fontId="5" numFmtId="0" xfId="0" applyAlignment="1" applyFont="1">
      <alignment horizontal="left" vertical="top" wrapText="1"/>
    </xf>
    <xf borderId="0" fillId="6" fontId="5" numFmtId="0" xfId="0" applyAlignment="1" applyFont="1">
      <alignment horizontal="left" vertical="top" wrapText="1"/>
    </xf>
    <xf borderId="0" fillId="7" fontId="5" numFmtId="0" xfId="0" applyAlignment="1" applyFont="1">
      <alignment horizontal="left" vertical="top" wrapText="1"/>
    </xf>
    <xf borderId="0" fillId="10" fontId="5" numFmtId="0" xfId="0" applyAlignment="1" applyFont="1">
      <alignment horizontal="left" vertical="top" wrapText="1"/>
    </xf>
    <xf borderId="0" fillId="0" fontId="26" numFmtId="0" xfId="0" applyAlignment="1" applyFont="1">
      <alignment vertical="top" wrapText="1"/>
    </xf>
    <xf borderId="0" fillId="0" fontId="3" numFmtId="0" xfId="0" applyAlignment="1" applyFont="1">
      <alignment wrapText="1"/>
    </xf>
    <xf borderId="0" fillId="3" fontId="1" numFmtId="0" xfId="0" applyAlignment="1" applyFont="1">
      <alignment vertical="top"/>
    </xf>
    <xf borderId="1" fillId="3" fontId="1" numFmtId="0" xfId="0" applyAlignment="1" applyBorder="1" applyFont="1">
      <alignment vertical="top"/>
    </xf>
    <xf borderId="9" fillId="3" fontId="1" numFmtId="0" xfId="0" applyAlignment="1" applyBorder="1" applyFont="1">
      <alignment vertical="top"/>
    </xf>
    <xf borderId="4" fillId="3" fontId="1" numFmtId="0" xfId="0" applyAlignment="1" applyBorder="1" applyFont="1">
      <alignment vertical="top"/>
    </xf>
    <xf borderId="10" fillId="3" fontId="1" numFmtId="0" xfId="0" applyAlignment="1" applyBorder="1" applyFont="1">
      <alignment vertical="top"/>
    </xf>
    <xf borderId="11" fillId="3" fontId="1" numFmtId="0" xfId="0" applyAlignment="1" applyBorder="1" applyFont="1">
      <alignment vertical="top"/>
    </xf>
    <xf borderId="2" fillId="3" fontId="1" numFmtId="0" xfId="0" applyAlignment="1" applyBorder="1" applyFont="1">
      <alignment vertical="top"/>
    </xf>
    <xf borderId="1" fillId="3" fontId="27" numFmtId="0" xfId="0" applyAlignment="1" applyBorder="1" applyFont="1">
      <alignment vertical="top"/>
    </xf>
    <xf borderId="12" fillId="3" fontId="1" numFmtId="0" xfId="0" applyAlignment="1" applyBorder="1" applyFont="1">
      <alignment vertical="top"/>
    </xf>
    <xf borderId="13" fillId="3" fontId="1" numFmtId="0" xfId="0" applyAlignment="1" applyBorder="1" applyFont="1">
      <alignment vertical="top"/>
    </xf>
    <xf borderId="3" fillId="3" fontId="1" numFmtId="0" xfId="0" applyAlignment="1" applyBorder="1" applyFont="1">
      <alignment vertical="top"/>
    </xf>
    <xf borderId="14" fillId="3" fontId="1" numFmtId="0" xfId="0" applyAlignment="1" applyBorder="1" applyFont="1">
      <alignment vertical="top"/>
    </xf>
    <xf borderId="0" fillId="13" fontId="28" numFmtId="0" xfId="0" applyAlignment="1" applyFill="1" applyFont="1">
      <alignment vertical="top"/>
    </xf>
    <xf borderId="0" fillId="0" fontId="3" numFmtId="0" xfId="0" applyAlignment="1" applyFont="1">
      <alignment vertical="top"/>
    </xf>
    <xf borderId="0" fillId="0" fontId="3" numFmtId="0" xfId="0" applyAlignment="1" applyFont="1">
      <alignment vertical="top" wrapText="1"/>
    </xf>
    <xf borderId="3" fillId="0" fontId="3" numFmtId="0" xfId="0" applyAlignment="1" applyBorder="1" applyFont="1">
      <alignment vertical="top" wrapText="1"/>
    </xf>
    <xf borderId="15" fillId="0" fontId="3" numFmtId="0" xfId="0" applyAlignment="1" applyBorder="1" applyFont="1">
      <alignment vertical="top" wrapText="1"/>
    </xf>
    <xf borderId="3" fillId="0" fontId="3" numFmtId="0" xfId="0" applyAlignment="1" applyBorder="1" applyFont="1">
      <alignment vertical="top" wrapText="1"/>
    </xf>
    <xf borderId="0" fillId="0" fontId="3" numFmtId="0" xfId="0" applyFont="1"/>
    <xf borderId="15" fillId="0" fontId="3" numFmtId="0" xfId="0" applyAlignment="1" applyBorder="1" applyFont="1">
      <alignment vertical="top" wrapText="1"/>
    </xf>
    <xf borderId="0" fillId="0" fontId="13" numFmtId="0" xfId="0" applyAlignment="1" applyFont="1">
      <alignment vertical="top" wrapText="1"/>
    </xf>
    <xf borderId="0" fillId="0" fontId="14" numFmtId="0" xfId="0" applyAlignment="1" applyFont="1">
      <alignment horizontal="right" vertical="top" wrapText="1"/>
    </xf>
    <xf borderId="0" fillId="14" fontId="13" numFmtId="0" xfId="0" applyAlignment="1" applyFill="1" applyFont="1">
      <alignment vertical="top" wrapText="1"/>
    </xf>
    <xf borderId="0" fillId="0" fontId="3" numFmtId="0" xfId="0" applyAlignment="1" applyFont="1">
      <alignment vertical="top" wrapText="1"/>
    </xf>
    <xf borderId="0" fillId="14" fontId="13" numFmtId="0" xfId="0" applyAlignment="1" applyFont="1">
      <alignment vertical="top" wrapText="1"/>
    </xf>
    <xf borderId="0" fillId="14" fontId="13" numFmtId="0" xfId="0" applyAlignment="1" applyFont="1">
      <alignment horizontal="right" vertical="top" wrapText="1"/>
    </xf>
    <xf borderId="0" fillId="14" fontId="13" numFmtId="0" xfId="0" applyAlignment="1" applyFont="1">
      <alignment vertical="top" wrapText="1"/>
    </xf>
    <xf borderId="0" fillId="0" fontId="29" numFmtId="0" xfId="0" applyAlignment="1" applyFont="1">
      <alignment vertical="top" wrapText="1"/>
    </xf>
    <xf borderId="0" fillId="14" fontId="13" numFmtId="0" xfId="0" applyAlignment="1" applyFont="1">
      <alignment vertical="top" wrapText="1"/>
    </xf>
    <xf borderId="0" fillId="0" fontId="30" numFmtId="0" xfId="0" applyAlignment="1" applyFont="1">
      <alignment vertical="top" wrapText="1"/>
    </xf>
    <xf borderId="5" fillId="0" fontId="31" numFmtId="0" xfId="0" applyAlignment="1" applyBorder="1" applyFont="1">
      <alignment vertical="top" wrapText="1"/>
    </xf>
    <xf borderId="0" fillId="14" fontId="13" numFmtId="0" xfId="0" applyAlignment="1" applyFont="1">
      <alignment horizontal="right" vertical="top" wrapText="1"/>
    </xf>
    <xf borderId="0" fillId="4" fontId="3" numFmtId="0" xfId="0" applyAlignment="1" applyFont="1">
      <alignment vertical="top"/>
    </xf>
    <xf borderId="0" fillId="15" fontId="3" numFmtId="0" xfId="0" applyAlignment="1" applyFill="1" applyFont="1">
      <alignment vertical="top" wrapText="1"/>
    </xf>
    <xf borderId="0" fillId="5" fontId="3" numFmtId="0" xfId="0" applyAlignment="1" applyFont="1">
      <alignment vertical="top" wrapText="1"/>
    </xf>
    <xf borderId="0" fillId="14" fontId="13" numFmtId="0" xfId="0" applyAlignment="1" applyFont="1">
      <alignment horizontal="left" vertical="top" wrapText="1"/>
    </xf>
    <xf borderId="0" fillId="5" fontId="3" numFmtId="0" xfId="0" applyAlignment="1" applyFont="1">
      <alignment vertical="top" wrapText="1"/>
    </xf>
    <xf borderId="0" fillId="16" fontId="3" numFmtId="0" xfId="0" applyAlignment="1" applyFill="1" applyFont="1">
      <alignment vertical="top" wrapText="1"/>
    </xf>
    <xf borderId="0" fillId="0" fontId="13" numFmtId="0" xfId="0" applyAlignment="1" applyFont="1">
      <alignment horizontal="right" vertical="top" wrapText="1"/>
    </xf>
    <xf borderId="0" fillId="12" fontId="13" numFmtId="0" xfId="0" applyAlignment="1" applyFont="1">
      <alignment horizontal="left" vertical="top" wrapText="1"/>
    </xf>
    <xf borderId="0" fillId="16" fontId="3" numFmtId="0" xfId="0" applyAlignment="1" applyFont="1">
      <alignment vertical="top" wrapText="1"/>
    </xf>
    <xf borderId="3" fillId="7" fontId="3" numFmtId="0" xfId="0" applyAlignment="1" applyBorder="1" applyFont="1">
      <alignment vertical="top" wrapText="1"/>
    </xf>
    <xf borderId="0" fillId="12" fontId="14" numFmtId="0" xfId="0" applyAlignment="1" applyFont="1">
      <alignment horizontal="left" vertical="top" wrapText="1"/>
    </xf>
    <xf borderId="0" fillId="7" fontId="3" numFmtId="0" xfId="0" applyAlignment="1" applyFont="1">
      <alignment vertical="top" wrapText="1"/>
    </xf>
    <xf borderId="0" fillId="12" fontId="13" numFmtId="0" xfId="0" applyAlignment="1" applyFont="1">
      <alignment horizontal="left" vertical="top" wrapText="1"/>
    </xf>
    <xf borderId="15" fillId="7" fontId="3" numFmtId="0" xfId="0" applyAlignment="1" applyBorder="1" applyFont="1">
      <alignment vertical="top" wrapText="1"/>
    </xf>
    <xf borderId="0" fillId="17" fontId="3" numFmtId="0" xfId="0" applyAlignment="1" applyFill="1" applyFont="1">
      <alignment vertical="top" wrapText="1"/>
    </xf>
    <xf borderId="3" fillId="18" fontId="3" numFmtId="0" xfId="0" applyAlignment="1" applyBorder="1" applyFill="1" applyFont="1">
      <alignment vertical="top" wrapText="1"/>
    </xf>
    <xf borderId="0" fillId="18" fontId="3" numFmtId="0" xfId="0" applyAlignment="1" applyFont="1">
      <alignment vertical="top" wrapText="1"/>
    </xf>
    <xf borderId="0" fillId="18" fontId="3" numFmtId="0" xfId="0" applyAlignment="1" applyFont="1">
      <alignment vertical="top" wrapText="1"/>
    </xf>
    <xf borderId="0" fillId="0" fontId="6" numFmtId="0" xfId="0" applyAlignment="1" applyFont="1">
      <alignment vertical="top" wrapText="1"/>
    </xf>
    <xf borderId="0" fillId="14" fontId="13" numFmtId="0" xfId="0" applyAlignment="1" applyFont="1">
      <alignment horizontal="right" vertical="top" wrapText="1"/>
    </xf>
    <xf borderId="0" fillId="14" fontId="3" numFmtId="0" xfId="0" applyAlignment="1" applyFont="1">
      <alignment vertical="top" wrapText="1"/>
    </xf>
    <xf borderId="0" fillId="14" fontId="14" numFmtId="0" xfId="0" applyAlignment="1" applyFont="1">
      <alignment horizontal="left" vertical="top" wrapText="1"/>
    </xf>
    <xf borderId="15" fillId="18" fontId="3" numFmtId="0" xfId="0" applyAlignment="1" applyBorder="1" applyFont="1">
      <alignment vertical="top" wrapText="1"/>
    </xf>
    <xf borderId="0" fillId="19" fontId="3" numFmtId="0" xfId="0" applyAlignment="1" applyFill="1" applyFont="1">
      <alignment vertical="top" wrapText="1"/>
    </xf>
    <xf borderId="0" fillId="19" fontId="3" numFmtId="0" xfId="0" applyAlignment="1" applyFont="1">
      <alignment vertical="top" wrapText="1"/>
    </xf>
    <xf borderId="0" fillId="19" fontId="13" numFmtId="0" xfId="0" applyAlignment="1" applyFont="1">
      <alignment vertical="top" wrapText="1"/>
    </xf>
    <xf borderId="0" fillId="19" fontId="13" numFmtId="0" xfId="0" applyAlignment="1" applyFont="1">
      <alignment vertical="top" wrapText="1"/>
    </xf>
    <xf borderId="0" fillId="19" fontId="13" numFmtId="0" xfId="0" applyAlignment="1" applyFont="1">
      <alignment horizontal="left" vertical="top"/>
    </xf>
    <xf borderId="0" fillId="19" fontId="3" numFmtId="0" xfId="0" applyAlignment="1" applyFont="1">
      <alignment vertical="top" wrapText="1"/>
    </xf>
    <xf borderId="15" fillId="19" fontId="3" numFmtId="0" xfId="0" applyAlignment="1" applyBorder="1" applyFont="1">
      <alignment vertical="top" wrapText="1"/>
    </xf>
    <xf borderId="0" fillId="4" fontId="30" numFmtId="0" xfId="0" applyAlignment="1" applyFont="1">
      <alignment vertical="top" wrapText="1"/>
    </xf>
    <xf borderId="0" fillId="4" fontId="3" numFmtId="0" xfId="0" applyAlignment="1" applyFont="1">
      <alignment vertical="top" wrapText="1"/>
    </xf>
    <xf borderId="0" fillId="4" fontId="32" numFmtId="0" xfId="0" applyAlignment="1" applyFont="1">
      <alignment vertical="top" wrapText="1"/>
    </xf>
    <xf borderId="0" fillId="4" fontId="33" numFmtId="0" xfId="0" applyAlignment="1" applyFont="1">
      <alignment vertical="top" wrapText="1"/>
    </xf>
    <xf borderId="0" fillId="14" fontId="14" numFmtId="0" xfId="0" applyAlignment="1" applyFont="1">
      <alignment vertical="top" wrapText="1"/>
    </xf>
    <xf borderId="0" fillId="8" fontId="6" numFmtId="0" xfId="0" applyAlignment="1" applyFont="1">
      <alignment vertical="top" wrapText="1"/>
    </xf>
    <xf borderId="0" fillId="3" fontId="34" numFmtId="0" xfId="0" applyAlignment="1" applyFont="1">
      <alignment horizontal="center"/>
    </xf>
    <xf borderId="3" fillId="3" fontId="34" numFmtId="0" xfId="0" applyAlignment="1" applyBorder="1" applyFont="1">
      <alignment horizontal="center"/>
    </xf>
    <xf borderId="0" fillId="0" fontId="3" numFmtId="0" xfId="0" applyAlignment="1" applyFont="1">
      <alignment vertical="top" wrapText="1"/>
    </xf>
    <xf borderId="0" fillId="4" fontId="3" numFmtId="0" xfId="0" applyFont="1"/>
    <xf borderId="3" fillId="4" fontId="3" numFmtId="0" xfId="0" applyAlignment="1" applyBorder="1" applyFont="1">
      <alignment horizontal="center"/>
    </xf>
    <xf borderId="0" fillId="0" fontId="30" numFmtId="0" xfId="0" applyAlignment="1" applyFont="1">
      <alignment vertical="top" wrapText="1"/>
    </xf>
    <xf borderId="3" fillId="0" fontId="3" numFmtId="0" xfId="0" applyBorder="1" applyFont="1"/>
    <xf borderId="0" fillId="4" fontId="3" numFmtId="0" xfId="0" applyAlignment="1" applyFont="1">
      <alignment/>
    </xf>
    <xf borderId="3" fillId="4" fontId="3" numFmtId="0" xfId="0" applyBorder="1" applyFont="1"/>
    <xf borderId="7" fillId="4" fontId="3" numFmtId="0" xfId="0" applyBorder="1" applyFont="1"/>
    <xf borderId="16" fillId="4" fontId="3" numFmtId="0" xfId="0" applyBorder="1" applyFont="1"/>
    <xf borderId="7" fillId="0" fontId="3" numFmtId="0" xfId="0" applyBorder="1" applyFont="1"/>
    <xf borderId="16" fillId="0" fontId="3" numFmtId="0" xfId="0" applyBorder="1" applyFont="1"/>
    <xf borderId="0" fillId="0" fontId="35" numFmtId="0" xfId="0" applyAlignment="1" applyFont="1">
      <alignment vertical="top" wrapText="1"/>
    </xf>
    <xf borderId="0" fillId="0" fontId="36" numFmtId="0" xfId="0" applyFont="1"/>
    <xf borderId="0" fillId="0" fontId="36" numFmtId="0" xfId="0" applyAlignment="1" applyFont="1">
      <alignment vertical="top" wrapText="1"/>
    </xf>
    <xf borderId="0" fillId="0" fontId="24" numFmtId="0" xfId="0" applyFont="1"/>
    <xf borderId="0" fillId="0" fontId="37" numFmtId="0" xfId="0" applyAlignment="1" applyFont="1">
      <alignment/>
    </xf>
    <xf borderId="0" fillId="20" fontId="38" numFmtId="0" xfId="0" applyAlignment="1" applyFill="1" applyFont="1">
      <alignment horizontal="left" vertical="top"/>
    </xf>
    <xf borderId="10" fillId="3" fontId="1" numFmtId="0" xfId="0" applyAlignment="1" applyBorder="1" applyFont="1">
      <alignment vertical="top" wrapText="1"/>
    </xf>
    <xf borderId="3" fillId="4" fontId="39" numFmtId="0" xfId="0" applyAlignment="1" applyBorder="1" applyFont="1">
      <alignment vertical="top" wrapText="1"/>
    </xf>
    <xf borderId="0" fillId="20" fontId="38" numFmtId="0" xfId="0" applyAlignment="1" applyFont="1">
      <alignment vertical="top"/>
    </xf>
    <xf borderId="3" fillId="0" fontId="40" numFmtId="0" xfId="0" applyAlignment="1" applyBorder="1" applyFont="1">
      <alignment vertical="top" wrapText="1"/>
    </xf>
    <xf borderId="17" fillId="3" fontId="1" numFmtId="0" xfId="0" applyAlignment="1" applyBorder="1" applyFont="1">
      <alignment vertical="top"/>
    </xf>
    <xf borderId="18" fillId="3" fontId="1" numFmtId="0" xfId="0" applyAlignment="1" applyBorder="1" applyFont="1">
      <alignment vertical="top"/>
    </xf>
    <xf borderId="3" fillId="0" fontId="3" numFmtId="0" xfId="0" applyAlignment="1" applyBorder="1" applyFont="1">
      <alignment vertical="top"/>
    </xf>
    <xf borderId="15" fillId="0" fontId="3" numFmtId="0" xfId="0" applyAlignment="1" applyBorder="1" applyFont="1">
      <alignment vertical="top"/>
    </xf>
    <xf borderId="3" fillId="4" fontId="3" numFmtId="0" xfId="0" applyAlignment="1" applyBorder="1" applyFont="1">
      <alignment vertical="top"/>
    </xf>
    <xf borderId="0" fillId="0" fontId="24" numFmtId="0" xfId="0" applyAlignment="1" applyFont="1">
      <alignment vertical="top" wrapText="1"/>
    </xf>
    <xf borderId="15" fillId="4" fontId="3" numFmtId="0" xfId="0" applyAlignment="1" applyBorder="1" applyFont="1">
      <alignment vertical="top"/>
    </xf>
    <xf borderId="3" fillId="0" fontId="3" numFmtId="0" xfId="0" applyAlignment="1" applyBorder="1" applyFont="1">
      <alignment vertical="top"/>
    </xf>
    <xf borderId="15" fillId="0" fontId="3" numFmtId="0" xfId="0" applyAlignment="1" applyBorder="1" applyFont="1">
      <alignment vertical="top"/>
    </xf>
    <xf borderId="16" fillId="0" fontId="3" numFmtId="0" xfId="0" applyAlignment="1" applyBorder="1" applyFont="1">
      <alignment vertical="top"/>
    </xf>
    <xf borderId="19" fillId="0" fontId="3" numFmtId="0" xfId="0" applyAlignment="1" applyBorder="1" applyFont="1">
      <alignment vertical="top"/>
    </xf>
    <xf borderId="0" fillId="4" fontId="3" numFmtId="0" xfId="0" applyAlignment="1" applyFont="1">
      <alignment vertical="top"/>
    </xf>
    <xf borderId="3" fillId="4" fontId="41" numFmtId="0" xfId="0" applyAlignment="1" applyBorder="1" applyFont="1">
      <alignment vertical="top" wrapText="1"/>
    </xf>
    <xf borderId="3" fillId="0" fontId="42" numFmtId="0" xfId="0" applyAlignment="1" applyBorder="1" applyFont="1">
      <alignment vertical="top" wrapText="1"/>
    </xf>
    <xf borderId="3" fillId="4" fontId="43" numFmtId="0" xfId="0" applyAlignment="1" applyBorder="1" applyFont="1">
      <alignment vertical="top" wrapText="1"/>
    </xf>
    <xf borderId="3" fillId="4" fontId="3" numFmtId="0" xfId="0" applyAlignment="1" applyBorder="1" applyFont="1">
      <alignment vertical="top" wrapText="1"/>
    </xf>
    <xf borderId="3" fillId="4" fontId="3" numFmtId="0" xfId="0" applyAlignment="1" applyBorder="1" applyFont="1">
      <alignment vertical="top" wrapText="1"/>
    </xf>
    <xf borderId="0" fillId="12" fontId="13" numFmtId="0" xfId="0" applyAlignment="1" applyFont="1">
      <alignment horizontal="left" vertical="top"/>
    </xf>
    <xf borderId="0" fillId="21" fontId="3" numFmtId="0" xfId="0" applyAlignment="1" applyFill="1" applyFont="1">
      <alignment vertical="top"/>
    </xf>
    <xf borderId="3" fillId="21" fontId="3" numFmtId="0" xfId="0" applyAlignment="1" applyBorder="1" applyFont="1">
      <alignment vertical="top" wrapText="1"/>
    </xf>
    <xf borderId="16" fillId="0" fontId="3" numFmtId="0" xfId="0" applyAlignment="1" applyBorder="1" applyFont="1">
      <alignment vertical="top" wrapText="1"/>
    </xf>
    <xf borderId="0" fillId="20" fontId="3" numFmtId="0" xfId="0" applyAlignment="1" applyFont="1">
      <alignment vertical="top"/>
    </xf>
    <xf borderId="0" fillId="4" fontId="3" numFmtId="0" xfId="0" applyAlignment="1" applyFont="1">
      <alignment vertical="top" wrapText="1"/>
    </xf>
    <xf borderId="15" fillId="4" fontId="3" numFmtId="0" xfId="0" applyAlignment="1" applyBorder="1" applyFont="1">
      <alignment vertical="top" wrapText="1"/>
    </xf>
    <xf borderId="3" fillId="18" fontId="3" numFmtId="0" xfId="0" applyAlignment="1" applyBorder="1" applyFont="1">
      <alignment vertical="top" wrapText="1"/>
    </xf>
    <xf borderId="0" fillId="4" fontId="30" numFmtId="0" xfId="0" applyAlignment="1" applyFont="1">
      <alignment vertical="top" wrapText="1"/>
    </xf>
    <xf borderId="5" fillId="4" fontId="44" numFmtId="0" xfId="0" applyAlignment="1" applyBorder="1" applyFont="1">
      <alignment vertical="top" wrapText="1"/>
    </xf>
    <xf borderId="5" fillId="0" fontId="45" numFmtId="0" xfId="0" applyAlignment="1" applyBorder="1" applyFont="1">
      <alignment vertical="top" wrapText="1"/>
    </xf>
    <xf borderId="0" fillId="12" fontId="8" numFmtId="0" xfId="0" applyAlignment="1" applyFont="1">
      <alignment vertical="top" wrapText="1"/>
    </xf>
    <xf borderId="0" fillId="22" fontId="2" numFmtId="0" xfId="0" applyAlignment="1" applyFill="1" applyFont="1">
      <alignment vertical="top" wrapText="1"/>
    </xf>
    <xf borderId="3" fillId="22" fontId="2" numFmtId="0" xfId="0" applyAlignment="1" applyBorder="1" applyFont="1">
      <alignment vertical="top" wrapText="1"/>
    </xf>
    <xf borderId="5" fillId="0" fontId="46" numFmtId="0" xfId="0" applyAlignment="1" applyBorder="1" applyFont="1">
      <alignment vertical="top" wrapText="1"/>
    </xf>
    <xf borderId="0" fillId="17" fontId="6" numFmtId="0" xfId="0" applyAlignment="1" applyFont="1">
      <alignment vertical="top" wrapText="1"/>
    </xf>
    <xf borderId="3" fillId="17" fontId="6" numFmtId="0" xfId="0" applyAlignment="1" applyBorder="1" applyFont="1">
      <alignment vertical="top" wrapText="1"/>
    </xf>
    <xf borderId="0" fillId="18" fontId="3" numFmtId="0" xfId="0" applyAlignment="1" applyFont="1">
      <alignment horizontal="left" vertical="top"/>
    </xf>
    <xf borderId="0" fillId="2" fontId="3" numFmtId="0" xfId="0" applyAlignment="1" applyFont="1">
      <alignment vertical="top"/>
    </xf>
    <xf borderId="0" fillId="2" fontId="3" numFmtId="0" xfId="0" applyAlignment="1" applyFont="1">
      <alignment vertical="top" wrapText="1"/>
    </xf>
    <xf borderId="0" fillId="2" fontId="3" numFmtId="0" xfId="0" applyAlignment="1" applyFont="1">
      <alignment vertical="top" wrapText="1"/>
    </xf>
    <xf borderId="3" fillId="2" fontId="3" numFmtId="0" xfId="0" applyAlignment="1" applyBorder="1" applyFont="1">
      <alignment vertical="top" wrapText="1"/>
    </xf>
    <xf borderId="15" fillId="2" fontId="3" numFmtId="0" xfId="0" applyAlignment="1" applyBorder="1" applyFont="1">
      <alignment vertical="top" wrapText="1"/>
    </xf>
    <xf borderId="3" fillId="2" fontId="3" numFmtId="0" xfId="0" applyAlignment="1" applyBorder="1" applyFont="1">
      <alignment vertical="top" wrapText="1"/>
    </xf>
    <xf borderId="0" fillId="8" fontId="36" numFmtId="0" xfId="0" applyFont="1"/>
    <xf borderId="15" fillId="2" fontId="3" numFmtId="0" xfId="0" applyAlignment="1" applyBorder="1" applyFont="1">
      <alignment vertical="top" wrapText="1"/>
    </xf>
    <xf borderId="0" fillId="2" fontId="13" numFmtId="0" xfId="0" applyAlignment="1" applyFont="1">
      <alignment vertical="top" wrapText="1"/>
    </xf>
    <xf borderId="0" fillId="2" fontId="3" numFmtId="0" xfId="0" applyAlignment="1" applyFont="1">
      <alignment vertical="top" wrapText="1"/>
    </xf>
    <xf borderId="15" fillId="2" fontId="3" numFmtId="0" xfId="0" applyAlignment="1" applyBorder="1" applyFont="1">
      <alignment vertical="top" wrapText="1"/>
    </xf>
    <xf borderId="0" fillId="2" fontId="47" numFmtId="0" xfId="0" applyAlignment="1" applyFont="1">
      <alignment vertical="top" wrapText="1"/>
    </xf>
    <xf borderId="0" fillId="2" fontId="30" numFmtId="0" xfId="0" applyAlignment="1" applyFont="1">
      <alignment vertical="top" wrapText="1"/>
    </xf>
    <xf borderId="5" fillId="2" fontId="48" numFmtId="0" xfId="0" applyAlignment="1" applyBorder="1" applyFont="1">
      <alignment vertical="top" wrapText="1"/>
    </xf>
    <xf borderId="5" fillId="0" fontId="3" numFmtId="0" xfId="0" applyAlignment="1" applyBorder="1" applyFont="1">
      <alignment vertical="top" wrapText="1"/>
    </xf>
    <xf borderId="0" fillId="4" fontId="3" numFmtId="0" xfId="0" applyAlignment="1" applyFont="1">
      <alignment vertical="top" wrapText="1"/>
    </xf>
    <xf borderId="0" fillId="0" fontId="3" numFmtId="0" xfId="0" applyAlignment="1" applyFont="1">
      <alignment vertical="top" wrapText="1"/>
    </xf>
    <xf borderId="0" fillId="23" fontId="3" numFmtId="0" xfId="0" applyAlignment="1" applyFill="1" applyFont="1">
      <alignment vertical="top"/>
    </xf>
    <xf borderId="0" fillId="23" fontId="3" numFmtId="0" xfId="0" applyAlignment="1" applyFont="1">
      <alignment vertical="top" wrapText="1"/>
    </xf>
    <xf borderId="3" fillId="23" fontId="3" numFmtId="0" xfId="0" applyAlignment="1" applyBorder="1" applyFont="1">
      <alignment vertical="top" wrapText="1"/>
    </xf>
    <xf borderId="0" fillId="23" fontId="3" numFmtId="0" xfId="0" applyAlignment="1" applyFont="1">
      <alignment vertical="top" wrapText="1"/>
    </xf>
    <xf borderId="15" fillId="23" fontId="3" numFmtId="0" xfId="0" applyAlignment="1" applyBorder="1" applyFont="1">
      <alignment vertical="top" wrapText="1"/>
    </xf>
    <xf borderId="3" fillId="23" fontId="3" numFmtId="0" xfId="0" applyAlignment="1" applyBorder="1" applyFont="1">
      <alignment vertical="top" wrapText="1"/>
    </xf>
    <xf borderId="15" fillId="0" fontId="49" numFmtId="0" xfId="0" applyAlignment="1" applyBorder="1" applyFont="1">
      <alignment vertical="top" wrapText="1"/>
    </xf>
    <xf borderId="0" fillId="0" fontId="50" numFmtId="0" xfId="0" applyAlignment="1" applyFont="1">
      <alignment vertical="top" wrapText="1"/>
    </xf>
    <xf borderId="0" fillId="0" fontId="36" numFmtId="0" xfId="0" applyAlignment="1" applyFont="1">
      <alignment/>
    </xf>
    <xf borderId="0" fillId="0" fontId="8" numFmtId="0" xfId="0" applyAlignment="1" applyFont="1">
      <alignment vertical="top" wrapText="1"/>
    </xf>
  </cellXfs>
  <cellStyles count="1">
    <cellStyle xfId="0" name="Normal" builtinId="0"/>
  </cellStyles>
  <dxfs count="7">
    <dxf>
      <font>
        <color rgb="FF000000"/>
      </font>
      <fill>
        <patternFill patternType="solid">
          <fgColor rgb="FFB7E1CD"/>
          <bgColor rgb="FFB7E1CD"/>
        </patternFill>
      </fill>
      <alignment/>
      <border>
        <left/>
        <right/>
        <top/>
        <bottom/>
      </border>
    </dxf>
    <dxf>
      <font>
        <color rgb="FF000000"/>
      </font>
      <fill>
        <patternFill patternType="solid">
          <fgColor rgb="FFFFF2CC"/>
          <bgColor rgb="FFFFF2CC"/>
        </patternFill>
      </fill>
      <alignment/>
      <border>
        <left/>
        <right/>
        <top/>
        <bottom/>
      </border>
    </dxf>
    <dxf>
      <font>
        <color rgb="FF000000"/>
      </font>
      <fill>
        <patternFill patternType="solid">
          <fgColor rgb="FFC9DAF8"/>
          <bgColor rgb="FFC9DAF8"/>
        </patternFill>
      </fill>
      <alignment/>
      <border>
        <left/>
        <right/>
        <top/>
        <bottom/>
      </border>
    </dxf>
    <dxf>
      <font>
        <color rgb="FF000000"/>
      </font>
      <fill>
        <patternFill patternType="solid">
          <fgColor rgb="FFF4CCCC"/>
          <bgColor rgb="FFF4CCCC"/>
        </patternFill>
      </fill>
      <alignment/>
      <border>
        <left/>
        <right/>
        <top/>
        <bottom/>
      </border>
    </dxf>
    <dxf>
      <font>
        <strike/>
      </font>
      <fill>
        <patternFill patternType="none"/>
      </fill>
      <alignment/>
      <border>
        <left/>
        <right/>
        <top/>
        <bottom/>
      </border>
    </dxf>
    <dxf>
      <font>
        <color rgb="FF000000"/>
      </font>
      <fill>
        <patternFill patternType="solid">
          <fgColor rgb="FF00FF00"/>
          <bgColor rgb="FF00FF00"/>
        </patternFill>
      </fill>
      <alignment/>
      <border>
        <left/>
        <right/>
        <top/>
        <bottom/>
      </border>
    </dxf>
    <dxf>
      <font/>
      <fill>
        <patternFill patternType="solid">
          <fgColor rgb="FFB7E1CD"/>
          <bgColor rgb="FFB7E1CD"/>
        </patternFill>
      </fill>
      <alignment/>
      <border>
        <left/>
        <right/>
        <top/>
        <bottom/>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5" Type="http://schemas.openxmlformats.org/officeDocument/2006/relationships/worksheet" Target="worksheets/sheet13.xml"/><Relationship Id="rId14" Type="http://schemas.openxmlformats.org/officeDocument/2006/relationships/worksheet" Target="worksheets/sheet12.xml"/><Relationship Id="rId16"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20" Type="http://schemas.openxmlformats.org/officeDocument/2006/relationships/hyperlink" Target="https://docs.google.com/presentation/d/1OR3YGkeCHAMLd6C_OXwEt3hai7CcLskrU4pQmmRWbFY/edit" TargetMode="External"/><Relationship Id="rId22" Type="http://schemas.openxmlformats.org/officeDocument/2006/relationships/hyperlink" Target="https://drive.google.com/open?id=1J1yrvkcYE2hupR5cHt2iSk2OzQcajV_b6H_pDnzRj7k" TargetMode="External"/><Relationship Id="rId21" Type="http://schemas.openxmlformats.org/officeDocument/2006/relationships/hyperlink" Target="https://drive.google.com/open?id=0BxniOuTB30FSbTM4dTlFNWZBVmc" TargetMode="External"/><Relationship Id="rId24" Type="http://schemas.openxmlformats.org/officeDocument/2006/relationships/drawing" Target="../drawings/drawing1.xml"/><Relationship Id="rId23" Type="http://schemas.openxmlformats.org/officeDocument/2006/relationships/hyperlink" Target="https://docs.google.com/document/d/12icHlHLTalFqVl7hw122Pg6y-Vi922uZ-f4SHOUrYvU/edit" TargetMode="External"/><Relationship Id="rId1" Type="http://schemas.openxmlformats.org/officeDocument/2006/relationships/comments" Target="../comments1.xml"/><Relationship Id="rId2" Type="http://schemas.openxmlformats.org/officeDocument/2006/relationships/hyperlink" Target="https://drive.google.com/open?id=0BxniOuTB30FSeTctbFFUbVBYTnM" TargetMode="External"/><Relationship Id="rId3" Type="http://schemas.openxmlformats.org/officeDocument/2006/relationships/hyperlink" Target="https://drive.google.com/open?id=0BxniOuTB30FSZUlCR0hscEtXRkU" TargetMode="External"/><Relationship Id="rId4" Type="http://schemas.openxmlformats.org/officeDocument/2006/relationships/hyperlink" Target="https://drive.google.com/open?id=0BxniOuTB30FSRWVUay1aWW9HNEE" TargetMode="External"/><Relationship Id="rId9" Type="http://schemas.openxmlformats.org/officeDocument/2006/relationships/hyperlink" Target="https://drive.google.com/open?id=0BxniOuTB30FSMTBud1R0QUhDYzQ" TargetMode="External"/><Relationship Id="rId25" Type="http://schemas.openxmlformats.org/officeDocument/2006/relationships/vmlDrawing" Target="../drawings/vmlDrawing1.vml"/><Relationship Id="rId5" Type="http://schemas.openxmlformats.org/officeDocument/2006/relationships/hyperlink" Target="https://drive.google.com/open?id=0BxniOuTB30FSSWdOS3pCdEZ5VFE" TargetMode="External"/><Relationship Id="rId6" Type="http://schemas.openxmlformats.org/officeDocument/2006/relationships/hyperlink" Target="https://classroom.google.com/c/MjI0MjA0ODUyMVpa/mc/MjI2ODgyNDYxN1pa/details" TargetMode="External"/><Relationship Id="rId7" Type="http://schemas.openxmlformats.org/officeDocument/2006/relationships/hyperlink" Target="https://docs.google.com/presentation/d/1_oH5pRORjzIa62fRrBY3Wi6u-qGYhloDGFWCj2GVQOo/edit" TargetMode="External"/><Relationship Id="rId8" Type="http://schemas.openxmlformats.org/officeDocument/2006/relationships/hyperlink" Target="https://drive.google.com/open?id=1SO-pKY699lJQCQ1doPtKEAbUohQMfE1yFeyq0qqJShY" TargetMode="External"/><Relationship Id="rId11" Type="http://schemas.openxmlformats.org/officeDocument/2006/relationships/hyperlink" Target="https://drive.google.com/open?id=0BxniOuTB30FSWHo2T3hqazlLdkk" TargetMode="External"/><Relationship Id="rId10" Type="http://schemas.openxmlformats.org/officeDocument/2006/relationships/hyperlink" Target="https://drive.google.com/open?id=0BxniOuTB30FSbE1YQTAtQUNRRGM" TargetMode="External"/><Relationship Id="rId13" Type="http://schemas.openxmlformats.org/officeDocument/2006/relationships/hyperlink" Target="https://drive.google.com/open?id=1nQHs1MgMqOWb2NjQcBSnMb6r_2p_Y4OF_rv6WHuJ-qU" TargetMode="External"/><Relationship Id="rId12" Type="http://schemas.openxmlformats.org/officeDocument/2006/relationships/hyperlink" Target="https://drive.google.com/open?id=1E-z7F0iv-F5WuDaRoIEX0z9-5slRmqbheP41RN1aNJE" TargetMode="External"/><Relationship Id="rId15" Type="http://schemas.openxmlformats.org/officeDocument/2006/relationships/hyperlink" Target="https://docs.google.com/presentation/d/1yQ3JL9WwBrTAvMyRDcVEKl6ipvyCLbjMqGD4orfFxDg/edit" TargetMode="External"/><Relationship Id="rId14" Type="http://schemas.openxmlformats.org/officeDocument/2006/relationships/hyperlink" Target="https://drive.google.com/open?id=0BxniOuTB30FSaGpPRk84N2ZWVEk" TargetMode="External"/><Relationship Id="rId17" Type="http://schemas.openxmlformats.org/officeDocument/2006/relationships/hyperlink" Target="https://drive.google.com/open?id=0BxniOuTB30FSSHJFY0ltMXJEMVE" TargetMode="External"/><Relationship Id="rId16" Type="http://schemas.openxmlformats.org/officeDocument/2006/relationships/hyperlink" Target="https://sites.google.com/a/afsenyc.org/programming-in-java-15-16/assignments/unit-00---introduction-to-java/assignment-01---bug-hunt" TargetMode="External"/><Relationship Id="rId19" Type="http://schemas.openxmlformats.org/officeDocument/2006/relationships/hyperlink" Target="https://code.pyret.org/editor" TargetMode="External"/><Relationship Id="rId18" Type="http://schemas.openxmlformats.org/officeDocument/2006/relationships/hyperlink" Target="https://docs.google.com/presentation/d/1NnvyD3p7M7sHMpU5a30dc8IbyAxaSZ7hP0SDuBL5kS4/edit"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0" Type="http://schemas.openxmlformats.org/officeDocument/2006/relationships/hyperlink" Target="https://drive.google.com/open?id=0BxniOuTB30FSZjQwSnRnTkZ0YjQ" TargetMode="External"/><Relationship Id="rId22" Type="http://schemas.openxmlformats.org/officeDocument/2006/relationships/hyperlink" Target="https://drive.google.com/open?id=0BxniOuTB30FSZjQwSnRnTkZ0YjQ" TargetMode="External"/><Relationship Id="rId21" Type="http://schemas.openxmlformats.org/officeDocument/2006/relationships/hyperlink" Target="https://drive.google.com/open?id=0BxniOuTB30FSUmZ5NTZ4a1RQMWM" TargetMode="External"/><Relationship Id="rId24" Type="http://schemas.openxmlformats.org/officeDocument/2006/relationships/drawing" Target="../drawings/drawing4.xml"/><Relationship Id="rId23" Type="http://schemas.openxmlformats.org/officeDocument/2006/relationships/hyperlink" Target="https://drive.google.com/open?id=0BxniOuTB30FSQkc4VHlrdzdLYVk" TargetMode="External"/><Relationship Id="rId1" Type="http://schemas.openxmlformats.org/officeDocument/2006/relationships/hyperlink" Target="https://docs.google.com/open?id=1JRqeuZ9SsGVjPwm0G6fJ9hBdjO_rG2zInQhacXEFSxk" TargetMode="External"/><Relationship Id="rId2" Type="http://schemas.openxmlformats.org/officeDocument/2006/relationships/hyperlink" Target="https://docs.google.com/open?id=1HmbGDYsnpGjSm2m8QqujGKWiz_WNNWjOrAX5Bxk1qM8" TargetMode="External"/><Relationship Id="rId3" Type="http://schemas.openxmlformats.org/officeDocument/2006/relationships/hyperlink" Target="https://docs.google.com/open?id=16oXHCu0NOf3zXmdneIApG61cuePeeObDCHfV5ZG9y7k" TargetMode="External"/><Relationship Id="rId4" Type="http://schemas.openxmlformats.org/officeDocument/2006/relationships/hyperlink" Target="https://docs.google.com/open?id=1jkdltH8SLsr4JxB6nxJG5F77RfaemAcw3MGPo6izC50" TargetMode="External"/><Relationship Id="rId9" Type="http://schemas.openxmlformats.org/officeDocument/2006/relationships/hyperlink" Target="https://drive.google.com/open?id=0BxniOuTB30FSYTlNb0VjcXdKd0E" TargetMode="External"/><Relationship Id="rId5" Type="http://schemas.openxmlformats.org/officeDocument/2006/relationships/hyperlink" Target="https://docs.google.com/open?id=1pJIMLWMgbVCnq6EZCQozFIggIKpCPZ9rhr2uMtnGmUg" TargetMode="External"/><Relationship Id="rId6" Type="http://schemas.openxmlformats.org/officeDocument/2006/relationships/hyperlink" Target="https://docs.google.com/open?id=1DNsR3SgMnhBA2RBqhixmIMoeQDpaO0Z_JEGv6ssgIkI" TargetMode="External"/><Relationship Id="rId7" Type="http://schemas.openxmlformats.org/officeDocument/2006/relationships/hyperlink" Target="https://drive.google.com/open?id=0BxniOuTB30FSQUVzSkZEWVJaYW8" TargetMode="External"/><Relationship Id="rId8" Type="http://schemas.openxmlformats.org/officeDocument/2006/relationships/hyperlink" Target="https://drive.google.com/open?id=0BxniOuTB30FSQ010WVpnaXZVWHM" TargetMode="External"/><Relationship Id="rId11" Type="http://schemas.openxmlformats.org/officeDocument/2006/relationships/hyperlink" Target="https://drive.google.com/open?id=0BxniOuTB30FSWE83MlhqdkZPa2c" TargetMode="External"/><Relationship Id="rId10" Type="http://schemas.openxmlformats.org/officeDocument/2006/relationships/hyperlink" Target="https://drive.google.com/open?id=0BxniOuTB30FSaVVKYlU5V0xXY0k" TargetMode="External"/><Relationship Id="rId13" Type="http://schemas.openxmlformats.org/officeDocument/2006/relationships/hyperlink" Target="https://drive.google.com/open?id=0BxniOuTB30FSX0ZaaDNSMS1fTms" TargetMode="External"/><Relationship Id="rId12" Type="http://schemas.openxmlformats.org/officeDocument/2006/relationships/hyperlink" Target="https://drive.google.com/open?id=0BxniOuTB30FSOWZQOXVKcDhOeUE" TargetMode="External"/><Relationship Id="rId15" Type="http://schemas.openxmlformats.org/officeDocument/2006/relationships/hyperlink" Target="https://drive.google.com/open?id=0BxniOuTB30FSdXVmZy1RczVrOE0" TargetMode="External"/><Relationship Id="rId14" Type="http://schemas.openxmlformats.org/officeDocument/2006/relationships/hyperlink" Target="https://drive.google.com/open?id=0BxniOuTB30FSQmFkOVk2NDlvT1E" TargetMode="External"/><Relationship Id="rId17" Type="http://schemas.openxmlformats.org/officeDocument/2006/relationships/hyperlink" Target="https://drive.google.com/open?id=0BxniOuTB30FSbkY5ZTNmcDctaE0" TargetMode="External"/><Relationship Id="rId16" Type="http://schemas.openxmlformats.org/officeDocument/2006/relationships/hyperlink" Target="https://drive.google.com/open?id=0BxniOuTB30FSWERzc0ZiVDFNNHM" TargetMode="External"/><Relationship Id="rId19" Type="http://schemas.openxmlformats.org/officeDocument/2006/relationships/hyperlink" Target="https://drive.google.com/open?id=0BxniOuTB30FSUmZ5NTZ4a1RQMWM" TargetMode="External"/><Relationship Id="rId18" Type="http://schemas.openxmlformats.org/officeDocument/2006/relationships/hyperlink" Target="https://drive.google.com/open?id=0BxniOuTB30FSZXBHX0JkTEs0dW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chools.nyc.gov/NR/rdonlyres/13CCC114-2DC8-40F2-B79E-8ED316C3C1F7/0/20142015SchoolYearCalendar.pdf" TargetMode="External"/><Relationship Id="rId2" Type="http://schemas.openxmlformats.org/officeDocument/2006/relationships/hyperlink" Target="https://drive.google.com/open?id=0BxniOuTB30FSQmFkOVk2NDlvT1E" TargetMode="External"/><Relationship Id="rId3" Type="http://schemas.openxmlformats.org/officeDocument/2006/relationships/hyperlink" Target="https://drive.google.com/open?id=0BxniOuTB30FSdXVmZy1RczVrOE0" TargetMode="External"/><Relationship Id="rId4" Type="http://schemas.openxmlformats.org/officeDocument/2006/relationships/hyperlink" Target="https://drive.google.com/open?id=0BxniOuTB30FSWERzc0ZiVDFNNHM" TargetMode="External"/><Relationship Id="rId9" Type="http://schemas.openxmlformats.org/officeDocument/2006/relationships/hyperlink" Target="https://drive.google.com/open?id=0BxniOuTB30FSUmZ5NTZ4a1RQMWM" TargetMode="External"/><Relationship Id="rId5" Type="http://schemas.openxmlformats.org/officeDocument/2006/relationships/hyperlink" Target="https://drive.google.com/open?id=0BxniOuTB30FSbkY5ZTNmcDctaE0" TargetMode="External"/><Relationship Id="rId6" Type="http://schemas.openxmlformats.org/officeDocument/2006/relationships/hyperlink" Target="https://drive.google.com/open?id=0BxniOuTB30FSZXBHX0JkTEs0dW8" TargetMode="External"/><Relationship Id="rId7" Type="http://schemas.openxmlformats.org/officeDocument/2006/relationships/hyperlink" Target="https://drive.google.com/open?id=0BxniOuTB30FSUmZ5NTZ4a1RQMWM" TargetMode="External"/><Relationship Id="rId8" Type="http://schemas.openxmlformats.org/officeDocument/2006/relationships/hyperlink" Target="https://drive.google.com/open?id=0BxniOuTB30FSZjQwSnRnTkZ0YjQ" TargetMode="External"/><Relationship Id="rId11" Type="http://schemas.openxmlformats.org/officeDocument/2006/relationships/hyperlink" Target="https://drive.google.com/open?id=0BxniOuTB30FSQkc4VHlrdzdLYVk" TargetMode="External"/><Relationship Id="rId10" Type="http://schemas.openxmlformats.org/officeDocument/2006/relationships/hyperlink" Target="https://drive.google.com/open?id=0BxniOuTB30FSZjQwSnRnTkZ0YjQ" TargetMode="External"/><Relationship Id="rId1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40" Type="http://schemas.openxmlformats.org/officeDocument/2006/relationships/hyperlink" Target="https://drive.google.com/open?id=0BxniOuTB30FSZjQwSnRnTkZ0YjQ" TargetMode="External"/><Relationship Id="rId42" Type="http://schemas.openxmlformats.org/officeDocument/2006/relationships/hyperlink" Target="https://drive.google.com/open?id=0BxniOuTB30FSUmZ5NTZ4a1RQMWM" TargetMode="External"/><Relationship Id="rId41" Type="http://schemas.openxmlformats.org/officeDocument/2006/relationships/hyperlink" Target="https://dschool.stanford.edu/groups/k12/wiki/332ff/Curriculum_Home_Page.html" TargetMode="External"/><Relationship Id="rId44" Type="http://schemas.openxmlformats.org/officeDocument/2006/relationships/hyperlink" Target="http://www.designthinkingforeducators.com/DTtoolkit_v1_062711.pdf" TargetMode="External"/><Relationship Id="rId43" Type="http://schemas.openxmlformats.org/officeDocument/2006/relationships/hyperlink" Target="https://drive.google.com/open?id=0BxniOuTB30FSZjQwSnRnTkZ0YjQ" TargetMode="External"/><Relationship Id="rId46" Type="http://schemas.openxmlformats.org/officeDocument/2006/relationships/hyperlink" Target="https://drive.google.com/open?id=0BxniOuTB30FSQkc4VHlrdzdLYVk" TargetMode="External"/><Relationship Id="rId45" Type="http://schemas.openxmlformats.org/officeDocument/2006/relationships/hyperlink" Target="http://en.wikipedia.org/wiki/Peer_instruction" TargetMode="External"/><Relationship Id="rId1" Type="http://schemas.openxmlformats.org/officeDocument/2006/relationships/hyperlink" Target="https://drive.google.com/open?id=0BxniOuTB30FSQUVzSkZEWVJaYW8" TargetMode="External"/><Relationship Id="rId2" Type="http://schemas.openxmlformats.org/officeDocument/2006/relationships/hyperlink" Target="http://media.collegeboard.com/digitalServices/pdf/ap/comp-sci-principles-draft-cf-final.pdf" TargetMode="External"/><Relationship Id="rId3" Type="http://schemas.openxmlformats.org/officeDocument/2006/relationships/hyperlink" Target="https://docs.google.com/open?id=1JRqeuZ9SsGVjPwm0G6fJ9hBdjO_rG2zInQhacXEFSxk" TargetMode="External"/><Relationship Id="rId4" Type="http://schemas.openxmlformats.org/officeDocument/2006/relationships/hyperlink" Target="https://docs.google.com/open?id=1JRqeuZ9SsGVjPwm0G6fJ9hBdjO_rG2zInQhacXEFSxk" TargetMode="External"/><Relationship Id="rId9" Type="http://schemas.openxmlformats.org/officeDocument/2006/relationships/hyperlink" Target="https://drive.google.com/open?id=0BxniOuTB30FSYTlNb0VjcXdKd0E" TargetMode="External"/><Relationship Id="rId48" Type="http://schemas.openxmlformats.org/officeDocument/2006/relationships/hyperlink" Target="http://www.peerinstruction4cs.org/wp-content/uploads/2012/07/Simon-formattedInroadsPre-print.pdf" TargetMode="External"/><Relationship Id="rId47" Type="http://schemas.openxmlformats.org/officeDocument/2006/relationships/hyperlink" Target="http://www.peerinstruction4cs.org/" TargetMode="External"/><Relationship Id="rId49" Type="http://schemas.openxmlformats.org/officeDocument/2006/relationships/hyperlink" Target="http://www.bootstrapworld.org" TargetMode="External"/><Relationship Id="rId5" Type="http://schemas.openxmlformats.org/officeDocument/2006/relationships/hyperlink" Target="https://drive.google.com/open?id=0BxniOuTB30FSQ010WVpnaXZVWHM" TargetMode="External"/><Relationship Id="rId6" Type="http://schemas.openxmlformats.org/officeDocument/2006/relationships/hyperlink" Target="http://media.collegeboard.com/digitalServices/pdf/ap/ap-computer-science-principles-performance-assessment.pdf" TargetMode="External"/><Relationship Id="rId7" Type="http://schemas.openxmlformats.org/officeDocument/2006/relationships/hyperlink" Target="https://docs.google.com/open?id=1HmbGDYsnpGjSm2m8QqujGKWiz_WNNWjOrAX5Bxk1qM8" TargetMode="External"/><Relationship Id="rId8" Type="http://schemas.openxmlformats.org/officeDocument/2006/relationships/hyperlink" Target="https://docs.google.com/open?id=1HmbGDYsnpGjSm2m8QqujGKWiz_WNNWjOrAX5Bxk1qM8" TargetMode="External"/><Relationship Id="rId31" Type="http://schemas.openxmlformats.org/officeDocument/2006/relationships/hyperlink" Target="http://schools.nyc.gov/NR/rdonlyres/522E69CC-02E3-4871-BC48-BB575AA49E27/0/WebbsDOK.pdf" TargetMode="External"/><Relationship Id="rId30" Type="http://schemas.openxmlformats.org/officeDocument/2006/relationships/hyperlink" Target="https://drive.google.com/open?id=0BxniOuTB30FSdXVmZy1RczVrOE0" TargetMode="External"/><Relationship Id="rId33" Type="http://schemas.openxmlformats.org/officeDocument/2006/relationships/hyperlink" Target="http://dschool.stanford.edu/dgift/" TargetMode="External"/><Relationship Id="rId32" Type="http://schemas.openxmlformats.org/officeDocument/2006/relationships/hyperlink" Target="https://drive.google.com/open?id=0BxniOuTB30FSWERzc0ZiVDFNNHM" TargetMode="External"/><Relationship Id="rId35" Type="http://schemas.openxmlformats.org/officeDocument/2006/relationships/hyperlink" Target="https://docs.google.com/a/afsenyc.org/document/d/1xVNij7aM2M3qCJnViGFBWWS7O17nG6JeWGN3r4ya0S0/edit" TargetMode="External"/><Relationship Id="rId34" Type="http://schemas.openxmlformats.org/officeDocument/2006/relationships/hyperlink" Target="https://drive.google.com/open?id=0BxniOuTB30FSbkY5ZTNmcDctaE0" TargetMode="External"/><Relationship Id="rId37" Type="http://schemas.openxmlformats.org/officeDocument/2006/relationships/hyperlink" Target="https://drive.google.com/folderview?id=0BxniOuTB30FSVVBvYnN4U0JhZ2M&amp;usp=sharing" TargetMode="External"/><Relationship Id="rId36" Type="http://schemas.openxmlformats.org/officeDocument/2006/relationships/hyperlink" Target="https://drive.google.com/open?id=0BxniOuTB30FSZXBHX0JkTEs0dW8" TargetMode="External"/><Relationship Id="rId39" Type="http://schemas.openxmlformats.org/officeDocument/2006/relationships/hyperlink" Target="http://www.stancoe.org/SCOE/iss/common_core/overview/overview_depth_of_knowledge/dok_bloom.pdf" TargetMode="External"/><Relationship Id="rId38" Type="http://schemas.openxmlformats.org/officeDocument/2006/relationships/hyperlink" Target="https://drive.google.com/open?id=0BxniOuTB30FSUmZ5NTZ4a1RQMWM" TargetMode="External"/><Relationship Id="rId20" Type="http://schemas.openxmlformats.org/officeDocument/2006/relationships/hyperlink" Target="https://docs.google.com/open?id=1pJIMLWMgbVCnq6EZCQozFIggIKpCPZ9rhr2uMtnGmUg" TargetMode="External"/><Relationship Id="rId22" Type="http://schemas.openxmlformats.org/officeDocument/2006/relationships/hyperlink" Target="http://bjc.eecs.berkeley.edu/bjc-r/" TargetMode="External"/><Relationship Id="rId21" Type="http://schemas.openxmlformats.org/officeDocument/2006/relationships/hyperlink" Target="https://drive.google.com/open?id=0BxniOuTB30FSOWZQOXVKcDhOeUE" TargetMode="External"/><Relationship Id="rId24" Type="http://schemas.openxmlformats.org/officeDocument/2006/relationships/hyperlink" Target="https://docs.google.com/open?id=1DNsR3SgMnhBA2RBqhixmIMoeQDpaO0Z_JEGv6ssgIkI" TargetMode="External"/><Relationship Id="rId23" Type="http://schemas.openxmlformats.org/officeDocument/2006/relationships/hyperlink" Target="https://docs.google.com/open?id=1DNsR3SgMnhBA2RBqhixmIMoeQDpaO0Z_JEGv6ssgIkI" TargetMode="External"/><Relationship Id="rId26" Type="http://schemas.openxmlformats.org/officeDocument/2006/relationships/hyperlink" Target="http://csta.acm.org/Curriculum/sub/CurrResources.html" TargetMode="External"/><Relationship Id="rId25" Type="http://schemas.openxmlformats.org/officeDocument/2006/relationships/hyperlink" Target="https://drive.google.com/open?id=0BxniOuTB30FSX0ZaaDNSMS1fTms" TargetMode="External"/><Relationship Id="rId28" Type="http://schemas.openxmlformats.org/officeDocument/2006/relationships/hyperlink" Target="https://drive.google.com/open?id=0BxniOuTB30FSQmFkOVk2NDlvT1E" TargetMode="External"/><Relationship Id="rId27" Type="http://schemas.openxmlformats.org/officeDocument/2006/relationships/hyperlink" Target="http://csunplugged.org" TargetMode="External"/><Relationship Id="rId29" Type="http://schemas.openxmlformats.org/officeDocument/2006/relationships/hyperlink" Target="https://docs.google.com/a/afsenyc.org/document/d/1hrXdsMLLmdgCtF_qTCRr92WFX_FZ_Nl1DjmoOyfTZEE/edit" TargetMode="External"/><Relationship Id="rId51" Type="http://schemas.openxmlformats.org/officeDocument/2006/relationships/hyperlink" Target="http://cslibrary.stanford.edu/" TargetMode="External"/><Relationship Id="rId50" Type="http://schemas.openxmlformats.org/officeDocument/2006/relationships/hyperlink" Target="http://nifty.stanford.edu/" TargetMode="External"/><Relationship Id="rId53" Type="http://schemas.openxmlformats.org/officeDocument/2006/relationships/hyperlink" Target="https://docs.google.com/a/afsenyc.org/spreadsheets/d/1jc1QDiSw-dPql1CqASjiylLqwksrJno9CPRsCRMaxvQ/edit" TargetMode="External"/><Relationship Id="rId52" Type="http://schemas.openxmlformats.org/officeDocument/2006/relationships/hyperlink" Target="http://htdp.org" TargetMode="External"/><Relationship Id="rId11" Type="http://schemas.openxmlformats.org/officeDocument/2006/relationships/hyperlink" Target="https://docs.google.com/open?id=16oXHCu0NOf3zXmdneIApG61cuePeeObDCHfV5ZG9y7k" TargetMode="External"/><Relationship Id="rId55" Type="http://schemas.openxmlformats.org/officeDocument/2006/relationships/hyperlink" Target="http://outreach.cs.ua.edu/pixly/" TargetMode="External"/><Relationship Id="rId10" Type="http://schemas.openxmlformats.org/officeDocument/2006/relationships/hyperlink" Target="http://apcsprinciples.org/cs-principles-documents/" TargetMode="External"/><Relationship Id="rId54" Type="http://schemas.openxmlformats.org/officeDocument/2006/relationships/hyperlink" Target="http://outreach.cs.ua.edu/spherly/" TargetMode="External"/><Relationship Id="rId13" Type="http://schemas.openxmlformats.org/officeDocument/2006/relationships/hyperlink" Target="https://drive.google.com/open?id=0BxniOuTB30FSaVVKYlU5V0xXY0k" TargetMode="External"/><Relationship Id="rId57" Type="http://schemas.openxmlformats.org/officeDocument/2006/relationships/drawing" Target="../drawings/drawing7.xml"/><Relationship Id="rId12" Type="http://schemas.openxmlformats.org/officeDocument/2006/relationships/hyperlink" Target="https://docs.google.com/open?id=16oXHCu0NOf3zXmdneIApG61cuePeeObDCHfV5ZG9y7k" TargetMode="External"/><Relationship Id="rId56" Type="http://schemas.openxmlformats.org/officeDocument/2006/relationships/hyperlink" Target="https://code.pyret.org/" TargetMode="External"/><Relationship Id="rId15" Type="http://schemas.openxmlformats.org/officeDocument/2006/relationships/hyperlink" Target="https://docs.google.com/open?id=1jkdltH8SLsr4JxB6nxJG5F77RfaemAcw3MGPo6izC50" TargetMode="External"/><Relationship Id="rId14" Type="http://schemas.openxmlformats.org/officeDocument/2006/relationships/hyperlink" Target="https://docs.google.com/a/afsenyc.org/document/d/1D9i639s-au0phD399MfNi-79d-_E8h3JmyBVuVc4JGc/edit#" TargetMode="External"/><Relationship Id="rId17" Type="http://schemas.openxmlformats.org/officeDocument/2006/relationships/hyperlink" Target="https://drive.google.com/open?id=0BxniOuTB30FSWE83MlhqdkZPa2c" TargetMode="External"/><Relationship Id="rId16" Type="http://schemas.openxmlformats.org/officeDocument/2006/relationships/hyperlink" Target="https://docs.google.com/open?id=1jkdltH8SLsr4JxB6nxJG5F77RfaemAcw3MGPo6izC50" TargetMode="External"/><Relationship Id="rId19" Type="http://schemas.openxmlformats.org/officeDocument/2006/relationships/hyperlink" Target="https://docs.google.com/open?id=1pJIMLWMgbVCnq6EZCQozFIggIKpCPZ9rhr2uMtnGmUg" TargetMode="External"/><Relationship Id="rId18" Type="http://schemas.openxmlformats.org/officeDocument/2006/relationships/hyperlink" Target="http://earsketch.gatech.edu/"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sites.google.com/a/afsenyc.org/sy1415csprinciples/" TargetMode="External"/><Relationship Id="rId2" Type="http://schemas.openxmlformats.org/officeDocument/2006/relationships/hyperlink" Target="http://media.collegeboard.com/digitalServices/pdf/ap/comp-sci-principles-draft-cf-final.pdf" TargetMode="External"/><Relationship Id="rId3" Type="http://schemas.openxmlformats.org/officeDocument/2006/relationships/hyperlink" Target="http://apcsprinciples.org/cs-principles-documents/" TargetMode="External"/><Relationship Id="rId4" Type="http://schemas.openxmlformats.org/officeDocument/2006/relationships/hyperlink" Target="https://docs.google.com/a/afsenyc.org/document/d/1D9i639s-au0phD399MfNi-79d-_E8h3JmyBVuVc4JGc/edit#" TargetMode="External"/><Relationship Id="rId9" Type="http://schemas.openxmlformats.org/officeDocument/2006/relationships/hyperlink" Target="http://csta.acm.org/Curriculum/sub/CurrResources.html" TargetMode="External"/><Relationship Id="rId5" Type="http://schemas.openxmlformats.org/officeDocument/2006/relationships/hyperlink" Target="http://www.csprinciples.org/home/about-the-project" TargetMode="External"/><Relationship Id="rId6" Type="http://schemas.openxmlformats.org/officeDocument/2006/relationships/hyperlink" Target="http://media.collegeboard.com/digitalServices/pdf/ap/ap-computer-science-principles-performance-assessment.pdf" TargetMode="External"/><Relationship Id="rId7" Type="http://schemas.openxmlformats.org/officeDocument/2006/relationships/hyperlink" Target="http://earsketch.gatech.edu/" TargetMode="External"/><Relationship Id="rId8" Type="http://schemas.openxmlformats.org/officeDocument/2006/relationships/hyperlink" Target="http://bjc.eecs.berkeley.edu/bjc-r/" TargetMode="External"/><Relationship Id="rId11" Type="http://schemas.openxmlformats.org/officeDocument/2006/relationships/hyperlink" Target="http://cs.brown.edu/courses/" TargetMode="External"/><Relationship Id="rId10" Type="http://schemas.openxmlformats.org/officeDocument/2006/relationships/hyperlink" Target="http://csunplugged.org" TargetMode="External"/><Relationship Id="rId13" Type="http://schemas.openxmlformats.org/officeDocument/2006/relationships/hyperlink" Target="https://www.youtube.com/channel/UC7dEjIUwSxSNcW4PqNRQW8w/videos?view=50&amp;sort=dd&amp;shelf_index=0" TargetMode="External"/><Relationship Id="rId12" Type="http://schemas.openxmlformats.org/officeDocument/2006/relationships/hyperlink" Target="http://web.cs.wpi.edu/~cs1101/a13/" TargetMode="External"/><Relationship Id="rId15" Type="http://schemas.openxmlformats.org/officeDocument/2006/relationships/hyperlink" Target="https://www.csteachers.org/" TargetMode="External"/><Relationship Id="rId14" Type="http://schemas.openxmlformats.org/officeDocument/2006/relationships/hyperlink" Target="https://www.youtube.com/channel/UCLKMHluDbB0U1Euv4o1h1BA" TargetMode="External"/><Relationship Id="rId17" Type="http://schemas.openxmlformats.org/officeDocument/2006/relationships/drawing" Target="../drawings/drawing14.xml"/><Relationship Id="rId16" Type="http://schemas.openxmlformats.org/officeDocument/2006/relationships/hyperlink" Target="http://www.bitsbook.com/wp-content/uploads/2008/12/chapter4.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3C78D8"/>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9.29"/>
    <col customWidth="1" min="2" max="2" width="27.43"/>
    <col customWidth="1" min="3" max="3" width="4.71"/>
    <col customWidth="1" min="4" max="4" width="24.14"/>
    <col customWidth="1" min="5" max="5" width="58.0"/>
    <col customWidth="1" min="6" max="6" width="41.14"/>
    <col customWidth="1" min="7" max="7" width="27.43"/>
    <col customWidth="1" min="8" max="8" width="24.29"/>
    <col customWidth="1" min="9" max="9" width="36.29"/>
    <col customWidth="1" min="10" max="10" width="28.71"/>
    <col customWidth="1" min="11" max="11" width="27.29"/>
    <col customWidth="1" min="12" max="12" width="31.29"/>
    <col customWidth="1" min="13" max="13" width="18.86"/>
    <col customWidth="1" min="14" max="14" width="18.57"/>
    <col customWidth="1" min="15" max="15" width="27.71"/>
    <col customWidth="1" min="16" max="16" width="34.86"/>
    <col customWidth="1" min="17" max="17" width="19.0"/>
    <col customWidth="1" min="18" max="18" width="32.43"/>
    <col customWidth="1" min="19" max="19" width="21.71"/>
    <col customWidth="1" min="20" max="20" width="30.43"/>
    <col customWidth="1" min="21" max="21" width="29.86"/>
    <col customWidth="1" min="22" max="22" width="17.71"/>
    <col customWidth="1" min="23" max="23" width="28.57"/>
    <col customWidth="1" min="24" max="24" width="19.71"/>
    <col customWidth="1" min="25" max="25" width="22.43"/>
    <col customWidth="1" min="26" max="26" width="23.14"/>
    <col customWidth="1" min="27" max="27" width="24.29"/>
    <col customWidth="1" min="28" max="28" width="13.86"/>
    <col customWidth="1" min="29" max="29" width="20.29"/>
    <col customWidth="1" min="30" max="30" width="24.71"/>
    <col customWidth="1" min="31" max="31" width="25.14"/>
    <col customWidth="1" min="32" max="32" width="17.71"/>
    <col customWidth="1" min="33" max="33" width="22.86"/>
    <col customWidth="1" min="34" max="34" width="17.71"/>
    <col customWidth="1" min="35" max="35" width="16.71"/>
    <col customWidth="1" min="36" max="39" width="6.57"/>
    <col customWidth="1" min="40" max="40" width="14.57"/>
    <col customWidth="1" min="41" max="41" width="13.71"/>
    <col customWidth="1" min="42" max="42" width="14.57"/>
    <col customWidth="1" min="43" max="43" width="13.71"/>
    <col customWidth="1" min="44" max="44" width="14.57"/>
    <col customWidth="1" min="45" max="45" width="13.71"/>
    <col customWidth="1" min="46" max="46" width="14.57"/>
    <col customWidth="1" min="47" max="47" width="13.71"/>
  </cols>
  <sheetData>
    <row r="1" ht="1.5" customHeight="1">
      <c r="A1" s="1" t="s">
        <v>0</v>
      </c>
      <c r="B1" s="1" t="s">
        <v>3</v>
      </c>
      <c r="C1" s="1" t="s">
        <v>4</v>
      </c>
      <c r="D1" s="1" t="s">
        <v>5</v>
      </c>
      <c r="E1" s="1" t="s">
        <v>6</v>
      </c>
      <c r="F1" s="1" t="s">
        <v>7</v>
      </c>
      <c r="G1" s="1" t="s">
        <v>8</v>
      </c>
      <c r="H1" s="1" t="s">
        <v>9</v>
      </c>
      <c r="I1" s="1" t="s">
        <v>10</v>
      </c>
      <c r="J1" s="1" t="s">
        <v>11</v>
      </c>
      <c r="K1" s="3" t="s">
        <v>12</v>
      </c>
      <c r="L1" s="3" t="s">
        <v>28</v>
      </c>
      <c r="M1" s="1" t="s">
        <v>29</v>
      </c>
      <c r="N1" s="1" t="s">
        <v>30</v>
      </c>
      <c r="O1" s="1" t="s">
        <v>31</v>
      </c>
      <c r="P1" s="1" t="s">
        <v>32</v>
      </c>
      <c r="Q1" s="1" t="s">
        <v>33</v>
      </c>
      <c r="R1" s="1" t="s">
        <v>34</v>
      </c>
      <c r="S1" s="1" t="s">
        <v>35</v>
      </c>
      <c r="T1" s="1" t="s">
        <v>36</v>
      </c>
      <c r="U1" s="1" t="s">
        <v>37</v>
      </c>
      <c r="V1" s="1" t="s">
        <v>38</v>
      </c>
      <c r="W1" s="1" t="s">
        <v>39</v>
      </c>
      <c r="X1" s="1" t="s">
        <v>40</v>
      </c>
      <c r="Y1" s="1" t="s">
        <v>41</v>
      </c>
      <c r="Z1" s="5" t="s">
        <v>42</v>
      </c>
      <c r="AA1" s="1" t="s">
        <v>73</v>
      </c>
      <c r="AB1" s="1" t="s">
        <v>75</v>
      </c>
      <c r="AC1" s="1" t="s">
        <v>77</v>
      </c>
      <c r="AD1" s="1" t="s">
        <v>80</v>
      </c>
      <c r="AE1" s="10" t="s">
        <v>83</v>
      </c>
      <c r="AF1" s="16" t="s">
        <v>164</v>
      </c>
      <c r="AG1" s="10" t="s">
        <v>167</v>
      </c>
      <c r="AH1" s="10" t="s">
        <v>168</v>
      </c>
      <c r="AI1" s="10" t="s">
        <v>169</v>
      </c>
      <c r="AJ1" s="10" t="s">
        <v>170</v>
      </c>
      <c r="AK1" s="10" t="s">
        <v>171</v>
      </c>
      <c r="AL1" s="10" t="s">
        <v>172</v>
      </c>
      <c r="AM1" s="10" t="s">
        <v>173</v>
      </c>
      <c r="AN1" s="10" t="s">
        <v>55</v>
      </c>
      <c r="AO1" s="10" t="s">
        <v>56</v>
      </c>
      <c r="AP1" s="10" t="s">
        <v>57</v>
      </c>
      <c r="AQ1" s="10" t="s">
        <v>58</v>
      </c>
      <c r="AR1" s="10" t="s">
        <v>59</v>
      </c>
      <c r="AS1" s="10" t="s">
        <v>60</v>
      </c>
      <c r="AT1" s="10" t="s">
        <v>61</v>
      </c>
      <c r="AU1" s="10" t="s">
        <v>62</v>
      </c>
    </row>
    <row r="2">
      <c r="A2" s="18" t="s">
        <v>163</v>
      </c>
      <c r="B2" s="24" t="str">
        <f>HYPERLINK("https://drive.google.com/open?id=0BxniOuTB30FSeTctbFFUbVBYTnM","Introduction to AP CSP")</f>
        <v>Introduction to AP CSP</v>
      </c>
      <c r="C2" s="18" t="s">
        <v>186</v>
      </c>
      <c r="D2" s="24" t="str">
        <f>HYPERLINK("https://drive.google.com/open?id=0BxniOuTB30FSZUlCR0hscEtXRkU","Introduction to AP CSP")</f>
        <v>Introduction to AP CSP</v>
      </c>
      <c r="E2" s="18" t="s">
        <v>187</v>
      </c>
      <c r="F2" s="18" t="s">
        <v>188</v>
      </c>
      <c r="G2" s="18"/>
      <c r="H2" s="26" t="s">
        <v>189</v>
      </c>
      <c r="I2" s="26" t="s">
        <v>191</v>
      </c>
      <c r="J2" s="26" t="s">
        <v>192</v>
      </c>
      <c r="K2" s="26" t="s">
        <v>193</v>
      </c>
      <c r="L2" s="18"/>
      <c r="M2" s="18" t="s">
        <v>194</v>
      </c>
      <c r="N2" s="18"/>
      <c r="O2" s="18" t="s">
        <v>195</v>
      </c>
      <c r="P2" s="18"/>
      <c r="Q2" s="18"/>
      <c r="R2" s="18" t="s">
        <v>195</v>
      </c>
      <c r="S2" s="18" t="s">
        <v>195</v>
      </c>
      <c r="T2" s="18" t="s">
        <v>195</v>
      </c>
      <c r="U2" s="18" t="s">
        <v>195</v>
      </c>
      <c r="V2" s="18"/>
      <c r="W2" s="18"/>
      <c r="X2" s="18" t="s">
        <v>195</v>
      </c>
      <c r="Y2" s="18" t="s">
        <v>195</v>
      </c>
      <c r="Z2" s="18" t="s">
        <v>195</v>
      </c>
      <c r="AA2" s="18"/>
      <c r="AB2" s="18"/>
      <c r="AC2" s="18"/>
      <c r="AD2" s="18"/>
      <c r="AE2" s="18"/>
      <c r="AF2" s="18"/>
      <c r="AG2" s="18"/>
      <c r="AH2" s="18"/>
      <c r="AI2" s="18" t="s">
        <v>201</v>
      </c>
      <c r="AJ2" s="18"/>
      <c r="AK2" s="18"/>
      <c r="AL2" s="18"/>
      <c r="AM2" s="18"/>
      <c r="AN2" s="18"/>
      <c r="AO2" s="18"/>
      <c r="AP2" s="18"/>
      <c r="AQ2" s="18"/>
      <c r="AR2" s="18"/>
      <c r="AS2" s="18"/>
      <c r="AT2" s="18"/>
      <c r="AU2" s="18"/>
    </row>
    <row r="3" ht="4.5" customHeight="1">
      <c r="A3" s="30" t="s">
        <v>179</v>
      </c>
      <c r="B3" s="32" t="str">
        <f>HYPERLINK("https://drive.google.com/open?id=0BxniOuTB30FSRWVUay1aWW9HNEE","History of Scheme and Racket: Introduction to WeScheme")</f>
        <v>History of Scheme and Racket: Introduction to WeScheme</v>
      </c>
      <c r="C3" s="30" t="s">
        <v>186</v>
      </c>
      <c r="D3" s="33" t="s">
        <v>217</v>
      </c>
      <c r="E3" s="30" t="s">
        <v>221</v>
      </c>
      <c r="F3" s="30" t="s">
        <v>223</v>
      </c>
      <c r="G3" s="30"/>
      <c r="H3" s="30"/>
      <c r="I3" s="30"/>
      <c r="J3" s="30" t="s">
        <v>224</v>
      </c>
      <c r="K3" s="30" t="s">
        <v>195</v>
      </c>
      <c r="L3" s="30"/>
      <c r="M3" s="30"/>
      <c r="N3" s="30" t="s">
        <v>226</v>
      </c>
      <c r="O3" s="30" t="s">
        <v>195</v>
      </c>
      <c r="P3" s="30"/>
      <c r="Q3" s="30"/>
      <c r="R3" s="30" t="s">
        <v>195</v>
      </c>
      <c r="S3" s="30" t="s">
        <v>195</v>
      </c>
      <c r="T3" s="30"/>
      <c r="U3" s="30"/>
      <c r="V3" s="30"/>
      <c r="W3" s="30"/>
      <c r="X3" s="30"/>
      <c r="Y3" s="30"/>
      <c r="Z3" s="30"/>
      <c r="AA3" s="30"/>
      <c r="AB3" s="30"/>
      <c r="AC3" s="30"/>
      <c r="AD3" s="30"/>
      <c r="AE3" s="30"/>
      <c r="AF3" s="30"/>
      <c r="AG3" s="30"/>
      <c r="AH3" s="30"/>
      <c r="AI3" s="30"/>
      <c r="AJ3" s="30"/>
      <c r="AK3" s="30"/>
      <c r="AL3" s="30"/>
      <c r="AM3" s="30"/>
      <c r="AN3" s="30"/>
      <c r="AO3" s="30" t="str">
        <f>iferror(vlookup(AN3,'AP CS Principles Curriculum Framework'!$E:$F,2,0),"")</f>
        <v/>
      </c>
      <c r="AP3" s="30"/>
      <c r="AQ3" s="30" t="str">
        <f>iferror(vlookup(AP3,'AP CS Principles Curriculum Framework'!$E:$F,2,0),"")</f>
        <v/>
      </c>
      <c r="AR3" s="30"/>
      <c r="AS3" s="30" t="str">
        <f>iferror(vlookup(AR3,'AP CS Principles Curriculum Framework'!$E:$F,2,0),"")</f>
        <v/>
      </c>
      <c r="AT3" s="30"/>
      <c r="AU3" s="30" t="str">
        <f>iferror(vlookup(AT3,'AP CS Principles Curriculum Framework'!$E:$F,2,0),"")</f>
        <v/>
      </c>
    </row>
    <row r="4">
      <c r="A4" s="34" t="s">
        <v>184</v>
      </c>
      <c r="B4" s="35" t="str">
        <f>HYPERLINK("https://drive.google.com/open?id=0BxniOuTB30FSSWdOS3pCdEZ5VFE","Functions and their Contracts")</f>
        <v>Functions and their Contracts</v>
      </c>
      <c r="C4" s="34" t="s">
        <v>186</v>
      </c>
      <c r="D4" s="34" t="s">
        <v>244</v>
      </c>
      <c r="E4" s="34" t="s">
        <v>245</v>
      </c>
      <c r="F4" s="34" t="s">
        <v>246</v>
      </c>
      <c r="G4" s="34" t="s">
        <v>247</v>
      </c>
      <c r="H4" s="34" t="s">
        <v>248</v>
      </c>
      <c r="I4" s="34"/>
      <c r="J4" s="34" t="s">
        <v>249</v>
      </c>
      <c r="K4" s="34" t="s">
        <v>250</v>
      </c>
      <c r="L4" s="34"/>
      <c r="M4" s="34"/>
      <c r="N4" s="34"/>
      <c r="O4" s="34" t="s">
        <v>251</v>
      </c>
      <c r="P4" s="34" t="s">
        <v>252</v>
      </c>
      <c r="Q4" s="35" t="str">
        <f>HYPERLINK("https://classroom.google.com/c/MjI0MjA0ODUyMVpa/mc/MjI2ODgyNDYxN1pa/details","Google Classroom Question")</f>
        <v>Google Classroom Question</v>
      </c>
      <c r="R4" s="36" t="s">
        <v>253</v>
      </c>
      <c r="S4" s="35" t="str">
        <f>HYPERLINK("https://docs.google.com/presentation/d/1_oH5pRORjzIa62fRrBY3Wi6u-qGYhloDGFWCj2GVQOo/edit#slide=id.g118946fe42_1_9","Presentation")</f>
        <v>Presentation</v>
      </c>
      <c r="T4" s="34" t="s">
        <v>255</v>
      </c>
      <c r="U4" s="35" t="str">
        <f>HYPERLINK("https://drive.google.com/open?id=1SO-pKY699lJQCQ1doPtKEAbUohQMfE1yFeyq0qqJShY","Contract Sheet")</f>
        <v>Contract Sheet</v>
      </c>
      <c r="V4" s="34" t="s">
        <v>256</v>
      </c>
      <c r="W4" s="34" t="s">
        <v>257</v>
      </c>
      <c r="X4" s="34"/>
      <c r="Y4" s="34"/>
      <c r="Z4" s="34" t="s">
        <v>195</v>
      </c>
      <c r="AA4" s="34"/>
      <c r="AB4" s="34"/>
      <c r="AC4" s="34"/>
      <c r="AD4" s="34"/>
      <c r="AE4" s="34"/>
      <c r="AF4" s="34" t="s">
        <v>258</v>
      </c>
      <c r="AG4" s="34" t="s">
        <v>260</v>
      </c>
      <c r="AH4" s="34" t="s">
        <v>261</v>
      </c>
      <c r="AI4" s="34" t="s">
        <v>262</v>
      </c>
      <c r="AJ4" s="34" t="s">
        <v>264</v>
      </c>
      <c r="AK4" s="34" t="s">
        <v>265</v>
      </c>
      <c r="AL4" s="34" t="s">
        <v>266</v>
      </c>
      <c r="AM4" s="34"/>
      <c r="AN4" s="34"/>
      <c r="AO4" s="34" t="str">
        <f>iferror(vlookup(AN4,'AP CS Principles Curriculum Framework'!$E:$F,2,0),"")</f>
        <v/>
      </c>
      <c r="AP4" s="34"/>
      <c r="AQ4" s="34" t="str">
        <f>iferror(vlookup(AP4,'AP CS Principles Curriculum Framework'!$E:$F,2,0),"")</f>
        <v/>
      </c>
      <c r="AR4" s="34"/>
      <c r="AS4" s="34" t="str">
        <f>iferror(vlookup(AR4,'AP CS Principles Curriculum Framework'!$E:$F,2,0),"")</f>
        <v/>
      </c>
      <c r="AT4" s="34"/>
      <c r="AU4" s="34" t="str">
        <f>iferror(vlookup(AT4,'AP CS Principles Curriculum Framework'!$E:$F,2,0),"")</f>
        <v/>
      </c>
    </row>
    <row r="5">
      <c r="A5" s="37" t="s">
        <v>199</v>
      </c>
      <c r="B5" s="38" t="str">
        <f>HYPERLINK("https://drive.google.com/open?id=0BxniOuTB30FSMTBud1R0QUhDYzQ","Rules of Syntax, Circles of Evaluation")</f>
        <v>Rules of Syntax, Circles of Evaluation</v>
      </c>
      <c r="C5" s="37" t="s">
        <v>186</v>
      </c>
      <c r="D5" s="37" t="s">
        <v>244</v>
      </c>
      <c r="E5" s="37" t="s">
        <v>269</v>
      </c>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t="str">
        <f>iferror(vlookup(AN5,'AP CS Principles Curriculum Framework'!$E:$F,2,0),"")</f>
        <v/>
      </c>
      <c r="AP5" s="37"/>
      <c r="AQ5" s="37" t="str">
        <f>iferror(vlookup(AP5,'AP CS Principles Curriculum Framework'!$E:$F,2,0),"")</f>
        <v/>
      </c>
      <c r="AR5" s="37"/>
      <c r="AS5" s="37" t="str">
        <f>iferror(vlookup(AR5,'AP CS Principles Curriculum Framework'!$E:$F,2,0),"")</f>
        <v/>
      </c>
      <c r="AT5" s="37"/>
      <c r="AU5" s="37" t="str">
        <f>iferror(vlookup(AT5,'AP CS Principles Curriculum Framework'!$E:$F,2,0),"")</f>
        <v/>
      </c>
    </row>
    <row r="6">
      <c r="A6" s="18" t="s">
        <v>202</v>
      </c>
      <c r="B6" s="39" t="str">
        <f>HYPERLINK("https://drive.google.com/open?id=0BxniOuTB30FSbE1YQTAtQUNRRGM","Image Primitives, Means of Combination")</f>
        <v>Image Primitives, Means of Combination</v>
      </c>
      <c r="C6" s="18" t="s">
        <v>186</v>
      </c>
      <c r="D6" s="18" t="s">
        <v>244</v>
      </c>
      <c r="E6" s="26" t="s">
        <v>270</v>
      </c>
      <c r="F6" s="26" t="s">
        <v>271</v>
      </c>
      <c r="G6" s="18"/>
      <c r="H6" s="18"/>
      <c r="I6" s="18"/>
      <c r="J6" s="18"/>
      <c r="K6" s="18"/>
      <c r="L6" s="18"/>
      <c r="M6" s="18"/>
      <c r="N6" s="18"/>
      <c r="O6" s="18"/>
      <c r="P6" s="18"/>
      <c r="Q6" s="18"/>
      <c r="R6" s="18"/>
      <c r="S6" s="18"/>
      <c r="T6" s="18"/>
      <c r="U6" s="18"/>
      <c r="V6" s="18"/>
      <c r="W6" s="18"/>
      <c r="X6" s="18"/>
      <c r="Y6" s="18"/>
      <c r="Z6" s="18" t="s">
        <v>195</v>
      </c>
      <c r="AA6" s="18"/>
      <c r="AB6" s="18"/>
      <c r="AC6" s="18"/>
      <c r="AD6" s="18"/>
      <c r="AE6" s="18"/>
      <c r="AF6" s="18"/>
      <c r="AG6" s="18"/>
      <c r="AH6" s="18"/>
      <c r="AI6" s="18"/>
      <c r="AJ6" s="18"/>
      <c r="AK6" s="18"/>
      <c r="AL6" s="18"/>
      <c r="AM6" s="18"/>
      <c r="AN6" s="18"/>
      <c r="AO6" s="18" t="str">
        <f>iferror(vlookup(AN6,'AP CS Principles Curriculum Framework'!$E:$F,2,0),"")</f>
        <v/>
      </c>
      <c r="AP6" s="18"/>
      <c r="AQ6" s="18" t="str">
        <f>iferror(vlookup(AP6,'AP CS Principles Curriculum Framework'!$E:$F,2,0),"")</f>
        <v/>
      </c>
      <c r="AR6" s="18"/>
      <c r="AS6" s="18" t="str">
        <f>iferror(vlookup(AR6,'AP CS Principles Curriculum Framework'!$E:$F,2,0),"")</f>
        <v/>
      </c>
      <c r="AT6" s="18"/>
      <c r="AU6" s="18" t="str">
        <f>iferror(vlookup(AT6,'AP CS Principles Curriculum Framework'!$E:$F,2,0),"")</f>
        <v/>
      </c>
    </row>
    <row r="7">
      <c r="A7" s="30" t="s">
        <v>203</v>
      </c>
      <c r="B7" s="32" t="str">
        <f>HYPERLINK("https://drive.google.com/open?id=0BxniOuTB30FSWHo2T3hqazlLdkk","Image Problems, Begin First Project")</f>
        <v>Image Problems, Begin First Project</v>
      </c>
      <c r="C7" s="30" t="s">
        <v>186</v>
      </c>
      <c r="D7" s="30" t="s">
        <v>244</v>
      </c>
      <c r="E7" s="30" t="s">
        <v>272</v>
      </c>
      <c r="F7" s="30"/>
      <c r="G7" s="30"/>
      <c r="H7" s="30"/>
      <c r="I7" s="30"/>
      <c r="J7" s="30"/>
      <c r="K7" s="30" t="s">
        <v>195</v>
      </c>
      <c r="L7" s="30"/>
      <c r="M7" s="30"/>
      <c r="N7" s="30"/>
      <c r="O7" s="30" t="s">
        <v>195</v>
      </c>
      <c r="P7" s="30" t="s">
        <v>195</v>
      </c>
      <c r="Q7" s="30" t="s">
        <v>195</v>
      </c>
      <c r="R7" s="30" t="s">
        <v>195</v>
      </c>
      <c r="S7" s="30" t="s">
        <v>195</v>
      </c>
      <c r="T7" s="30" t="s">
        <v>195</v>
      </c>
      <c r="U7" s="30" t="s">
        <v>195</v>
      </c>
      <c r="V7" s="30" t="s">
        <v>195</v>
      </c>
      <c r="W7" s="30" t="s">
        <v>195</v>
      </c>
      <c r="X7" s="30"/>
      <c r="Y7" s="30"/>
      <c r="Z7" s="30"/>
      <c r="AA7" s="30"/>
      <c r="AB7" s="30"/>
      <c r="AC7" s="30"/>
      <c r="AD7" s="30"/>
      <c r="AE7" s="30"/>
      <c r="AF7" s="30"/>
      <c r="AG7" s="30"/>
      <c r="AH7" s="30"/>
      <c r="AI7" s="30"/>
      <c r="AJ7" s="30"/>
      <c r="AK7" s="30"/>
      <c r="AL7" s="30"/>
      <c r="AM7" s="30"/>
      <c r="AN7" s="30"/>
      <c r="AO7" s="30" t="str">
        <f>iferror(vlookup(AN7,'AP CS Principles Curriculum Framework'!$E:$F,2,0),"")</f>
        <v/>
      </c>
      <c r="AP7" s="30"/>
      <c r="AQ7" s="30" t="str">
        <f>iferror(vlookup(AP7,'AP CS Principles Curriculum Framework'!$E:$F,2,0),"")</f>
        <v/>
      </c>
      <c r="AR7" s="30"/>
      <c r="AS7" s="30" t="str">
        <f>iferror(vlookup(AR7,'AP CS Principles Curriculum Framework'!$E:$F,2,0),"")</f>
        <v/>
      </c>
      <c r="AT7" s="30"/>
      <c r="AU7" s="30" t="str">
        <f>iferror(vlookup(AT7,'AP CS Principles Curriculum Framework'!$E:$F,2,0),"")</f>
        <v/>
      </c>
    </row>
    <row r="8">
      <c r="A8" s="34" t="s">
        <v>204</v>
      </c>
      <c r="B8" s="34" t="s">
        <v>273</v>
      </c>
      <c r="C8" s="34" t="s">
        <v>186</v>
      </c>
      <c r="D8" s="34" t="s">
        <v>244</v>
      </c>
      <c r="E8" s="34" t="s">
        <v>274</v>
      </c>
      <c r="F8" s="34" t="s">
        <v>275</v>
      </c>
      <c r="G8" s="34" t="s">
        <v>276</v>
      </c>
      <c r="H8" s="34"/>
      <c r="I8" s="34"/>
      <c r="J8" s="34" t="s">
        <v>195</v>
      </c>
      <c r="K8" s="34"/>
      <c r="L8" s="34"/>
      <c r="M8" s="34"/>
      <c r="N8" s="34"/>
      <c r="O8" s="34"/>
      <c r="P8" s="34" t="s">
        <v>277</v>
      </c>
      <c r="Q8" s="34"/>
      <c r="R8" s="34"/>
      <c r="S8" s="34"/>
      <c r="T8" s="34" t="s">
        <v>195</v>
      </c>
      <c r="U8" s="34" t="s">
        <v>195</v>
      </c>
      <c r="V8" s="34"/>
      <c r="W8" s="34"/>
      <c r="X8" s="34"/>
      <c r="Y8" s="34"/>
      <c r="Z8" s="34"/>
      <c r="AA8" s="34"/>
      <c r="AB8" s="34"/>
      <c r="AC8" s="34"/>
      <c r="AD8" s="34"/>
      <c r="AE8" s="34"/>
      <c r="AF8" s="34"/>
      <c r="AG8" s="34"/>
      <c r="AH8" s="34"/>
      <c r="AI8" s="34"/>
      <c r="AJ8" s="34"/>
      <c r="AK8" s="34"/>
      <c r="AL8" s="34"/>
      <c r="AM8" s="34"/>
      <c r="AN8" s="34"/>
      <c r="AO8" s="34" t="str">
        <f>iferror(vlookup(AN8,'AP CS Principles Curriculum Framework'!$E:$F,2,0),"")</f>
        <v/>
      </c>
      <c r="AP8" s="34"/>
      <c r="AQ8" s="34" t="str">
        <f>iferror(vlookup(AP8,'AP CS Principles Curriculum Framework'!$E:$F,2,0),"")</f>
        <v/>
      </c>
      <c r="AR8" s="34"/>
      <c r="AS8" s="34" t="str">
        <f>iferror(vlookup(AR8,'AP CS Principles Curriculum Framework'!$E:$F,2,0),"")</f>
        <v/>
      </c>
      <c r="AT8" s="34"/>
      <c r="AU8" s="34" t="str">
        <f>iferror(vlookup(AT8,'AP CS Principles Curriculum Framework'!$E:$F,2,0),"")</f>
        <v/>
      </c>
    </row>
    <row r="9">
      <c r="A9" s="37" t="s">
        <v>206</v>
      </c>
      <c r="B9" s="47" t="s">
        <v>284</v>
      </c>
      <c r="C9" s="37" t="s">
        <v>186</v>
      </c>
      <c r="D9" s="37" t="s">
        <v>244</v>
      </c>
      <c r="E9" s="37" t="s">
        <v>294</v>
      </c>
      <c r="F9" s="37"/>
      <c r="G9" s="37" t="s">
        <v>295</v>
      </c>
      <c r="H9" s="37"/>
      <c r="I9" s="37"/>
      <c r="J9" s="37"/>
      <c r="K9" s="37" t="s">
        <v>195</v>
      </c>
      <c r="L9" s="37"/>
      <c r="M9" s="37"/>
      <c r="N9" s="37"/>
      <c r="O9" s="37" t="s">
        <v>195</v>
      </c>
      <c r="P9" s="37" t="s">
        <v>195</v>
      </c>
      <c r="Q9" s="37" t="s">
        <v>195</v>
      </c>
      <c r="R9" s="37" t="s">
        <v>195</v>
      </c>
      <c r="S9" s="37" t="s">
        <v>195</v>
      </c>
      <c r="T9" s="37" t="s">
        <v>195</v>
      </c>
      <c r="U9" s="37" t="s">
        <v>195</v>
      </c>
      <c r="V9" s="37" t="s">
        <v>195</v>
      </c>
      <c r="W9" s="37" t="s">
        <v>195</v>
      </c>
      <c r="X9" s="37"/>
      <c r="Y9" s="37"/>
      <c r="Z9" s="37" t="s">
        <v>195</v>
      </c>
      <c r="AA9" s="37"/>
      <c r="AB9" s="37"/>
      <c r="AC9" s="37"/>
      <c r="AD9" s="37"/>
      <c r="AE9" s="37"/>
      <c r="AF9" s="37"/>
      <c r="AG9" s="37"/>
      <c r="AH9" s="37"/>
      <c r="AI9" s="37"/>
      <c r="AJ9" s="37"/>
      <c r="AK9" s="37"/>
      <c r="AL9" s="37"/>
      <c r="AM9" s="37"/>
      <c r="AN9" s="37"/>
      <c r="AO9" s="37" t="str">
        <f>iferror(vlookup(AN9,'AP CS Principles Curriculum Framework'!$E:$F,2,0),"")</f>
        <v/>
      </c>
      <c r="AP9" s="37"/>
      <c r="AQ9" s="37" t="str">
        <f>iferror(vlookup(AP9,'AP CS Principles Curriculum Framework'!$E:$F,2,0),"")</f>
        <v/>
      </c>
      <c r="AR9" s="37"/>
      <c r="AS9" s="37" t="str">
        <f>iferror(vlookup(AR9,'AP CS Principles Curriculum Framework'!$E:$F,2,0),"")</f>
        <v/>
      </c>
      <c r="AT9" s="37"/>
      <c r="AU9" s="37" t="str">
        <f>iferror(vlookup(AT9,'AP CS Principles Curriculum Framework'!$E:$F,2,0),"")</f>
        <v/>
      </c>
    </row>
    <row r="10">
      <c r="A10" s="26" t="s">
        <v>207</v>
      </c>
      <c r="B10" s="26" t="s">
        <v>311</v>
      </c>
      <c r="C10" s="18" t="s">
        <v>186</v>
      </c>
      <c r="D10" s="18" t="s">
        <v>244</v>
      </c>
      <c r="E10" s="26" t="s">
        <v>294</v>
      </c>
      <c r="F10" s="18"/>
      <c r="G10" s="26"/>
      <c r="H10" s="18"/>
      <c r="I10" s="18"/>
      <c r="J10" s="18"/>
      <c r="K10" s="18"/>
      <c r="L10" s="18"/>
      <c r="M10" s="18"/>
      <c r="N10" s="18"/>
      <c r="O10" s="18"/>
      <c r="P10" s="18"/>
      <c r="Q10" s="18"/>
      <c r="R10" s="18"/>
      <c r="S10" s="18"/>
      <c r="T10" s="18" t="s">
        <v>195</v>
      </c>
      <c r="U10" s="18" t="s">
        <v>195</v>
      </c>
      <c r="V10" s="18"/>
      <c r="W10" s="18"/>
      <c r="X10" s="18"/>
      <c r="Y10" s="18"/>
      <c r="Z10" s="18" t="s">
        <v>195</v>
      </c>
      <c r="AA10" s="18"/>
      <c r="AB10" s="18"/>
      <c r="AC10" s="18"/>
      <c r="AD10" s="18"/>
      <c r="AE10" s="18"/>
      <c r="AF10" s="18"/>
      <c r="AG10" s="18"/>
      <c r="AH10" s="18"/>
      <c r="AI10" s="18"/>
      <c r="AJ10" s="18"/>
      <c r="AK10" s="18"/>
      <c r="AL10" s="18"/>
      <c r="AM10" s="18"/>
      <c r="AN10" s="18"/>
      <c r="AO10" s="18" t="str">
        <f>iferror(vlookup(AN10,'AP CS Principles Curriculum Framework'!$E:$F,2,0),"")</f>
        <v/>
      </c>
      <c r="AP10" s="18"/>
      <c r="AQ10" s="18" t="str">
        <f>iferror(vlookup(AP10,'AP CS Principles Curriculum Framework'!$E:$F,2,0),"")</f>
        <v/>
      </c>
      <c r="AR10" s="18"/>
      <c r="AS10" s="18" t="str">
        <f>iferror(vlookup(AR10,'AP CS Principles Curriculum Framework'!$E:$F,2,0),"")</f>
        <v/>
      </c>
      <c r="AT10" s="18"/>
      <c r="AU10" s="18" t="str">
        <f>iferror(vlookup(AT10,'AP CS Principles Curriculum Framework'!$E:$F,2,0),"")</f>
        <v/>
      </c>
    </row>
    <row r="11" ht="4.5" customHeight="1">
      <c r="A11" s="30" t="s">
        <v>209</v>
      </c>
      <c r="B11" s="30" t="s">
        <v>325</v>
      </c>
      <c r="C11" s="30" t="s">
        <v>186</v>
      </c>
      <c r="D11" s="30" t="s">
        <v>244</v>
      </c>
      <c r="E11" s="30"/>
      <c r="F11" s="30"/>
      <c r="G11" s="30"/>
      <c r="H11" s="30"/>
      <c r="I11" s="30"/>
      <c r="J11" s="30"/>
      <c r="K11" s="30"/>
      <c r="L11" s="30"/>
      <c r="M11" s="30"/>
      <c r="N11" s="30"/>
      <c r="O11" s="30"/>
      <c r="P11" s="30"/>
      <c r="Q11" s="30"/>
      <c r="R11" s="30"/>
      <c r="S11" s="30"/>
      <c r="T11" s="30"/>
      <c r="U11" s="30"/>
      <c r="V11" s="30"/>
      <c r="W11" s="30"/>
      <c r="X11" s="30"/>
      <c r="Y11" s="30"/>
      <c r="Z11" s="30" t="s">
        <v>195</v>
      </c>
      <c r="AA11" s="30"/>
      <c r="AB11" s="30"/>
      <c r="AC11" s="30"/>
      <c r="AD11" s="30"/>
      <c r="AE11" s="30"/>
      <c r="AF11" s="30"/>
      <c r="AG11" s="30"/>
      <c r="AH11" s="30"/>
      <c r="AI11" s="30"/>
      <c r="AJ11" s="30"/>
      <c r="AK11" s="30"/>
      <c r="AL11" s="30"/>
      <c r="AM11" s="30"/>
      <c r="AN11" s="30"/>
      <c r="AO11" s="30" t="str">
        <f>iferror(vlookup(AN11,'AP CS Principles Curriculum Framework'!$E:$F,2,0),"")</f>
        <v/>
      </c>
      <c r="AP11" s="30"/>
      <c r="AQ11" s="30" t="str">
        <f>iferror(vlookup(AP11,'AP CS Principles Curriculum Framework'!$E:$F,2,0),"")</f>
        <v/>
      </c>
      <c r="AR11" s="30"/>
      <c r="AS11" s="30" t="str">
        <f>iferror(vlookup(AR11,'AP CS Principles Curriculum Framework'!$E:$F,2,0),"")</f>
        <v/>
      </c>
      <c r="AT11" s="30"/>
      <c r="AU11" s="30" t="str">
        <f>iferror(vlookup(AT11,'AP CS Principles Curriculum Framework'!$E:$F,2,0),"")</f>
        <v/>
      </c>
    </row>
    <row r="12">
      <c r="A12" s="34" t="s">
        <v>210</v>
      </c>
      <c r="B12" s="34" t="s">
        <v>333</v>
      </c>
      <c r="C12" s="34" t="s">
        <v>186</v>
      </c>
      <c r="D12" s="34" t="s">
        <v>244</v>
      </c>
      <c r="E12" s="34"/>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t="str">
        <f>iferror(vlookup(AN12,'AP CS Principles Curriculum Framework'!$E:$F,2,0),"")</f>
        <v/>
      </c>
      <c r="AP12" s="34"/>
      <c r="AQ12" s="34" t="str">
        <f>iferror(vlookup(AP12,'AP CS Principles Curriculum Framework'!$E:$F,2,0),"")</f>
        <v/>
      </c>
      <c r="AR12" s="34"/>
      <c r="AS12" s="34" t="str">
        <f>iferror(vlookup(AR12,'AP CS Principles Curriculum Framework'!$E:$F,2,0),"")</f>
        <v/>
      </c>
      <c r="AT12" s="34"/>
      <c r="AU12" s="34" t="str">
        <f>iferror(vlookup(AT12,'AP CS Principles Curriculum Framework'!$E:$F,2,0),"")</f>
        <v/>
      </c>
    </row>
    <row r="13">
      <c r="A13" s="26" t="s">
        <v>212</v>
      </c>
      <c r="B13" s="18" t="s">
        <v>335</v>
      </c>
      <c r="C13" s="18" t="s">
        <v>186</v>
      </c>
      <c r="D13" s="18" t="s">
        <v>244</v>
      </c>
      <c r="E13" s="18" t="s">
        <v>336</v>
      </c>
      <c r="F13" s="18"/>
      <c r="G13" s="18"/>
      <c r="H13" s="18"/>
      <c r="I13" s="18"/>
      <c r="J13" s="18"/>
      <c r="K13" s="18"/>
      <c r="L13" s="18"/>
      <c r="M13" s="18"/>
      <c r="N13" s="18"/>
      <c r="O13" s="18" t="s">
        <v>195</v>
      </c>
      <c r="P13" s="18" t="s">
        <v>195</v>
      </c>
      <c r="Q13" s="18" t="s">
        <v>195</v>
      </c>
      <c r="R13" s="18" t="s">
        <v>195</v>
      </c>
      <c r="S13" s="18" t="s">
        <v>195</v>
      </c>
      <c r="T13" s="18" t="s">
        <v>195</v>
      </c>
      <c r="U13" s="18" t="s">
        <v>195</v>
      </c>
      <c r="V13" s="18"/>
      <c r="W13" s="18"/>
      <c r="X13" s="18"/>
      <c r="Y13" s="18"/>
      <c r="Z13" s="18" t="s">
        <v>195</v>
      </c>
      <c r="AA13" s="18"/>
      <c r="AB13" s="18"/>
      <c r="AC13" s="18"/>
      <c r="AD13" s="18"/>
      <c r="AE13" s="18"/>
      <c r="AF13" s="18"/>
      <c r="AG13" s="18"/>
      <c r="AH13" s="18"/>
      <c r="AI13" s="18"/>
      <c r="AJ13" s="18"/>
      <c r="AK13" s="18"/>
      <c r="AL13" s="18"/>
      <c r="AM13" s="18"/>
      <c r="AN13" s="18"/>
      <c r="AO13" s="18" t="str">
        <f>iferror(vlookup(AN13,'AP CS Principles Curriculum Framework'!$E:$F,2,0),"")</f>
        <v/>
      </c>
      <c r="AP13" s="18"/>
      <c r="AQ13" s="18" t="str">
        <f>iferror(vlookup(AP13,'AP CS Principles Curriculum Framework'!$E:$F,2,0),"")</f>
        <v/>
      </c>
      <c r="AR13" s="18"/>
      <c r="AS13" s="18" t="str">
        <f>iferror(vlookup(AR13,'AP CS Principles Curriculum Framework'!$E:$F,2,0),"")</f>
        <v/>
      </c>
      <c r="AT13" s="18"/>
      <c r="AU13" s="18" t="str">
        <f>iferror(vlookup(AT13,'AP CS Principles Curriculum Framework'!$E:$F,2,0),"")</f>
        <v/>
      </c>
    </row>
    <row r="14">
      <c r="A14" s="37" t="s">
        <v>214</v>
      </c>
      <c r="B14" s="37" t="s">
        <v>351</v>
      </c>
      <c r="C14" s="37" t="s">
        <v>186</v>
      </c>
      <c r="D14" s="37" t="s">
        <v>244</v>
      </c>
      <c r="E14" s="37" t="s">
        <v>353</v>
      </c>
      <c r="F14" s="37"/>
      <c r="G14" s="37"/>
      <c r="H14" s="37"/>
      <c r="I14" s="37"/>
      <c r="J14" s="37"/>
      <c r="K14" s="37"/>
      <c r="L14" s="37"/>
      <c r="M14" s="37"/>
      <c r="N14" s="37"/>
      <c r="O14" s="37" t="s">
        <v>195</v>
      </c>
      <c r="P14" s="37" t="s">
        <v>195</v>
      </c>
      <c r="Q14" s="37" t="s">
        <v>195</v>
      </c>
      <c r="R14" s="37" t="s">
        <v>195</v>
      </c>
      <c r="S14" s="37" t="s">
        <v>195</v>
      </c>
      <c r="T14" s="37" t="s">
        <v>195</v>
      </c>
      <c r="U14" s="37" t="s">
        <v>195</v>
      </c>
      <c r="V14" s="37"/>
      <c r="W14" s="37"/>
      <c r="X14" s="37"/>
      <c r="Y14" s="37"/>
      <c r="Z14" s="37"/>
      <c r="AA14" s="37"/>
      <c r="AB14" s="37"/>
      <c r="AC14" s="37"/>
      <c r="AD14" s="37"/>
      <c r="AE14" s="37"/>
      <c r="AF14" s="37"/>
      <c r="AG14" s="37"/>
      <c r="AH14" s="37"/>
      <c r="AI14" s="37"/>
      <c r="AJ14" s="37"/>
      <c r="AK14" s="37"/>
      <c r="AL14" s="37"/>
      <c r="AM14" s="37"/>
      <c r="AN14" s="37"/>
      <c r="AO14" s="37" t="str">
        <f>iferror(vlookup(AN14,'AP CS Principles Curriculum Framework'!$E:$F,2,0),"")</f>
        <v/>
      </c>
      <c r="AP14" s="37"/>
      <c r="AQ14" s="37" t="str">
        <f>iferror(vlookup(AP14,'AP CS Principles Curriculum Framework'!$E:$F,2,0),"")</f>
        <v/>
      </c>
      <c r="AR14" s="37"/>
      <c r="AS14" s="37" t="str">
        <f>iferror(vlookup(AR14,'AP CS Principles Curriculum Framework'!$E:$F,2,0),"")</f>
        <v/>
      </c>
      <c r="AT14" s="37"/>
      <c r="AU14" s="37" t="str">
        <f>iferror(vlookup(AT14,'AP CS Principles Curriculum Framework'!$E:$F,2,0),"")</f>
        <v/>
      </c>
    </row>
    <row r="15">
      <c r="A15" s="30" t="s">
        <v>216</v>
      </c>
      <c r="B15" s="30" t="s">
        <v>355</v>
      </c>
      <c r="C15" s="30" t="s">
        <v>186</v>
      </c>
      <c r="D15" s="30" t="s">
        <v>244</v>
      </c>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t="str">
        <f>iferror(vlookup(AN15,'AP CS Principles Curriculum Framework'!$E:$F,2,0),"")</f>
        <v/>
      </c>
      <c r="AP15" s="30"/>
      <c r="AQ15" s="30" t="str">
        <f>iferror(vlookup(AP15,'AP CS Principles Curriculum Framework'!$E:$F,2,0),"")</f>
        <v/>
      </c>
      <c r="AR15" s="30"/>
      <c r="AS15" s="30" t="str">
        <f>iferror(vlookup(AR15,'AP CS Principles Curriculum Framework'!$E:$F,2,0),"")</f>
        <v/>
      </c>
      <c r="AT15" s="30"/>
      <c r="AU15" s="30" t="str">
        <f>iferror(vlookup(AT15,'AP CS Principles Curriculum Framework'!$E:$F,2,0),"")</f>
        <v/>
      </c>
    </row>
    <row r="16">
      <c r="A16" s="34" t="s">
        <v>219</v>
      </c>
      <c r="B16" s="34" t="s">
        <v>356</v>
      </c>
      <c r="C16" s="34" t="s">
        <v>186</v>
      </c>
      <c r="D16" s="34" t="s">
        <v>244</v>
      </c>
      <c r="E16" s="34"/>
      <c r="F16" s="34"/>
      <c r="G16" s="34"/>
      <c r="H16" s="34"/>
      <c r="I16" s="34"/>
      <c r="J16" s="34"/>
      <c r="K16" s="34"/>
      <c r="L16" s="34"/>
      <c r="M16" s="34"/>
      <c r="N16" s="34"/>
      <c r="O16" s="34"/>
      <c r="P16" s="34"/>
      <c r="Q16" s="34"/>
      <c r="R16" s="34"/>
      <c r="S16" s="34"/>
      <c r="T16" s="34"/>
      <c r="U16" s="34"/>
      <c r="V16" s="34"/>
      <c r="W16" s="34"/>
      <c r="X16" s="34"/>
      <c r="Y16" s="34"/>
      <c r="Z16" s="34"/>
      <c r="AA16" s="34"/>
      <c r="AB16" s="34"/>
      <c r="AC16" s="34"/>
      <c r="AD16" s="34"/>
      <c r="AE16" s="34"/>
      <c r="AF16" s="34"/>
      <c r="AG16" s="34"/>
      <c r="AH16" s="34"/>
      <c r="AI16" s="34"/>
      <c r="AJ16" s="34"/>
      <c r="AK16" s="34"/>
      <c r="AL16" s="34"/>
      <c r="AM16" s="34"/>
      <c r="AN16" s="34"/>
      <c r="AO16" s="34" t="str">
        <f>iferror(vlookup(AN16,'AP CS Principles Curriculum Framework'!$E:$F,2,0),"")</f>
        <v/>
      </c>
      <c r="AP16" s="34"/>
      <c r="AQ16" s="34" t="str">
        <f>iferror(vlookup(AP16,'AP CS Principles Curriculum Framework'!$E:$F,2,0),"")</f>
        <v/>
      </c>
      <c r="AR16" s="34"/>
      <c r="AS16" s="34" t="str">
        <f>iferror(vlookup(AR16,'AP CS Principles Curriculum Framework'!$E:$F,2,0),"")</f>
        <v/>
      </c>
      <c r="AT16" s="34"/>
      <c r="AU16" s="34" t="str">
        <f>iferror(vlookup(AT16,'AP CS Principles Curriculum Framework'!$E:$F,2,0),"")</f>
        <v/>
      </c>
    </row>
    <row r="17">
      <c r="A17" s="37" t="s">
        <v>222</v>
      </c>
      <c r="B17" s="37" t="s">
        <v>357</v>
      </c>
      <c r="C17" s="37" t="s">
        <v>186</v>
      </c>
      <c r="D17" s="37" t="s">
        <v>244</v>
      </c>
      <c r="E17" s="37"/>
      <c r="F17" s="37"/>
      <c r="G17" s="37"/>
      <c r="H17" s="37"/>
      <c r="I17" s="37"/>
      <c r="J17" s="37"/>
      <c r="K17" s="37"/>
      <c r="L17" s="37"/>
      <c r="M17" s="37"/>
      <c r="N17" s="37"/>
      <c r="O17" s="37"/>
      <c r="P17" s="37"/>
      <c r="Q17" s="37"/>
      <c r="R17" s="37"/>
      <c r="S17" s="37"/>
      <c r="T17" s="37"/>
      <c r="U17" s="37"/>
      <c r="V17" s="37"/>
      <c r="W17" s="37"/>
      <c r="X17" s="37"/>
      <c r="Y17" s="37"/>
      <c r="Z17" s="37"/>
      <c r="AA17" s="37"/>
      <c r="AB17" s="37"/>
      <c r="AC17" s="37"/>
      <c r="AD17" s="37"/>
      <c r="AE17" s="37"/>
      <c r="AF17" s="37"/>
      <c r="AG17" s="37"/>
      <c r="AH17" s="37"/>
      <c r="AI17" s="37"/>
      <c r="AJ17" s="37"/>
      <c r="AK17" s="37"/>
      <c r="AL17" s="37"/>
      <c r="AM17" s="37"/>
      <c r="AN17" s="37"/>
      <c r="AO17" s="37" t="str">
        <f>iferror(vlookup(AN17,'AP CS Principles Curriculum Framework'!$E:$F,2,0),"")</f>
        <v/>
      </c>
      <c r="AP17" s="37"/>
      <c r="AQ17" s="37" t="str">
        <f>iferror(vlookup(AP17,'AP CS Principles Curriculum Framework'!$E:$F,2,0),"")</f>
        <v/>
      </c>
      <c r="AR17" s="37"/>
      <c r="AS17" s="37" t="str">
        <f>iferror(vlookup(AR17,'AP CS Principles Curriculum Framework'!$E:$F,2,0),"")</f>
        <v/>
      </c>
      <c r="AT17" s="37"/>
      <c r="AU17" s="37" t="str">
        <f>iferror(vlookup(AT17,'AP CS Principles Curriculum Framework'!$E:$F,2,0),"")</f>
        <v/>
      </c>
    </row>
    <row r="18">
      <c r="A18" s="37" t="s">
        <v>227</v>
      </c>
      <c r="B18" s="37" t="s">
        <v>374</v>
      </c>
      <c r="C18" s="37" t="s">
        <v>186</v>
      </c>
      <c r="D18" s="37" t="s">
        <v>244</v>
      </c>
      <c r="E18" s="37" t="s">
        <v>375</v>
      </c>
      <c r="F18" s="37"/>
      <c r="G18" s="37"/>
      <c r="H18" s="37"/>
      <c r="I18" s="37"/>
      <c r="J18" s="37"/>
      <c r="K18" s="37"/>
      <c r="L18" s="37"/>
      <c r="M18" s="37"/>
      <c r="N18" s="37"/>
      <c r="O18" s="37"/>
      <c r="P18" s="37"/>
      <c r="Q18" s="37"/>
      <c r="R18" s="37"/>
      <c r="S18" s="37"/>
      <c r="T18" s="37"/>
      <c r="U18" s="37"/>
      <c r="V18" s="37"/>
      <c r="W18" s="37"/>
      <c r="X18" s="37"/>
      <c r="Y18" s="37"/>
      <c r="Z18" s="37"/>
      <c r="AA18" s="37"/>
      <c r="AB18" s="37"/>
      <c r="AC18" s="37"/>
      <c r="AD18" s="37"/>
      <c r="AE18" s="37"/>
      <c r="AF18" s="37"/>
      <c r="AG18" s="37"/>
      <c r="AH18" s="37"/>
      <c r="AI18" s="37"/>
      <c r="AJ18" s="37"/>
      <c r="AK18" s="37"/>
      <c r="AL18" s="37"/>
      <c r="AM18" s="37"/>
      <c r="AN18" s="37"/>
      <c r="AO18" s="37"/>
      <c r="AP18" s="37"/>
      <c r="AQ18" s="37"/>
      <c r="AR18" s="37"/>
      <c r="AS18" s="37"/>
      <c r="AT18" s="37"/>
      <c r="AU18" s="37"/>
    </row>
    <row r="19">
      <c r="A19" s="37" t="s">
        <v>230</v>
      </c>
      <c r="B19" s="37" t="s">
        <v>378</v>
      </c>
      <c r="C19" s="37"/>
      <c r="D19" s="37"/>
      <c r="E19" s="37"/>
      <c r="F19" s="37"/>
      <c r="G19" s="37"/>
      <c r="H19" s="37"/>
      <c r="I19" s="37"/>
      <c r="J19" s="37"/>
      <c r="K19" s="37"/>
      <c r="L19" s="37"/>
      <c r="M19" s="37"/>
      <c r="N19" s="37"/>
      <c r="O19" s="37"/>
      <c r="P19" s="37"/>
      <c r="Q19" s="37"/>
      <c r="R19" s="37"/>
      <c r="S19" s="37"/>
      <c r="T19" s="37"/>
      <c r="U19" s="37"/>
      <c r="V19" s="37"/>
      <c r="W19" s="37"/>
      <c r="X19" s="37"/>
      <c r="Y19" s="37"/>
      <c r="Z19" s="37"/>
      <c r="AA19" s="37"/>
      <c r="AB19" s="37"/>
      <c r="AC19" s="37"/>
      <c r="AD19" s="37"/>
      <c r="AE19" s="37"/>
      <c r="AF19" s="37"/>
      <c r="AG19" s="37"/>
      <c r="AH19" s="37"/>
      <c r="AI19" s="37"/>
      <c r="AJ19" s="37"/>
      <c r="AK19" s="37"/>
      <c r="AL19" s="37"/>
      <c r="AM19" s="37"/>
      <c r="AN19" s="37"/>
      <c r="AO19" s="37"/>
      <c r="AP19" s="37"/>
      <c r="AQ19" s="37"/>
      <c r="AR19" s="37"/>
      <c r="AS19" s="37"/>
      <c r="AT19" s="37"/>
      <c r="AU19" s="37"/>
    </row>
    <row r="20">
      <c r="A20" s="37" t="s">
        <v>231</v>
      </c>
      <c r="B20" s="37"/>
      <c r="C20" s="37"/>
      <c r="D20" s="37"/>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c r="AK20" s="37"/>
      <c r="AL20" s="37"/>
      <c r="AM20" s="37"/>
      <c r="AN20" s="37"/>
      <c r="AO20" s="37"/>
      <c r="AP20" s="37"/>
      <c r="AQ20" s="37"/>
      <c r="AR20" s="37"/>
      <c r="AS20" s="37"/>
      <c r="AT20" s="37"/>
      <c r="AU20" s="37"/>
    </row>
    <row r="21">
      <c r="A21" s="37" t="s">
        <v>232</v>
      </c>
      <c r="B21" s="37"/>
      <c r="C21" s="37"/>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c r="AK21" s="37"/>
      <c r="AL21" s="37"/>
      <c r="AM21" s="37"/>
      <c r="AN21" s="37"/>
      <c r="AO21" s="37"/>
      <c r="AP21" s="37"/>
      <c r="AQ21" s="37"/>
      <c r="AR21" s="37"/>
      <c r="AS21" s="37"/>
      <c r="AT21" s="37"/>
      <c r="AU21" s="37"/>
    </row>
    <row r="22">
      <c r="A22" s="37" t="s">
        <v>387</v>
      </c>
      <c r="B22" s="37"/>
      <c r="C22" s="37"/>
      <c r="D22" s="37"/>
      <c r="E22" s="37"/>
      <c r="F22" s="37"/>
      <c r="G22" s="37"/>
      <c r="H22" s="37"/>
      <c r="I22" s="37"/>
      <c r="J22" s="37"/>
      <c r="K22" s="37"/>
      <c r="L22" s="37"/>
      <c r="M22" s="37"/>
      <c r="N22" s="37"/>
      <c r="O22" s="37"/>
      <c r="P22" s="37"/>
      <c r="Q22" s="37"/>
      <c r="R22" s="37"/>
      <c r="S22" s="37"/>
      <c r="T22" s="37"/>
      <c r="U22" s="37"/>
      <c r="V22" s="37"/>
      <c r="W22" s="37"/>
      <c r="X22" s="37"/>
      <c r="Y22" s="37"/>
      <c r="Z22" s="37"/>
      <c r="AA22" s="37"/>
      <c r="AB22" s="37"/>
      <c r="AC22" s="37"/>
      <c r="AD22" s="37"/>
      <c r="AE22" s="37"/>
      <c r="AF22" s="37"/>
      <c r="AG22" s="37"/>
      <c r="AH22" s="37"/>
      <c r="AI22" s="37"/>
      <c r="AJ22" s="37"/>
      <c r="AK22" s="37"/>
      <c r="AL22" s="37"/>
      <c r="AM22" s="37"/>
      <c r="AN22" s="37"/>
      <c r="AO22" s="37"/>
      <c r="AP22" s="37"/>
      <c r="AQ22" s="37"/>
      <c r="AR22" s="37"/>
      <c r="AS22" s="37"/>
      <c r="AT22" s="37"/>
      <c r="AU22" s="37"/>
    </row>
    <row r="23">
      <c r="A23" s="37" t="s">
        <v>390</v>
      </c>
      <c r="B23" s="37"/>
      <c r="C23" s="37"/>
      <c r="D23" s="37"/>
      <c r="E23" s="37"/>
      <c r="F23" s="37"/>
      <c r="G23" s="37"/>
      <c r="H23" s="37"/>
      <c r="I23" s="37"/>
      <c r="J23" s="37"/>
      <c r="K23" s="37"/>
      <c r="L23" s="37"/>
      <c r="M23" s="37"/>
      <c r="N23" s="37"/>
      <c r="O23" s="37"/>
      <c r="P23" s="37"/>
      <c r="Q23" s="37"/>
      <c r="R23" s="37"/>
      <c r="S23" s="37"/>
      <c r="T23" s="37"/>
      <c r="U23" s="37"/>
      <c r="V23" s="37"/>
      <c r="W23" s="37"/>
      <c r="X23" s="37"/>
      <c r="Y23" s="37"/>
      <c r="Z23" s="37"/>
      <c r="AA23" s="37"/>
      <c r="AB23" s="37"/>
      <c r="AC23" s="37"/>
      <c r="AD23" s="37"/>
      <c r="AE23" s="37"/>
      <c r="AF23" s="37"/>
      <c r="AG23" s="37"/>
      <c r="AH23" s="37"/>
      <c r="AI23" s="37"/>
      <c r="AJ23" s="37"/>
      <c r="AK23" s="37"/>
      <c r="AL23" s="37"/>
      <c r="AM23" s="37"/>
      <c r="AN23" s="37"/>
      <c r="AO23" s="37"/>
      <c r="AP23" s="37"/>
      <c r="AQ23" s="37"/>
      <c r="AR23" s="37"/>
      <c r="AS23" s="37"/>
      <c r="AT23" s="37"/>
      <c r="AU23" s="37"/>
    </row>
    <row r="24">
      <c r="A24" s="37" t="s">
        <v>394</v>
      </c>
      <c r="B24" s="37"/>
      <c r="C24" s="37"/>
      <c r="D24" s="37"/>
      <c r="E24" s="37"/>
      <c r="F24" s="37"/>
      <c r="G24" s="37"/>
      <c r="H24" s="37"/>
      <c r="I24" s="37"/>
      <c r="J24" s="37"/>
      <c r="K24" s="37"/>
      <c r="L24" s="37"/>
      <c r="M24" s="37"/>
      <c r="N24" s="37"/>
      <c r="O24" s="37"/>
      <c r="P24" s="37"/>
      <c r="Q24" s="37"/>
      <c r="R24" s="37"/>
      <c r="S24" s="37"/>
      <c r="T24" s="37"/>
      <c r="U24" s="37"/>
      <c r="V24" s="37"/>
      <c r="W24" s="37"/>
      <c r="X24" s="37"/>
      <c r="Y24" s="37"/>
      <c r="Z24" s="37"/>
      <c r="AA24" s="37"/>
      <c r="AB24" s="37"/>
      <c r="AC24" s="37"/>
      <c r="AD24" s="37"/>
      <c r="AE24" s="37"/>
      <c r="AF24" s="37"/>
      <c r="AG24" s="37"/>
      <c r="AH24" s="37"/>
      <c r="AI24" s="37"/>
      <c r="AJ24" s="37"/>
      <c r="AK24" s="37"/>
      <c r="AL24" s="37"/>
      <c r="AM24" s="37"/>
      <c r="AN24" s="37"/>
      <c r="AO24" s="37"/>
      <c r="AP24" s="37"/>
      <c r="AQ24" s="37"/>
      <c r="AR24" s="37"/>
      <c r="AS24" s="37"/>
      <c r="AT24" s="37"/>
      <c r="AU24" s="37"/>
    </row>
    <row r="25">
      <c r="A25" s="37" t="s">
        <v>397</v>
      </c>
      <c r="B25" s="37"/>
      <c r="C25" s="37"/>
      <c r="D25" s="37"/>
      <c r="E25" s="37"/>
      <c r="F25" s="37"/>
      <c r="G25" s="37"/>
      <c r="H25" s="37"/>
      <c r="I25" s="37"/>
      <c r="J25" s="37"/>
      <c r="K25" s="37"/>
      <c r="L25" s="37"/>
      <c r="M25" s="37"/>
      <c r="N25" s="37"/>
      <c r="O25" s="37"/>
      <c r="P25" s="37"/>
      <c r="Q25" s="37"/>
      <c r="R25" s="37"/>
      <c r="S25" s="37"/>
      <c r="T25" s="37"/>
      <c r="U25" s="37"/>
      <c r="V25" s="37"/>
      <c r="W25" s="37"/>
      <c r="X25" s="37"/>
      <c r="Y25" s="37"/>
      <c r="Z25" s="37"/>
      <c r="AA25" s="37"/>
      <c r="AB25" s="37"/>
      <c r="AC25" s="37"/>
      <c r="AD25" s="37"/>
      <c r="AE25" s="37"/>
      <c r="AF25" s="37"/>
      <c r="AG25" s="37"/>
      <c r="AH25" s="37"/>
      <c r="AI25" s="37"/>
      <c r="AJ25" s="37"/>
      <c r="AK25" s="37"/>
      <c r="AL25" s="37"/>
      <c r="AM25" s="37"/>
      <c r="AN25" s="37"/>
      <c r="AO25" s="37"/>
      <c r="AP25" s="37"/>
      <c r="AQ25" s="37"/>
      <c r="AR25" s="37"/>
      <c r="AS25" s="37"/>
      <c r="AT25" s="37"/>
      <c r="AU25" s="37"/>
    </row>
    <row r="26">
      <c r="A26" s="37" t="s">
        <v>401</v>
      </c>
      <c r="B26" s="37"/>
      <c r="C26" s="37"/>
      <c r="D26" s="37"/>
      <c r="E26" s="37"/>
      <c r="F26" s="37"/>
      <c r="G26" s="37"/>
      <c r="H26" s="37"/>
      <c r="I26" s="37"/>
      <c r="J26" s="37"/>
      <c r="K26" s="37"/>
      <c r="L26" s="37"/>
      <c r="M26" s="37"/>
      <c r="N26" s="37"/>
      <c r="O26" s="37"/>
      <c r="P26" s="37"/>
      <c r="Q26" s="37"/>
      <c r="R26" s="37"/>
      <c r="S26" s="37"/>
      <c r="T26" s="37"/>
      <c r="U26" s="37"/>
      <c r="V26" s="37"/>
      <c r="W26" s="37"/>
      <c r="X26" s="37"/>
      <c r="Y26" s="37"/>
      <c r="Z26" s="37"/>
      <c r="AA26" s="37"/>
      <c r="AB26" s="37"/>
      <c r="AC26" s="37"/>
      <c r="AD26" s="37"/>
      <c r="AE26" s="37"/>
      <c r="AF26" s="37"/>
      <c r="AG26" s="37"/>
      <c r="AH26" s="37"/>
      <c r="AI26" s="37"/>
      <c r="AJ26" s="37"/>
      <c r="AK26" s="37"/>
      <c r="AL26" s="37"/>
      <c r="AM26" s="37"/>
      <c r="AN26" s="37"/>
      <c r="AO26" s="37"/>
      <c r="AP26" s="37"/>
      <c r="AQ26" s="37"/>
      <c r="AR26" s="37"/>
      <c r="AS26" s="37"/>
      <c r="AT26" s="37"/>
      <c r="AU26" s="37"/>
    </row>
    <row r="27">
      <c r="A27" s="37" t="s">
        <v>212</v>
      </c>
      <c r="B27" s="37" t="s">
        <v>407</v>
      </c>
      <c r="C27" s="37" t="s">
        <v>186</v>
      </c>
      <c r="D27" s="37" t="s">
        <v>244</v>
      </c>
      <c r="E27" s="37" t="s">
        <v>353</v>
      </c>
      <c r="F27" s="37"/>
      <c r="G27" s="37"/>
      <c r="H27" s="37"/>
      <c r="I27" s="37"/>
      <c r="J27" s="37"/>
      <c r="K27" s="37"/>
      <c r="L27" s="37"/>
      <c r="M27" s="37"/>
      <c r="N27" s="37"/>
      <c r="O27" s="37" t="s">
        <v>195</v>
      </c>
      <c r="P27" s="37" t="s">
        <v>195</v>
      </c>
      <c r="Q27" s="37" t="s">
        <v>195</v>
      </c>
      <c r="R27" s="37" t="s">
        <v>195</v>
      </c>
      <c r="S27" s="37" t="s">
        <v>195</v>
      </c>
      <c r="T27" s="37" t="s">
        <v>195</v>
      </c>
      <c r="U27" s="37" t="s">
        <v>195</v>
      </c>
      <c r="V27" s="37"/>
      <c r="W27" s="37"/>
      <c r="X27" s="37"/>
      <c r="Y27" s="37"/>
      <c r="Z27" s="37"/>
      <c r="AA27" s="37"/>
      <c r="AB27" s="37"/>
      <c r="AC27" s="37"/>
      <c r="AD27" s="37"/>
      <c r="AE27" s="37"/>
      <c r="AF27" s="37"/>
      <c r="AG27" s="37"/>
      <c r="AH27" s="37"/>
      <c r="AI27" s="37"/>
      <c r="AJ27" s="37"/>
      <c r="AK27" s="37"/>
      <c r="AL27" s="37"/>
      <c r="AM27" s="37"/>
      <c r="AN27" s="37"/>
      <c r="AO27" s="37" t="str">
        <f>iferror(vlookup(AN27,'AP CS Principles Curriculum Framework'!$E:$F,2,0),"")</f>
        <v/>
      </c>
      <c r="AP27" s="37"/>
      <c r="AQ27" s="37" t="str">
        <f>iferror(vlookup(AP27,'AP CS Principles Curriculum Framework'!$E:$F,2,0),"")</f>
        <v/>
      </c>
      <c r="AR27" s="37"/>
      <c r="AS27" s="37" t="str">
        <f>iferror(vlookup(AR27,'AP CS Principles Curriculum Framework'!$E:$F,2,0),"")</f>
        <v/>
      </c>
      <c r="AT27" s="37"/>
      <c r="AU27" s="37" t="str">
        <f>iferror(vlookup(AT27,'AP CS Principles Curriculum Framework'!$E:$F,2,0),"")</f>
        <v/>
      </c>
    </row>
    <row r="28">
      <c r="A28" s="18" t="s">
        <v>227</v>
      </c>
      <c r="B28" s="18" t="s">
        <v>413</v>
      </c>
      <c r="C28" s="18" t="s">
        <v>186</v>
      </c>
      <c r="D28" s="18" t="s">
        <v>244</v>
      </c>
      <c r="E28" s="18" t="s">
        <v>414</v>
      </c>
      <c r="F28" s="18"/>
      <c r="G28" s="18"/>
      <c r="H28" s="18"/>
      <c r="I28" s="18"/>
      <c r="J28" s="18"/>
      <c r="K28" s="18"/>
      <c r="L28" s="18"/>
      <c r="M28" s="18"/>
      <c r="N28" s="18"/>
      <c r="O28" s="18" t="s">
        <v>195</v>
      </c>
      <c r="P28" s="18" t="s">
        <v>195</v>
      </c>
      <c r="Q28" s="18" t="s">
        <v>195</v>
      </c>
      <c r="R28" s="18" t="s">
        <v>195</v>
      </c>
      <c r="S28" s="18" t="s">
        <v>195</v>
      </c>
      <c r="T28" s="18" t="s">
        <v>195</v>
      </c>
      <c r="U28" s="18" t="s">
        <v>195</v>
      </c>
      <c r="V28" s="18" t="s">
        <v>195</v>
      </c>
      <c r="W28" s="18" t="s">
        <v>195</v>
      </c>
      <c r="X28" s="18"/>
      <c r="Y28" s="18"/>
      <c r="Z28" s="18"/>
      <c r="AA28" s="18"/>
      <c r="AB28" s="18"/>
      <c r="AC28" s="18"/>
      <c r="AD28" s="18"/>
      <c r="AE28" s="18"/>
      <c r="AF28" s="18"/>
      <c r="AG28" s="18"/>
      <c r="AH28" s="18"/>
      <c r="AI28" s="18"/>
      <c r="AJ28" s="18"/>
      <c r="AK28" s="18"/>
      <c r="AL28" s="18"/>
      <c r="AM28" s="18"/>
      <c r="AN28" s="18"/>
      <c r="AO28" s="18" t="str">
        <f>iferror(vlookup(AN28,'AP CS Principles Curriculum Framework'!$E:$F,2,0),"")</f>
        <v/>
      </c>
      <c r="AP28" s="18"/>
      <c r="AQ28" s="18" t="str">
        <f>iferror(vlookup(AP28,'AP CS Principles Curriculum Framework'!$E:$F,2,0),"")</f>
        <v/>
      </c>
      <c r="AR28" s="18"/>
      <c r="AS28" s="18" t="str">
        <f>iferror(vlookup(AR28,'AP CS Principles Curriculum Framework'!$E:$F,2,0),"")</f>
        <v/>
      </c>
      <c r="AT28" s="18"/>
      <c r="AU28" s="18" t="str">
        <f>iferror(vlookup(AT28,'AP CS Principles Curriculum Framework'!$E:$F,2,0),"")</f>
        <v/>
      </c>
    </row>
    <row r="29" ht="4.5" customHeight="1">
      <c r="A29" s="30" t="s">
        <v>230</v>
      </c>
      <c r="B29" s="30" t="s">
        <v>422</v>
      </c>
      <c r="C29" s="30" t="s">
        <v>186</v>
      </c>
      <c r="D29" s="30" t="s">
        <v>244</v>
      </c>
      <c r="E29" s="30" t="s">
        <v>423</v>
      </c>
      <c r="F29" s="30"/>
      <c r="G29" s="30"/>
      <c r="H29" s="30"/>
      <c r="I29" s="30"/>
      <c r="J29" s="30"/>
      <c r="K29" s="30"/>
      <c r="L29" s="30"/>
      <c r="M29" s="30"/>
      <c r="N29" s="30"/>
      <c r="O29" s="30" t="s">
        <v>195</v>
      </c>
      <c r="P29" s="30" t="s">
        <v>195</v>
      </c>
      <c r="Q29" s="30" t="s">
        <v>195</v>
      </c>
      <c r="R29" s="30" t="s">
        <v>195</v>
      </c>
      <c r="S29" s="30" t="s">
        <v>195</v>
      </c>
      <c r="T29" s="30" t="s">
        <v>195</v>
      </c>
      <c r="U29" s="30" t="s">
        <v>195</v>
      </c>
      <c r="V29" s="30" t="s">
        <v>195</v>
      </c>
      <c r="W29" s="30"/>
      <c r="X29" s="30"/>
      <c r="Y29" s="30"/>
      <c r="Z29" s="30"/>
      <c r="AA29" s="30"/>
      <c r="AB29" s="30"/>
      <c r="AC29" s="30"/>
      <c r="AD29" s="30"/>
      <c r="AE29" s="30"/>
      <c r="AF29" s="30"/>
      <c r="AG29" s="30"/>
      <c r="AH29" s="30"/>
      <c r="AI29" s="30"/>
      <c r="AJ29" s="30"/>
      <c r="AK29" s="30"/>
      <c r="AL29" s="30"/>
      <c r="AM29" s="30"/>
      <c r="AN29" s="30"/>
      <c r="AO29" s="30" t="str">
        <f>iferror(vlookup(AN29,'AP CS Principles Curriculum Framework'!$E:$F,2,0),"")</f>
        <v/>
      </c>
      <c r="AP29" s="30"/>
      <c r="AQ29" s="30" t="str">
        <f>iferror(vlookup(AP29,'AP CS Principles Curriculum Framework'!$E:$F,2,0),"")</f>
        <v/>
      </c>
      <c r="AR29" s="30"/>
      <c r="AS29" s="30" t="str">
        <f>iferror(vlookup(AR29,'AP CS Principles Curriculum Framework'!$E:$F,2,0),"")</f>
        <v/>
      </c>
      <c r="AT29" s="30"/>
      <c r="AU29" s="30" t="str">
        <f>iferror(vlookup(AT29,'AP CS Principles Curriculum Framework'!$E:$F,2,0),"")</f>
        <v/>
      </c>
    </row>
    <row r="30">
      <c r="A30" s="34" t="s">
        <v>231</v>
      </c>
      <c r="B30" s="34" t="s">
        <v>429</v>
      </c>
      <c r="C30" s="34" t="s">
        <v>186</v>
      </c>
      <c r="D30" s="34" t="s">
        <v>244</v>
      </c>
      <c r="E30" s="34" t="s">
        <v>430</v>
      </c>
      <c r="F30" s="34"/>
      <c r="G30" s="34"/>
      <c r="H30" s="34"/>
      <c r="I30" s="34"/>
      <c r="J30" s="34"/>
      <c r="K30" s="34"/>
      <c r="L30" s="34"/>
      <c r="M30" s="34"/>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t="str">
        <f>iferror(vlookup(AN30,'AP CS Principles Curriculum Framework'!$E:$F,2,0),"")</f>
        <v/>
      </c>
      <c r="AP30" s="34"/>
      <c r="AQ30" s="34" t="str">
        <f>iferror(vlookup(AP30,'AP CS Principles Curriculum Framework'!$E:$F,2,0),"")</f>
        <v/>
      </c>
      <c r="AR30" s="34"/>
      <c r="AS30" s="34" t="str">
        <f>iferror(vlookup(AR30,'AP CS Principles Curriculum Framework'!$E:$F,2,0),"")</f>
        <v/>
      </c>
      <c r="AT30" s="34"/>
      <c r="AU30" s="34" t="str">
        <f>iferror(vlookup(AT30,'AP CS Principles Curriculum Framework'!$E:$F,2,0),"")</f>
        <v/>
      </c>
    </row>
    <row r="31">
      <c r="A31" s="37" t="s">
        <v>232</v>
      </c>
      <c r="B31" s="37" t="s">
        <v>439</v>
      </c>
      <c r="C31" s="37" t="s">
        <v>186</v>
      </c>
      <c r="D31" s="37" t="s">
        <v>244</v>
      </c>
      <c r="E31" s="37" t="s">
        <v>440</v>
      </c>
      <c r="F31" s="37"/>
      <c r="G31" s="37"/>
      <c r="H31" s="37"/>
      <c r="I31" s="37"/>
      <c r="J31" s="37"/>
      <c r="K31" s="37"/>
      <c r="L31" s="37"/>
      <c r="M31" s="37"/>
      <c r="N31" s="37"/>
      <c r="O31" s="37"/>
      <c r="P31" s="37"/>
      <c r="Q31" s="37"/>
      <c r="R31" s="37"/>
      <c r="S31" s="37"/>
      <c r="T31" s="37"/>
      <c r="U31" s="37"/>
      <c r="V31" s="37"/>
      <c r="W31" s="37"/>
      <c r="X31" s="37"/>
      <c r="Y31" s="37"/>
      <c r="Z31" s="37"/>
      <c r="AA31" s="37"/>
      <c r="AB31" s="37"/>
      <c r="AC31" s="37"/>
      <c r="AD31" s="37"/>
      <c r="AE31" s="37"/>
      <c r="AF31" s="37"/>
      <c r="AG31" s="37"/>
      <c r="AH31" s="37"/>
      <c r="AI31" s="37"/>
      <c r="AJ31" s="37"/>
      <c r="AK31" s="37"/>
      <c r="AL31" s="37"/>
      <c r="AM31" s="37"/>
      <c r="AN31" s="37"/>
      <c r="AO31" s="37" t="str">
        <f>iferror(vlookup(AN31,'AP CS Principles Curriculum Framework'!$E:$F,2,0),"")</f>
        <v/>
      </c>
      <c r="AP31" s="37"/>
      <c r="AQ31" s="37" t="str">
        <f>iferror(vlookup(AP31,'AP CS Principles Curriculum Framework'!$E:$F,2,0),"")</f>
        <v/>
      </c>
      <c r="AR31" s="37"/>
      <c r="AS31" s="37" t="str">
        <f>iferror(vlookup(AR31,'AP CS Principles Curriculum Framework'!$E:$F,2,0),"")</f>
        <v/>
      </c>
      <c r="AT31" s="37"/>
      <c r="AU31" s="37" t="str">
        <f>iferror(vlookup(AT31,'AP CS Principles Curriculum Framework'!$E:$F,2,0),"")</f>
        <v/>
      </c>
    </row>
    <row r="32">
      <c r="A32" s="18" t="s">
        <v>387</v>
      </c>
      <c r="B32" s="18" t="s">
        <v>441</v>
      </c>
      <c r="C32" s="18" t="s">
        <v>186</v>
      </c>
      <c r="D32" s="18" t="s">
        <v>244</v>
      </c>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18"/>
      <c r="AH32" s="18"/>
      <c r="AI32" s="18"/>
      <c r="AJ32" s="18"/>
      <c r="AK32" s="18"/>
      <c r="AL32" s="18"/>
      <c r="AM32" s="18"/>
      <c r="AN32" s="18"/>
      <c r="AO32" s="18" t="str">
        <f>iferror(vlookup(AN32,'AP CS Principles Curriculum Framework'!$E:$F,2,0),"")</f>
        <v/>
      </c>
      <c r="AP32" s="18"/>
      <c r="AQ32" s="18" t="str">
        <f>iferror(vlookup(AP32,'AP CS Principles Curriculum Framework'!$E:$F,2,0),"")</f>
        <v/>
      </c>
      <c r="AR32" s="18"/>
      <c r="AS32" s="18" t="str">
        <f>iferror(vlookup(AR32,'AP CS Principles Curriculum Framework'!$E:$F,2,0),"")</f>
        <v/>
      </c>
      <c r="AT32" s="18"/>
      <c r="AU32" s="18" t="str">
        <f>iferror(vlookup(AT32,'AP CS Principles Curriculum Framework'!$E:$F,2,0),"")</f>
        <v/>
      </c>
    </row>
    <row r="33">
      <c r="A33" s="30" t="s">
        <v>390</v>
      </c>
      <c r="B33" s="30" t="s">
        <v>442</v>
      </c>
      <c r="C33" s="30" t="s">
        <v>186</v>
      </c>
      <c r="D33" s="30" t="s">
        <v>244</v>
      </c>
      <c r="E33" s="30" t="s">
        <v>443</v>
      </c>
      <c r="F33" s="30"/>
      <c r="G33" s="30"/>
      <c r="H33" s="30"/>
      <c r="I33" s="30"/>
      <c r="J33" s="30"/>
      <c r="K33" s="30"/>
      <c r="L33" s="30"/>
      <c r="M33" s="30"/>
      <c r="N33" s="30"/>
      <c r="O33" s="30" t="s">
        <v>195</v>
      </c>
      <c r="P33" s="30" t="s">
        <v>195</v>
      </c>
      <c r="Q33" s="30" t="s">
        <v>195</v>
      </c>
      <c r="R33" s="30" t="s">
        <v>195</v>
      </c>
      <c r="S33" s="30" t="s">
        <v>195</v>
      </c>
      <c r="T33" s="30" t="s">
        <v>195</v>
      </c>
      <c r="U33" s="30" t="s">
        <v>195</v>
      </c>
      <c r="V33" s="30" t="s">
        <v>195</v>
      </c>
      <c r="W33" s="30" t="s">
        <v>195</v>
      </c>
      <c r="X33" s="30"/>
      <c r="Y33" s="30"/>
      <c r="Z33" s="30"/>
      <c r="AA33" s="30"/>
      <c r="AB33" s="30"/>
      <c r="AC33" s="30"/>
      <c r="AD33" s="30"/>
      <c r="AE33" s="30"/>
      <c r="AF33" s="30"/>
      <c r="AG33" s="30"/>
      <c r="AH33" s="30"/>
      <c r="AI33" s="30"/>
      <c r="AJ33" s="30"/>
      <c r="AK33" s="30"/>
      <c r="AL33" s="30"/>
      <c r="AM33" s="30"/>
      <c r="AN33" s="30"/>
      <c r="AO33" s="30" t="str">
        <f>iferror(vlookup(AN33,'AP CS Principles Curriculum Framework'!$E:$F,2,0),"")</f>
        <v/>
      </c>
      <c r="AP33" s="30"/>
      <c r="AQ33" s="30" t="str">
        <f>iferror(vlookup(AP33,'AP CS Principles Curriculum Framework'!$E:$F,2,0),"")</f>
        <v/>
      </c>
      <c r="AR33" s="30"/>
      <c r="AS33" s="30" t="str">
        <f>iferror(vlookup(AR33,'AP CS Principles Curriculum Framework'!$E:$F,2,0),"")</f>
        <v/>
      </c>
      <c r="AT33" s="30"/>
      <c r="AU33" s="30" t="str">
        <f>iferror(vlookup(AT33,'AP CS Principles Curriculum Framework'!$E:$F,2,0),"")</f>
        <v/>
      </c>
    </row>
    <row r="34">
      <c r="A34" s="34" t="s">
        <v>394</v>
      </c>
      <c r="B34" s="34" t="s">
        <v>446</v>
      </c>
      <c r="C34" s="34" t="s">
        <v>186</v>
      </c>
      <c r="D34" s="34" t="s">
        <v>244</v>
      </c>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t="str">
        <f>iferror(vlookup(AN34,'AP CS Principles Curriculum Framework'!$E:$F,2,0),"")</f>
        <v/>
      </c>
      <c r="AP34" s="34"/>
      <c r="AQ34" s="34" t="str">
        <f>iferror(vlookup(AP34,'AP CS Principles Curriculum Framework'!$E:$F,2,0),"")</f>
        <v/>
      </c>
      <c r="AR34" s="34"/>
      <c r="AS34" s="34" t="str">
        <f>iferror(vlookup(AR34,'AP CS Principles Curriculum Framework'!$E:$F,2,0),"")</f>
        <v/>
      </c>
      <c r="AT34" s="34"/>
      <c r="AU34" s="34" t="str">
        <f>iferror(vlookup(AT34,'AP CS Principles Curriculum Framework'!$E:$F,2,0),"")</f>
        <v/>
      </c>
    </row>
    <row r="35">
      <c r="A35" s="37" t="s">
        <v>397</v>
      </c>
      <c r="B35" s="37" t="s">
        <v>450</v>
      </c>
      <c r="C35" s="37" t="s">
        <v>186</v>
      </c>
      <c r="D35" s="37" t="s">
        <v>244</v>
      </c>
      <c r="E35" s="37" t="s">
        <v>451</v>
      </c>
      <c r="F35" s="37" t="s">
        <v>195</v>
      </c>
      <c r="G35" s="37"/>
      <c r="H35" s="37"/>
      <c r="I35" s="37"/>
      <c r="J35" s="37" t="s">
        <v>195</v>
      </c>
      <c r="K35" s="37" t="s">
        <v>195</v>
      </c>
      <c r="L35" s="37" t="s">
        <v>195</v>
      </c>
      <c r="M35" s="37" t="s">
        <v>195</v>
      </c>
      <c r="N35" s="37" t="s">
        <v>195</v>
      </c>
      <c r="O35" s="37" t="s">
        <v>195</v>
      </c>
      <c r="P35" s="37" t="s">
        <v>195</v>
      </c>
      <c r="Q35" s="37" t="s">
        <v>195</v>
      </c>
      <c r="R35" s="37" t="s">
        <v>195</v>
      </c>
      <c r="S35" s="37" t="s">
        <v>195</v>
      </c>
      <c r="T35" s="37" t="s">
        <v>195</v>
      </c>
      <c r="U35" s="37" t="s">
        <v>195</v>
      </c>
      <c r="V35" s="37" t="s">
        <v>195</v>
      </c>
      <c r="W35" s="37" t="s">
        <v>195</v>
      </c>
      <c r="X35" s="37" t="s">
        <v>195</v>
      </c>
      <c r="Y35" s="37" t="s">
        <v>195</v>
      </c>
      <c r="Z35" s="37" t="s">
        <v>195</v>
      </c>
      <c r="AA35" s="37" t="s">
        <v>195</v>
      </c>
      <c r="AB35" s="37"/>
      <c r="AC35" s="37"/>
      <c r="AD35" s="37"/>
      <c r="AE35" s="37"/>
      <c r="AF35" s="37"/>
      <c r="AG35" s="37"/>
      <c r="AH35" s="37"/>
      <c r="AI35" s="37"/>
      <c r="AJ35" s="37"/>
      <c r="AK35" s="37"/>
      <c r="AL35" s="37"/>
      <c r="AM35" s="37"/>
      <c r="AN35" s="37"/>
      <c r="AO35" s="37" t="str">
        <f>iferror(vlookup(AN35,'AP CS Principles Curriculum Framework'!$E:$F,2,0),"")</f>
        <v/>
      </c>
      <c r="AP35" s="37"/>
      <c r="AQ35" s="37" t="str">
        <f>iferror(vlookup(AP35,'AP CS Principles Curriculum Framework'!$E:$F,2,0),"")</f>
        <v/>
      </c>
      <c r="AR35" s="37"/>
      <c r="AS35" s="37" t="str">
        <f>iferror(vlookup(AR35,'AP CS Principles Curriculum Framework'!$E:$F,2,0),"")</f>
        <v/>
      </c>
      <c r="AT35" s="37"/>
      <c r="AU35" s="37" t="str">
        <f>iferror(vlookup(AT35,'AP CS Principles Curriculum Framework'!$E:$F,2,0),"")</f>
        <v/>
      </c>
    </row>
    <row r="36">
      <c r="A36" s="18" t="s">
        <v>401</v>
      </c>
      <c r="B36" s="18" t="s">
        <v>458</v>
      </c>
      <c r="C36" s="18" t="s">
        <v>186</v>
      </c>
      <c r="D36" s="18" t="s">
        <v>244</v>
      </c>
      <c r="E36" s="18" t="s">
        <v>459</v>
      </c>
      <c r="F36" s="18"/>
      <c r="G36" s="18"/>
      <c r="H36" s="18"/>
      <c r="I36" s="18"/>
      <c r="J36" s="18"/>
      <c r="K36" s="18"/>
      <c r="L36" s="18"/>
      <c r="M36" s="18" t="s">
        <v>195</v>
      </c>
      <c r="N36" s="18" t="s">
        <v>195</v>
      </c>
      <c r="O36" s="18" t="s">
        <v>195</v>
      </c>
      <c r="P36" s="18" t="s">
        <v>195</v>
      </c>
      <c r="Q36" s="18" t="s">
        <v>195</v>
      </c>
      <c r="R36" s="18" t="s">
        <v>195</v>
      </c>
      <c r="S36" s="18" t="s">
        <v>195</v>
      </c>
      <c r="T36" s="18" t="s">
        <v>195</v>
      </c>
      <c r="U36" s="18" t="s">
        <v>195</v>
      </c>
      <c r="V36" s="18" t="s">
        <v>195</v>
      </c>
      <c r="W36" s="18" t="s">
        <v>195</v>
      </c>
      <c r="X36" s="18" t="s">
        <v>195</v>
      </c>
      <c r="Y36" s="18" t="s">
        <v>195</v>
      </c>
      <c r="Z36" s="18" t="s">
        <v>195</v>
      </c>
      <c r="AA36" s="18" t="s">
        <v>195</v>
      </c>
      <c r="AB36" s="18"/>
      <c r="AC36" s="18"/>
      <c r="AD36" s="18"/>
      <c r="AE36" s="18"/>
      <c r="AF36" s="18"/>
      <c r="AG36" s="18"/>
      <c r="AH36" s="18"/>
      <c r="AI36" s="18"/>
      <c r="AJ36" s="18"/>
      <c r="AK36" s="18"/>
      <c r="AL36" s="18"/>
      <c r="AM36" s="18"/>
      <c r="AN36" s="18"/>
      <c r="AO36" s="18" t="str">
        <f>iferror(vlookup(AN36,'AP CS Principles Curriculum Framework'!$E:$F,2,0),"")</f>
        <v/>
      </c>
      <c r="AP36" s="18"/>
      <c r="AQ36" s="18" t="str">
        <f>iferror(vlookup(AP36,'AP CS Principles Curriculum Framework'!$E:$F,2,0),"")</f>
        <v/>
      </c>
      <c r="AR36" s="18"/>
      <c r="AS36" s="18" t="str">
        <f>iferror(vlookup(AR36,'AP CS Principles Curriculum Framework'!$E:$F,2,0),"")</f>
        <v/>
      </c>
      <c r="AT36" s="18"/>
      <c r="AU36" s="18" t="str">
        <f>iferror(vlookup(AT36,'AP CS Principles Curriculum Framework'!$E:$F,2,0),"")</f>
        <v/>
      </c>
    </row>
    <row r="37" ht="4.5" customHeight="1">
      <c r="A37" s="30" t="s">
        <v>468</v>
      </c>
      <c r="B37" s="30" t="s">
        <v>469</v>
      </c>
      <c r="C37" s="30" t="s">
        <v>186</v>
      </c>
      <c r="D37" s="30" t="s">
        <v>244</v>
      </c>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t="str">
        <f>iferror(vlookup(AN37,'AP CS Principles Curriculum Framework'!$E:$F,2,0),"")</f>
        <v/>
      </c>
      <c r="AP37" s="30"/>
      <c r="AQ37" s="30" t="str">
        <f>iferror(vlookup(AP37,'AP CS Principles Curriculum Framework'!$E:$F,2,0),"")</f>
        <v/>
      </c>
      <c r="AR37" s="30"/>
      <c r="AS37" s="30" t="str">
        <f>iferror(vlookup(AR37,'AP CS Principles Curriculum Framework'!$E:$F,2,0),"")</f>
        <v/>
      </c>
      <c r="AT37" s="30"/>
      <c r="AU37" s="30" t="str">
        <f>iferror(vlookup(AT37,'AP CS Principles Curriculum Framework'!$E:$F,2,0),"")</f>
        <v/>
      </c>
    </row>
    <row r="38">
      <c r="A38" s="34" t="s">
        <v>470</v>
      </c>
      <c r="B38" s="34" t="s">
        <v>471</v>
      </c>
      <c r="C38" s="34" t="s">
        <v>186</v>
      </c>
      <c r="D38" s="34" t="s">
        <v>244</v>
      </c>
      <c r="E38" s="34"/>
      <c r="F38" s="34"/>
      <c r="G38" s="34"/>
      <c r="H38" s="34"/>
      <c r="I38" s="34"/>
      <c r="J38" s="34"/>
      <c r="K38" s="34"/>
      <c r="L38" s="34"/>
      <c r="M38" s="34"/>
      <c r="N38" s="34"/>
      <c r="O38" s="34"/>
      <c r="P38" s="34"/>
      <c r="Q38" s="34"/>
      <c r="R38" s="34"/>
      <c r="S38" s="34"/>
      <c r="T38" s="34"/>
      <c r="U38" s="34"/>
      <c r="V38" s="34"/>
      <c r="W38" s="34"/>
      <c r="X38" s="34"/>
      <c r="Y38" s="34"/>
      <c r="Z38" s="34"/>
      <c r="AA38" s="34"/>
      <c r="AB38" s="34"/>
      <c r="AC38" s="34"/>
      <c r="AD38" s="34"/>
      <c r="AE38" s="34"/>
      <c r="AF38" s="34"/>
      <c r="AG38" s="34"/>
      <c r="AH38" s="34"/>
      <c r="AI38" s="34"/>
      <c r="AJ38" s="34"/>
      <c r="AK38" s="34"/>
      <c r="AL38" s="34"/>
      <c r="AM38" s="34"/>
      <c r="AN38" s="34"/>
      <c r="AO38" s="34" t="str">
        <f>iferror(vlookup(AN38,'AP CS Principles Curriculum Framework'!$E:$F,2,0),"")</f>
        <v/>
      </c>
      <c r="AP38" s="34"/>
      <c r="AQ38" s="34" t="str">
        <f>iferror(vlookup(AP38,'AP CS Principles Curriculum Framework'!$E:$F,2,0),"")</f>
        <v/>
      </c>
      <c r="AR38" s="34"/>
      <c r="AS38" s="34" t="str">
        <f>iferror(vlookup(AR38,'AP CS Principles Curriculum Framework'!$E:$F,2,0),"")</f>
        <v/>
      </c>
      <c r="AT38" s="34"/>
      <c r="AU38" s="34" t="str">
        <f>iferror(vlookup(AT38,'AP CS Principles Curriculum Framework'!$E:$F,2,0),"")</f>
        <v/>
      </c>
    </row>
    <row r="39">
      <c r="A39" s="37" t="s">
        <v>472</v>
      </c>
      <c r="B39" s="37" t="s">
        <v>473</v>
      </c>
      <c r="C39" s="37" t="s">
        <v>186</v>
      </c>
      <c r="D39" s="37" t="s">
        <v>244</v>
      </c>
      <c r="E39" s="37"/>
      <c r="F39" s="37"/>
      <c r="G39" s="37"/>
      <c r="H39" s="37"/>
      <c r="I39" s="37"/>
      <c r="J39" s="37"/>
      <c r="K39" s="37"/>
      <c r="L39" s="37"/>
      <c r="M39" s="37"/>
      <c r="N39" s="37"/>
      <c r="O39" s="37"/>
      <c r="P39" s="37"/>
      <c r="Q39" s="37"/>
      <c r="R39" s="37"/>
      <c r="S39" s="37"/>
      <c r="T39" s="37"/>
      <c r="U39" s="37"/>
      <c r="V39" s="37"/>
      <c r="W39" s="37"/>
      <c r="X39" s="37"/>
      <c r="Y39" s="37"/>
      <c r="Z39" s="37"/>
      <c r="AA39" s="37"/>
      <c r="AB39" s="37"/>
      <c r="AC39" s="37"/>
      <c r="AD39" s="37"/>
      <c r="AE39" s="37"/>
      <c r="AF39" s="37"/>
      <c r="AG39" s="37"/>
      <c r="AH39" s="37"/>
      <c r="AI39" s="37"/>
      <c r="AJ39" s="37"/>
      <c r="AK39" s="37"/>
      <c r="AL39" s="37"/>
      <c r="AM39" s="37"/>
      <c r="AN39" s="37"/>
      <c r="AO39" s="37" t="str">
        <f>iferror(vlookup(AN39,'AP CS Principles Curriculum Framework'!$E:$F,2,0),"")</f>
        <v/>
      </c>
      <c r="AP39" s="37"/>
      <c r="AQ39" s="37" t="str">
        <f>iferror(vlookup(AP39,'AP CS Principles Curriculum Framework'!$E:$F,2,0),"")</f>
        <v/>
      </c>
      <c r="AR39" s="37"/>
      <c r="AS39" s="37" t="str">
        <f>iferror(vlookup(AR39,'AP CS Principles Curriculum Framework'!$E:$F,2,0),"")</f>
        <v/>
      </c>
      <c r="AT39" s="37"/>
      <c r="AU39" s="37" t="str">
        <f>iferror(vlookup(AT39,'AP CS Principles Curriculum Framework'!$E:$F,2,0),"")</f>
        <v/>
      </c>
    </row>
    <row r="40">
      <c r="A40" s="18" t="s">
        <v>470</v>
      </c>
      <c r="B40" s="18" t="s">
        <v>474</v>
      </c>
      <c r="C40" s="18" t="s">
        <v>475</v>
      </c>
      <c r="D40" s="18" t="s">
        <v>244</v>
      </c>
      <c r="E40" s="18"/>
      <c r="F40" s="18"/>
      <c r="G40" s="18"/>
      <c r="H40" s="18"/>
      <c r="I40" s="18"/>
      <c r="J40" s="18"/>
      <c r="K40" s="18"/>
      <c r="L40" s="18"/>
      <c r="M40" s="18"/>
      <c r="N40" s="18"/>
      <c r="O40" s="18"/>
      <c r="P40" s="18"/>
      <c r="Q40" s="18"/>
      <c r="R40" s="18"/>
      <c r="S40" s="18"/>
      <c r="T40" s="18"/>
      <c r="U40" s="18"/>
      <c r="V40" s="18"/>
      <c r="W40" s="18"/>
      <c r="X40" s="18"/>
      <c r="Y40" s="18"/>
      <c r="Z40" s="18"/>
      <c r="AA40" s="18" t="s">
        <v>195</v>
      </c>
      <c r="AB40" s="18"/>
      <c r="AC40" s="18"/>
      <c r="AD40" s="18"/>
      <c r="AE40" s="18"/>
      <c r="AF40" s="18"/>
      <c r="AG40" s="18"/>
      <c r="AH40" s="18"/>
      <c r="AI40" s="18"/>
      <c r="AJ40" s="18"/>
      <c r="AK40" s="18"/>
      <c r="AL40" s="18"/>
      <c r="AM40" s="18"/>
      <c r="AN40" s="18"/>
      <c r="AO40" s="18" t="str">
        <f>iferror(vlookup(AN40,'AP CS Principles Curriculum Framework'!$E:$F,2,0),"")</f>
        <v/>
      </c>
      <c r="AP40" s="18"/>
      <c r="AQ40" s="18" t="str">
        <f>iferror(vlookup(AP40,'AP CS Principles Curriculum Framework'!$E:$F,2,0),"")</f>
        <v/>
      </c>
      <c r="AR40" s="18"/>
      <c r="AS40" s="18" t="str">
        <f>iferror(vlookup(AR40,'AP CS Principles Curriculum Framework'!$E:$F,2,0),"")</f>
        <v/>
      </c>
      <c r="AT40" s="18"/>
      <c r="AU40" s="18" t="str">
        <f>iferror(vlookup(AT40,'AP CS Principles Curriculum Framework'!$E:$F,2,0),"")</f>
        <v/>
      </c>
    </row>
    <row r="41">
      <c r="A41" s="30" t="s">
        <v>476</v>
      </c>
      <c r="B41" s="30" t="s">
        <v>477</v>
      </c>
      <c r="C41" s="30" t="s">
        <v>478</v>
      </c>
      <c r="D41" s="30" t="s">
        <v>479</v>
      </c>
      <c r="E41" s="30" t="s">
        <v>480</v>
      </c>
      <c r="F41" s="30"/>
      <c r="G41" s="30"/>
      <c r="H41" s="30"/>
      <c r="I41" s="30"/>
      <c r="J41" s="30"/>
      <c r="K41" s="30"/>
      <c r="L41" s="30"/>
      <c r="M41" s="30"/>
      <c r="N41" s="30"/>
      <c r="O41" s="30"/>
      <c r="P41" s="30"/>
      <c r="Q41" s="30"/>
      <c r="R41" s="30"/>
      <c r="S41" s="30"/>
      <c r="T41" s="30" t="s">
        <v>195</v>
      </c>
      <c r="U41" s="30" t="s">
        <v>195</v>
      </c>
      <c r="V41" s="30"/>
      <c r="W41" s="30"/>
      <c r="X41" s="30"/>
      <c r="Y41" s="30"/>
      <c r="Z41" s="30"/>
      <c r="AA41" s="30"/>
      <c r="AB41" s="30"/>
      <c r="AC41" s="30"/>
      <c r="AD41" s="30"/>
      <c r="AE41" s="30"/>
      <c r="AF41" s="30"/>
      <c r="AG41" s="30"/>
      <c r="AH41" s="30"/>
      <c r="AI41" s="30"/>
      <c r="AJ41" s="30"/>
      <c r="AK41" s="30"/>
      <c r="AL41" s="30"/>
      <c r="AM41" s="30"/>
      <c r="AN41" s="30"/>
      <c r="AO41" s="30" t="str">
        <f>iferror(vlookup(AN41,'AP CS Principles Curriculum Framework'!$E:$F,2,0),"")</f>
        <v/>
      </c>
      <c r="AP41" s="30"/>
      <c r="AQ41" s="30" t="str">
        <f>iferror(vlookup(AP41,'AP CS Principles Curriculum Framework'!$E:$F,2,0),"")</f>
        <v/>
      </c>
      <c r="AR41" s="30"/>
      <c r="AS41" s="30" t="str">
        <f>iferror(vlookup(AR41,'AP CS Principles Curriculum Framework'!$E:$F,2,0),"")</f>
        <v/>
      </c>
      <c r="AT41" s="30"/>
      <c r="AU41" s="30" t="str">
        <f>iferror(vlookup(AT41,'AP CS Principles Curriculum Framework'!$E:$F,2,0),"")</f>
        <v/>
      </c>
    </row>
    <row r="42">
      <c r="A42" s="34" t="s">
        <v>481</v>
      </c>
      <c r="B42" s="34" t="s">
        <v>482</v>
      </c>
      <c r="C42" s="34" t="s">
        <v>478</v>
      </c>
      <c r="D42" s="34" t="s">
        <v>479</v>
      </c>
      <c r="E42" s="34" t="s">
        <v>483</v>
      </c>
      <c r="F42" s="34"/>
      <c r="G42" s="34"/>
      <c r="H42" s="34"/>
      <c r="I42" s="34"/>
      <c r="J42" s="34"/>
      <c r="K42" s="34"/>
      <c r="L42" s="34"/>
      <c r="M42" s="34"/>
      <c r="N42" s="34"/>
      <c r="O42" s="34"/>
      <c r="P42" s="34"/>
      <c r="Q42" s="34"/>
      <c r="R42" s="34" t="s">
        <v>195</v>
      </c>
      <c r="S42" s="34" t="s">
        <v>195</v>
      </c>
      <c r="T42" s="34" t="s">
        <v>195</v>
      </c>
      <c r="U42" s="34" t="s">
        <v>195</v>
      </c>
      <c r="V42" s="34"/>
      <c r="W42" s="34"/>
      <c r="X42" s="34"/>
      <c r="Y42" s="34"/>
      <c r="Z42" s="34"/>
      <c r="AA42" s="34"/>
      <c r="AB42" s="34"/>
      <c r="AC42" s="34"/>
      <c r="AD42" s="34"/>
      <c r="AE42" s="34"/>
      <c r="AF42" s="34"/>
      <c r="AG42" s="34"/>
      <c r="AH42" s="34"/>
      <c r="AI42" s="34"/>
      <c r="AJ42" s="34"/>
      <c r="AK42" s="34"/>
      <c r="AL42" s="34"/>
      <c r="AM42" s="34"/>
      <c r="AN42" s="34"/>
      <c r="AO42" s="34" t="str">
        <f>iferror(vlookup(AN42,'AP CS Principles Curriculum Framework'!$E:$F,2,0),"")</f>
        <v/>
      </c>
      <c r="AP42" s="34"/>
      <c r="AQ42" s="34" t="str">
        <f>iferror(vlookup(AP42,'AP CS Principles Curriculum Framework'!$E:$F,2,0),"")</f>
        <v/>
      </c>
      <c r="AR42" s="34"/>
      <c r="AS42" s="34" t="str">
        <f>iferror(vlookup(AR42,'AP CS Principles Curriculum Framework'!$E:$F,2,0),"")</f>
        <v/>
      </c>
      <c r="AT42" s="34"/>
      <c r="AU42" s="34" t="str">
        <f>iferror(vlookup(AT42,'AP CS Principles Curriculum Framework'!$E:$F,2,0),"")</f>
        <v/>
      </c>
    </row>
    <row r="43">
      <c r="A43" s="37" t="s">
        <v>484</v>
      </c>
      <c r="B43" s="37" t="s">
        <v>485</v>
      </c>
      <c r="C43" s="37" t="s">
        <v>478</v>
      </c>
      <c r="D43" s="37" t="s">
        <v>479</v>
      </c>
      <c r="E43" s="37" t="s">
        <v>486</v>
      </c>
      <c r="F43" s="37"/>
      <c r="G43" s="37"/>
      <c r="H43" s="37"/>
      <c r="I43" s="37"/>
      <c r="J43" s="37"/>
      <c r="K43" s="37"/>
      <c r="L43" s="37"/>
      <c r="M43" s="37"/>
      <c r="N43" s="37"/>
      <c r="O43" s="37"/>
      <c r="P43" s="37"/>
      <c r="Q43" s="37"/>
      <c r="R43" s="37" t="s">
        <v>195</v>
      </c>
      <c r="S43" s="37" t="s">
        <v>195</v>
      </c>
      <c r="T43" s="37" t="s">
        <v>195</v>
      </c>
      <c r="U43" s="37" t="s">
        <v>195</v>
      </c>
      <c r="V43" s="37"/>
      <c r="W43" s="37"/>
      <c r="X43" s="37"/>
      <c r="Y43" s="37"/>
      <c r="Z43" s="37"/>
      <c r="AA43" s="37"/>
      <c r="AB43" s="37"/>
      <c r="AC43" s="37"/>
      <c r="AD43" s="37"/>
      <c r="AE43" s="37"/>
      <c r="AF43" s="37"/>
      <c r="AG43" s="37"/>
      <c r="AH43" s="37"/>
      <c r="AI43" s="37"/>
      <c r="AJ43" s="37"/>
      <c r="AK43" s="37"/>
      <c r="AL43" s="37"/>
      <c r="AM43" s="37"/>
      <c r="AN43" s="37"/>
      <c r="AO43" s="37" t="str">
        <f>iferror(vlookup(AN43,'AP CS Principles Curriculum Framework'!$E:$F,2,0),"")</f>
        <v/>
      </c>
      <c r="AP43" s="37"/>
      <c r="AQ43" s="37" t="str">
        <f>iferror(vlookup(AP43,'AP CS Principles Curriculum Framework'!$E:$F,2,0),"")</f>
        <v/>
      </c>
      <c r="AR43" s="37"/>
      <c r="AS43" s="37" t="str">
        <f>iferror(vlookup(AR43,'AP CS Principles Curriculum Framework'!$E:$F,2,0),"")</f>
        <v/>
      </c>
      <c r="AT43" s="37"/>
      <c r="AU43" s="37" t="str">
        <f>iferror(vlookup(AT43,'AP CS Principles Curriculum Framework'!$E:$F,2,0),"")</f>
        <v/>
      </c>
    </row>
    <row r="44">
      <c r="A44" s="18" t="s">
        <v>488</v>
      </c>
      <c r="B44" s="18" t="s">
        <v>489</v>
      </c>
      <c r="C44" s="18" t="s">
        <v>478</v>
      </c>
      <c r="D44" s="18" t="s">
        <v>479</v>
      </c>
      <c r="E44" s="18" t="s">
        <v>490</v>
      </c>
      <c r="F44" s="18"/>
      <c r="G44" s="18"/>
      <c r="H44" s="18"/>
      <c r="I44" s="18"/>
      <c r="J44" s="18"/>
      <c r="K44" s="18"/>
      <c r="L44" s="18"/>
      <c r="M44" s="18" t="s">
        <v>195</v>
      </c>
      <c r="N44" s="18"/>
      <c r="O44" s="18"/>
      <c r="P44" s="18" t="s">
        <v>195</v>
      </c>
      <c r="Q44" s="18" t="s">
        <v>195</v>
      </c>
      <c r="R44" s="18" t="s">
        <v>195</v>
      </c>
      <c r="S44" s="18" t="s">
        <v>195</v>
      </c>
      <c r="T44" s="18" t="s">
        <v>195</v>
      </c>
      <c r="U44" s="18" t="s">
        <v>195</v>
      </c>
      <c r="V44" s="18"/>
      <c r="W44" s="18"/>
      <c r="X44" s="18"/>
      <c r="Y44" s="18"/>
      <c r="Z44" s="18"/>
      <c r="AA44" s="18"/>
      <c r="AB44" s="18"/>
      <c r="AC44" s="18"/>
      <c r="AD44" s="18"/>
      <c r="AE44" s="18"/>
      <c r="AF44" s="18"/>
      <c r="AG44" s="18"/>
      <c r="AH44" s="18"/>
      <c r="AI44" s="18"/>
      <c r="AJ44" s="18"/>
      <c r="AK44" s="18"/>
      <c r="AL44" s="18"/>
      <c r="AM44" s="18"/>
      <c r="AN44" s="18"/>
      <c r="AO44" s="18" t="str">
        <f>iferror(vlookup(AN44,'AP CS Principles Curriculum Framework'!$E:$F,2,0),"")</f>
        <v/>
      </c>
      <c r="AP44" s="18"/>
      <c r="AQ44" s="18" t="str">
        <f>iferror(vlookup(AP44,'AP CS Principles Curriculum Framework'!$E:$F,2,0),"")</f>
        <v/>
      </c>
      <c r="AR44" s="18"/>
      <c r="AS44" s="18" t="str">
        <f>iferror(vlookup(AR44,'AP CS Principles Curriculum Framework'!$E:$F,2,0),"")</f>
        <v/>
      </c>
      <c r="AT44" s="18"/>
      <c r="AU44" s="18" t="str">
        <f>iferror(vlookup(AT44,'AP CS Principles Curriculum Framework'!$E:$F,2,0),"")</f>
        <v/>
      </c>
    </row>
    <row r="45" ht="4.5" customHeight="1">
      <c r="A45" s="30" t="s">
        <v>491</v>
      </c>
      <c r="B45" s="30" t="s">
        <v>492</v>
      </c>
      <c r="C45" s="30" t="s">
        <v>478</v>
      </c>
      <c r="D45" s="30" t="s">
        <v>479</v>
      </c>
      <c r="E45" s="30" t="s">
        <v>493</v>
      </c>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t="str">
        <f>iferror(vlookup(AN45,'AP CS Principles Curriculum Framework'!$E:$F,2,0),"")</f>
        <v/>
      </c>
      <c r="AP45" s="30"/>
      <c r="AQ45" s="30" t="str">
        <f>iferror(vlookup(AP45,'AP CS Principles Curriculum Framework'!$E:$F,2,0),"")</f>
        <v/>
      </c>
      <c r="AR45" s="30"/>
      <c r="AS45" s="30" t="str">
        <f>iferror(vlookup(AR45,'AP CS Principles Curriculum Framework'!$E:$F,2,0),"")</f>
        <v/>
      </c>
      <c r="AT45" s="30"/>
      <c r="AU45" s="30" t="str">
        <f>iferror(vlookup(AT45,'AP CS Principles Curriculum Framework'!$E:$F,2,0),"")</f>
        <v/>
      </c>
    </row>
    <row r="46">
      <c r="A46" s="34" t="s">
        <v>494</v>
      </c>
      <c r="B46" s="34" t="s">
        <v>495</v>
      </c>
      <c r="C46" s="34" t="s">
        <v>478</v>
      </c>
      <c r="D46" s="34" t="s">
        <v>479</v>
      </c>
      <c r="E46" s="34" t="s">
        <v>496</v>
      </c>
      <c r="F46" s="34"/>
      <c r="G46" s="34"/>
      <c r="H46" s="34"/>
      <c r="I46" s="34"/>
      <c r="J46" s="34"/>
      <c r="K46" s="34"/>
      <c r="L46" s="34"/>
      <c r="M46" s="34"/>
      <c r="N46" s="34"/>
      <c r="O46" s="34"/>
      <c r="P46" s="34"/>
      <c r="Q46" s="34"/>
      <c r="R46" s="34" t="s">
        <v>195</v>
      </c>
      <c r="S46" s="34" t="s">
        <v>195</v>
      </c>
      <c r="T46" s="34"/>
      <c r="U46" s="34"/>
      <c r="V46" s="34"/>
      <c r="W46" s="34"/>
      <c r="X46" s="34"/>
      <c r="Y46" s="34"/>
      <c r="Z46" s="34"/>
      <c r="AA46" s="34"/>
      <c r="AB46" s="34"/>
      <c r="AC46" s="34"/>
      <c r="AD46" s="34"/>
      <c r="AE46" s="34"/>
      <c r="AF46" s="34"/>
      <c r="AG46" s="34"/>
      <c r="AH46" s="34"/>
      <c r="AI46" s="34"/>
      <c r="AJ46" s="34"/>
      <c r="AK46" s="34"/>
      <c r="AL46" s="34"/>
      <c r="AM46" s="34"/>
      <c r="AN46" s="34"/>
      <c r="AO46" s="34" t="str">
        <f>iferror(vlookup(AN46,'AP CS Principles Curriculum Framework'!$E:$F,2,0),"")</f>
        <v/>
      </c>
      <c r="AP46" s="34"/>
      <c r="AQ46" s="34" t="str">
        <f>iferror(vlookup(AP46,'AP CS Principles Curriculum Framework'!$E:$F,2,0),"")</f>
        <v/>
      </c>
      <c r="AR46" s="34"/>
      <c r="AS46" s="34" t="str">
        <f>iferror(vlookup(AR46,'AP CS Principles Curriculum Framework'!$E:$F,2,0),"")</f>
        <v/>
      </c>
      <c r="AT46" s="34"/>
      <c r="AU46" s="34" t="str">
        <f>iferror(vlookup(AT46,'AP CS Principles Curriculum Framework'!$E:$F,2,0),"")</f>
        <v/>
      </c>
    </row>
    <row r="47">
      <c r="A47" s="37" t="s">
        <v>494</v>
      </c>
      <c r="B47" s="37" t="s">
        <v>497</v>
      </c>
      <c r="C47" s="37" t="s">
        <v>478</v>
      </c>
      <c r="D47" s="37" t="s">
        <v>479</v>
      </c>
      <c r="E47" s="37" t="s">
        <v>498</v>
      </c>
      <c r="F47" s="37"/>
      <c r="G47" s="37"/>
      <c r="H47" s="37"/>
      <c r="I47" s="37"/>
      <c r="J47" s="37"/>
      <c r="K47" s="37"/>
      <c r="L47" s="37"/>
      <c r="M47" s="37"/>
      <c r="N47" s="37"/>
      <c r="O47" s="37"/>
      <c r="P47" s="37"/>
      <c r="Q47" s="37"/>
      <c r="R47" s="37" t="s">
        <v>195</v>
      </c>
      <c r="S47" s="37" t="s">
        <v>195</v>
      </c>
      <c r="T47" s="37" t="s">
        <v>195</v>
      </c>
      <c r="U47" s="37" t="s">
        <v>195</v>
      </c>
      <c r="V47" s="37"/>
      <c r="W47" s="37"/>
      <c r="X47" s="37"/>
      <c r="Y47" s="37"/>
      <c r="Z47" s="37"/>
      <c r="AA47" s="37"/>
      <c r="AB47" s="37"/>
      <c r="AC47" s="37"/>
      <c r="AD47" s="37"/>
      <c r="AE47" s="37"/>
      <c r="AF47" s="37"/>
      <c r="AG47" s="37"/>
      <c r="AH47" s="37"/>
      <c r="AI47" s="37"/>
      <c r="AJ47" s="37"/>
      <c r="AK47" s="37"/>
      <c r="AL47" s="37"/>
      <c r="AM47" s="37"/>
      <c r="AN47" s="37"/>
      <c r="AO47" s="37" t="str">
        <f>iferror(vlookup(AN47,'AP CS Principles Curriculum Framework'!$E:$F,2,0),"")</f>
        <v/>
      </c>
      <c r="AP47" s="37"/>
      <c r="AQ47" s="37" t="str">
        <f>iferror(vlookup(AP47,'AP CS Principles Curriculum Framework'!$E:$F,2,0),"")</f>
        <v/>
      </c>
      <c r="AR47" s="37"/>
      <c r="AS47" s="37" t="str">
        <f>iferror(vlookup(AR47,'AP CS Principles Curriculum Framework'!$E:$F,2,0),"")</f>
        <v/>
      </c>
      <c r="AT47" s="37"/>
      <c r="AU47" s="37" t="str">
        <f>iferror(vlookup(AT47,'AP CS Principles Curriculum Framework'!$E:$F,2,0),"")</f>
        <v/>
      </c>
    </row>
    <row r="48">
      <c r="A48" s="18" t="s">
        <v>499</v>
      </c>
      <c r="B48" s="18" t="s">
        <v>482</v>
      </c>
      <c r="C48" s="18" t="s">
        <v>478</v>
      </c>
      <c r="D48" s="18" t="s">
        <v>479</v>
      </c>
      <c r="E48" s="18"/>
      <c r="F48" s="18"/>
      <c r="G48" s="18"/>
      <c r="H48" s="18"/>
      <c r="I48" s="18"/>
      <c r="J48" s="18"/>
      <c r="K48" s="18"/>
      <c r="L48" s="18"/>
      <c r="M48" s="18"/>
      <c r="N48" s="18"/>
      <c r="O48" s="18"/>
      <c r="P48" s="18"/>
      <c r="Q48" s="18" t="s">
        <v>195</v>
      </c>
      <c r="R48" s="18" t="s">
        <v>195</v>
      </c>
      <c r="S48" s="18" t="s">
        <v>195</v>
      </c>
      <c r="T48" s="18" t="s">
        <v>195</v>
      </c>
      <c r="U48" s="18" t="s">
        <v>195</v>
      </c>
      <c r="V48" s="18" t="s">
        <v>195</v>
      </c>
      <c r="W48" s="18" t="s">
        <v>195</v>
      </c>
      <c r="X48" s="18"/>
      <c r="Y48" s="18"/>
      <c r="Z48" s="18"/>
      <c r="AA48" s="18"/>
      <c r="AB48" s="18"/>
      <c r="AC48" s="18"/>
      <c r="AD48" s="18"/>
      <c r="AE48" s="18"/>
      <c r="AF48" s="18"/>
      <c r="AG48" s="18"/>
      <c r="AH48" s="18"/>
      <c r="AI48" s="18"/>
      <c r="AJ48" s="18"/>
      <c r="AK48" s="18"/>
      <c r="AL48" s="18"/>
      <c r="AM48" s="18"/>
      <c r="AN48" s="18"/>
      <c r="AO48" s="18" t="str">
        <f>iferror(vlookup(AN48,'AP CS Principles Curriculum Framework'!$E:$F,2,0),"")</f>
        <v/>
      </c>
      <c r="AP48" s="18"/>
      <c r="AQ48" s="18" t="str">
        <f>iferror(vlookup(AP48,'AP CS Principles Curriculum Framework'!$E:$F,2,0),"")</f>
        <v/>
      </c>
      <c r="AR48" s="18"/>
      <c r="AS48" s="18" t="str">
        <f>iferror(vlookup(AR48,'AP CS Principles Curriculum Framework'!$E:$F,2,0),"")</f>
        <v/>
      </c>
      <c r="AT48" s="18"/>
      <c r="AU48" s="18" t="str">
        <f>iferror(vlookup(AT48,'AP CS Principles Curriculum Framework'!$E:$F,2,0),"")</f>
        <v/>
      </c>
    </row>
    <row r="49">
      <c r="A49" s="30" t="s">
        <v>500</v>
      </c>
      <c r="B49" s="30" t="s">
        <v>501</v>
      </c>
      <c r="C49" s="30" t="s">
        <v>478</v>
      </c>
      <c r="D49" s="30" t="s">
        <v>479</v>
      </c>
      <c r="E49" s="30"/>
      <c r="F49" s="30"/>
      <c r="G49" s="30"/>
      <c r="H49" s="30"/>
      <c r="I49" s="30"/>
      <c r="J49" s="30"/>
      <c r="K49" s="30"/>
      <c r="L49" s="30"/>
      <c r="M49" s="30"/>
      <c r="N49" s="30"/>
      <c r="O49" s="30"/>
      <c r="P49" s="30"/>
      <c r="Q49" s="30" t="s">
        <v>195</v>
      </c>
      <c r="R49" s="30" t="s">
        <v>195</v>
      </c>
      <c r="S49" s="30" t="s">
        <v>195</v>
      </c>
      <c r="T49" s="30" t="s">
        <v>195</v>
      </c>
      <c r="U49" s="30" t="s">
        <v>195</v>
      </c>
      <c r="V49" s="30" t="s">
        <v>195</v>
      </c>
      <c r="W49" s="30" t="s">
        <v>195</v>
      </c>
      <c r="X49" s="30"/>
      <c r="Y49" s="30"/>
      <c r="Z49" s="30"/>
      <c r="AA49" s="30"/>
      <c r="AB49" s="30"/>
      <c r="AC49" s="30"/>
      <c r="AD49" s="30"/>
      <c r="AE49" s="30"/>
      <c r="AF49" s="30"/>
      <c r="AG49" s="30"/>
      <c r="AH49" s="30"/>
      <c r="AI49" s="30"/>
      <c r="AJ49" s="30"/>
      <c r="AK49" s="30"/>
      <c r="AL49" s="30"/>
      <c r="AM49" s="30"/>
      <c r="AN49" s="30"/>
      <c r="AO49" s="30" t="str">
        <f>iferror(vlookup(AN49,'AP CS Principles Curriculum Framework'!$E:$F,2,0),"")</f>
        <v/>
      </c>
      <c r="AP49" s="30"/>
      <c r="AQ49" s="30" t="str">
        <f>iferror(vlookup(AP49,'AP CS Principles Curriculum Framework'!$E:$F,2,0),"")</f>
        <v/>
      </c>
      <c r="AR49" s="30"/>
      <c r="AS49" s="30" t="str">
        <f>iferror(vlookup(AR49,'AP CS Principles Curriculum Framework'!$E:$F,2,0),"")</f>
        <v/>
      </c>
      <c r="AT49" s="30"/>
      <c r="AU49" s="30" t="str">
        <f>iferror(vlookup(AT49,'AP CS Principles Curriculum Framework'!$E:$F,2,0),"")</f>
        <v/>
      </c>
    </row>
    <row r="50">
      <c r="A50" s="34" t="s">
        <v>502</v>
      </c>
      <c r="B50" s="34" t="s">
        <v>503</v>
      </c>
      <c r="C50" s="34" t="s">
        <v>478</v>
      </c>
      <c r="D50" s="34" t="s">
        <v>479</v>
      </c>
      <c r="E50" s="34"/>
      <c r="F50" s="34"/>
      <c r="G50" s="34"/>
      <c r="H50" s="34"/>
      <c r="I50" s="34"/>
      <c r="J50" s="34"/>
      <c r="K50" s="34"/>
      <c r="L50" s="34"/>
      <c r="M50" s="34"/>
      <c r="N50" s="34"/>
      <c r="O50" s="34"/>
      <c r="P50" s="34"/>
      <c r="Q50" s="34" t="s">
        <v>195</v>
      </c>
      <c r="R50" s="34" t="s">
        <v>195</v>
      </c>
      <c r="S50" s="34" t="s">
        <v>195</v>
      </c>
      <c r="T50" s="34" t="s">
        <v>195</v>
      </c>
      <c r="U50" s="34" t="s">
        <v>195</v>
      </c>
      <c r="V50" s="34" t="s">
        <v>195</v>
      </c>
      <c r="W50" s="34" t="s">
        <v>195</v>
      </c>
      <c r="X50" s="34"/>
      <c r="Y50" s="34"/>
      <c r="Z50" s="34"/>
      <c r="AA50" s="34"/>
      <c r="AB50" s="34"/>
      <c r="AC50" s="34"/>
      <c r="AD50" s="34"/>
      <c r="AE50" s="34"/>
      <c r="AF50" s="34"/>
      <c r="AG50" s="34"/>
      <c r="AH50" s="34"/>
      <c r="AI50" s="34"/>
      <c r="AJ50" s="34"/>
      <c r="AK50" s="34"/>
      <c r="AL50" s="34"/>
      <c r="AM50" s="34"/>
      <c r="AN50" s="34"/>
      <c r="AO50" s="34" t="str">
        <f>iferror(vlookup(AN50,'AP CS Principles Curriculum Framework'!$E:$F,2,0),"")</f>
        <v/>
      </c>
      <c r="AP50" s="34"/>
      <c r="AQ50" s="34" t="str">
        <f>iferror(vlookup(AP50,'AP CS Principles Curriculum Framework'!$E:$F,2,0),"")</f>
        <v/>
      </c>
      <c r="AR50" s="34"/>
      <c r="AS50" s="34" t="str">
        <f>iferror(vlookup(AR50,'AP CS Principles Curriculum Framework'!$E:$F,2,0),"")</f>
        <v/>
      </c>
      <c r="AT50" s="34"/>
      <c r="AU50" s="34" t="str">
        <f>iferror(vlookup(AT50,'AP CS Principles Curriculum Framework'!$E:$F,2,0),"")</f>
        <v/>
      </c>
    </row>
    <row r="51">
      <c r="A51" s="37" t="s">
        <v>504</v>
      </c>
      <c r="B51" s="37" t="s">
        <v>505</v>
      </c>
      <c r="C51" s="37" t="s">
        <v>478</v>
      </c>
      <c r="D51" s="37" t="s">
        <v>479</v>
      </c>
      <c r="E51" s="37"/>
      <c r="F51" s="37"/>
      <c r="G51" s="37"/>
      <c r="H51" s="37"/>
      <c r="I51" s="37"/>
      <c r="J51" s="37"/>
      <c r="K51" s="37"/>
      <c r="L51" s="37"/>
      <c r="M51" s="37"/>
      <c r="N51" s="37"/>
      <c r="O51" s="37"/>
      <c r="P51" s="37"/>
      <c r="Q51" s="37" t="s">
        <v>195</v>
      </c>
      <c r="R51" s="37" t="s">
        <v>195</v>
      </c>
      <c r="S51" s="37" t="s">
        <v>195</v>
      </c>
      <c r="T51" s="37" t="s">
        <v>195</v>
      </c>
      <c r="U51" s="37" t="s">
        <v>195</v>
      </c>
      <c r="V51" s="37" t="s">
        <v>195</v>
      </c>
      <c r="W51" s="37" t="s">
        <v>195</v>
      </c>
      <c r="X51" s="37"/>
      <c r="Y51" s="37"/>
      <c r="Z51" s="37"/>
      <c r="AA51" s="37"/>
      <c r="AB51" s="37"/>
      <c r="AC51" s="37"/>
      <c r="AD51" s="37"/>
      <c r="AE51" s="37"/>
      <c r="AF51" s="37"/>
      <c r="AG51" s="37"/>
      <c r="AH51" s="37"/>
      <c r="AI51" s="37"/>
      <c r="AJ51" s="37"/>
      <c r="AK51" s="37"/>
      <c r="AL51" s="37"/>
      <c r="AM51" s="37"/>
      <c r="AN51" s="37"/>
      <c r="AO51" s="37" t="str">
        <f>iferror(vlookup(AN51,'AP CS Principles Curriculum Framework'!$E:$F,2,0),"")</f>
        <v/>
      </c>
      <c r="AP51" s="37"/>
      <c r="AQ51" s="37" t="str">
        <f>iferror(vlookup(AP51,'AP CS Principles Curriculum Framework'!$E:$F,2,0),"")</f>
        <v/>
      </c>
      <c r="AR51" s="37"/>
      <c r="AS51" s="37" t="str">
        <f>iferror(vlookup(AR51,'AP CS Principles Curriculum Framework'!$E:$F,2,0),"")</f>
        <v/>
      </c>
      <c r="AT51" s="37"/>
      <c r="AU51" s="37" t="str">
        <f>iferror(vlookup(AT51,'AP CS Principles Curriculum Framework'!$E:$F,2,0),"")</f>
        <v/>
      </c>
    </row>
    <row r="52">
      <c r="A52" s="18" t="s">
        <v>506</v>
      </c>
      <c r="B52" s="18" t="s">
        <v>507</v>
      </c>
      <c r="C52" s="18" t="s">
        <v>478</v>
      </c>
      <c r="D52" s="18" t="s">
        <v>479</v>
      </c>
      <c r="E52" s="18"/>
      <c r="F52" s="18"/>
      <c r="G52" s="18"/>
      <c r="H52" s="18"/>
      <c r="I52" s="18"/>
      <c r="J52" s="18"/>
      <c r="K52" s="18"/>
      <c r="L52" s="18"/>
      <c r="M52" s="18"/>
      <c r="N52" s="18"/>
      <c r="O52" s="18"/>
      <c r="P52" s="18"/>
      <c r="Q52" s="18" t="s">
        <v>195</v>
      </c>
      <c r="R52" s="18" t="s">
        <v>195</v>
      </c>
      <c r="S52" s="18" t="s">
        <v>195</v>
      </c>
      <c r="T52" s="18" t="s">
        <v>195</v>
      </c>
      <c r="U52" s="18" t="s">
        <v>195</v>
      </c>
      <c r="V52" s="18" t="s">
        <v>195</v>
      </c>
      <c r="W52" s="18" t="s">
        <v>195</v>
      </c>
      <c r="X52" s="18"/>
      <c r="Y52" s="18"/>
      <c r="Z52" s="18"/>
      <c r="AA52" s="18"/>
      <c r="AB52" s="18"/>
      <c r="AC52" s="18"/>
      <c r="AD52" s="18"/>
      <c r="AE52" s="18"/>
      <c r="AF52" s="18"/>
      <c r="AG52" s="18"/>
      <c r="AH52" s="18"/>
      <c r="AI52" s="18"/>
      <c r="AJ52" s="18"/>
      <c r="AK52" s="18"/>
      <c r="AL52" s="18"/>
      <c r="AM52" s="18"/>
      <c r="AN52" s="18"/>
      <c r="AO52" s="18" t="str">
        <f>iferror(vlookup(AN52,'AP CS Principles Curriculum Framework'!$E:$F,2,0),"")</f>
        <v/>
      </c>
      <c r="AP52" s="18"/>
      <c r="AQ52" s="18" t="str">
        <f>iferror(vlookup(AP52,'AP CS Principles Curriculum Framework'!$E:$F,2,0),"")</f>
        <v/>
      </c>
      <c r="AR52" s="18"/>
      <c r="AS52" s="18" t="str">
        <f>iferror(vlookup(AR52,'AP CS Principles Curriculum Framework'!$E:$F,2,0),"")</f>
        <v/>
      </c>
      <c r="AT52" s="18"/>
      <c r="AU52" s="18" t="str">
        <f>iferror(vlookup(AT52,'AP CS Principles Curriculum Framework'!$E:$F,2,0),"")</f>
        <v/>
      </c>
    </row>
    <row r="53" ht="4.5" customHeight="1">
      <c r="A53" s="30" t="s">
        <v>509</v>
      </c>
      <c r="B53" s="30" t="s">
        <v>510</v>
      </c>
      <c r="C53" s="30" t="s">
        <v>478</v>
      </c>
      <c r="D53" s="30" t="s">
        <v>479</v>
      </c>
      <c r="E53" s="30"/>
      <c r="F53" s="30"/>
      <c r="G53" s="30"/>
      <c r="H53" s="30"/>
      <c r="I53" s="30"/>
      <c r="J53" s="30"/>
      <c r="K53" s="30"/>
      <c r="L53" s="30"/>
      <c r="M53" s="30"/>
      <c r="N53" s="30"/>
      <c r="O53" s="30"/>
      <c r="P53" s="30"/>
      <c r="Q53" s="30" t="s">
        <v>195</v>
      </c>
      <c r="R53" s="30" t="s">
        <v>195</v>
      </c>
      <c r="S53" s="30" t="s">
        <v>195</v>
      </c>
      <c r="T53" s="30" t="s">
        <v>195</v>
      </c>
      <c r="U53" s="30" t="s">
        <v>195</v>
      </c>
      <c r="V53" s="30" t="s">
        <v>195</v>
      </c>
      <c r="W53" s="30" t="s">
        <v>195</v>
      </c>
      <c r="X53" s="30"/>
      <c r="Y53" s="30"/>
      <c r="Z53" s="30"/>
      <c r="AA53" s="30"/>
      <c r="AB53" s="30"/>
      <c r="AC53" s="30"/>
      <c r="AD53" s="30"/>
      <c r="AE53" s="30"/>
      <c r="AF53" s="30"/>
      <c r="AG53" s="30"/>
      <c r="AH53" s="30"/>
      <c r="AI53" s="30"/>
      <c r="AJ53" s="30"/>
      <c r="AK53" s="30"/>
      <c r="AL53" s="30"/>
      <c r="AM53" s="30"/>
      <c r="AN53" s="30"/>
      <c r="AO53" s="30" t="str">
        <f>iferror(vlookup(AN53,'AP CS Principles Curriculum Framework'!$E:$F,2,0),"")</f>
        <v/>
      </c>
      <c r="AP53" s="30"/>
      <c r="AQ53" s="30" t="str">
        <f>iferror(vlookup(AP53,'AP CS Principles Curriculum Framework'!$E:$F,2,0),"")</f>
        <v/>
      </c>
      <c r="AR53" s="30"/>
      <c r="AS53" s="30" t="str">
        <f>iferror(vlookup(AR53,'AP CS Principles Curriculum Framework'!$E:$F,2,0),"")</f>
        <v/>
      </c>
      <c r="AT53" s="30"/>
      <c r="AU53" s="30" t="str">
        <f>iferror(vlookup(AT53,'AP CS Principles Curriculum Framework'!$E:$F,2,0),"")</f>
        <v/>
      </c>
    </row>
    <row r="54">
      <c r="A54" s="34" t="s">
        <v>511</v>
      </c>
      <c r="B54" s="34" t="s">
        <v>512</v>
      </c>
      <c r="C54" s="34" t="s">
        <v>478</v>
      </c>
      <c r="D54" s="34" t="s">
        <v>479</v>
      </c>
      <c r="E54" s="34"/>
      <c r="F54" s="34"/>
      <c r="G54" s="34"/>
      <c r="H54" s="34"/>
      <c r="I54" s="34"/>
      <c r="J54" s="34"/>
      <c r="K54" s="34"/>
      <c r="L54" s="34"/>
      <c r="M54" s="34"/>
      <c r="N54" s="34"/>
      <c r="O54" s="34"/>
      <c r="P54" s="34"/>
      <c r="Q54" s="34" t="s">
        <v>195</v>
      </c>
      <c r="R54" s="34" t="s">
        <v>195</v>
      </c>
      <c r="S54" s="34" t="s">
        <v>195</v>
      </c>
      <c r="T54" s="34" t="s">
        <v>195</v>
      </c>
      <c r="U54" s="34" t="s">
        <v>195</v>
      </c>
      <c r="V54" s="34" t="s">
        <v>195</v>
      </c>
      <c r="W54" s="34" t="s">
        <v>195</v>
      </c>
      <c r="X54" s="34"/>
      <c r="Y54" s="34"/>
      <c r="Z54" s="34"/>
      <c r="AA54" s="34"/>
      <c r="AB54" s="34"/>
      <c r="AC54" s="34"/>
      <c r="AD54" s="34"/>
      <c r="AE54" s="34"/>
      <c r="AF54" s="34"/>
      <c r="AG54" s="34"/>
      <c r="AH54" s="34"/>
      <c r="AI54" s="34"/>
      <c r="AJ54" s="34"/>
      <c r="AK54" s="34"/>
      <c r="AL54" s="34"/>
      <c r="AM54" s="34"/>
      <c r="AN54" s="34"/>
      <c r="AO54" s="34" t="str">
        <f>iferror(vlookup(AN54,'AP CS Principles Curriculum Framework'!$E:$F,2,0),"")</f>
        <v/>
      </c>
      <c r="AP54" s="34"/>
      <c r="AQ54" s="34" t="str">
        <f>iferror(vlookup(AP54,'AP CS Principles Curriculum Framework'!$E:$F,2,0),"")</f>
        <v/>
      </c>
      <c r="AR54" s="34"/>
      <c r="AS54" s="34" t="str">
        <f>iferror(vlookup(AR54,'AP CS Principles Curriculum Framework'!$E:$F,2,0),"")</f>
        <v/>
      </c>
      <c r="AT54" s="34"/>
      <c r="AU54" s="34" t="str">
        <f>iferror(vlookup(AT54,'AP CS Principles Curriculum Framework'!$E:$F,2,0),"")</f>
        <v/>
      </c>
    </row>
    <row r="55">
      <c r="A55" s="37" t="s">
        <v>513</v>
      </c>
      <c r="B55" s="37" t="s">
        <v>514</v>
      </c>
      <c r="C55" s="37" t="s">
        <v>478</v>
      </c>
      <c r="D55" s="37" t="s">
        <v>479</v>
      </c>
      <c r="E55" s="37"/>
      <c r="F55" s="37"/>
      <c r="G55" s="37"/>
      <c r="H55" s="37"/>
      <c r="I55" s="37"/>
      <c r="J55" s="37"/>
      <c r="K55" s="37"/>
      <c r="L55" s="37"/>
      <c r="M55" s="37"/>
      <c r="N55" s="37"/>
      <c r="O55" s="37"/>
      <c r="P55" s="37"/>
      <c r="Q55" s="37" t="s">
        <v>195</v>
      </c>
      <c r="R55" s="37" t="s">
        <v>195</v>
      </c>
      <c r="S55" s="37" t="s">
        <v>195</v>
      </c>
      <c r="T55" s="37" t="s">
        <v>195</v>
      </c>
      <c r="U55" s="37" t="s">
        <v>195</v>
      </c>
      <c r="V55" s="37" t="s">
        <v>195</v>
      </c>
      <c r="W55" s="37" t="s">
        <v>195</v>
      </c>
      <c r="X55" s="37"/>
      <c r="Y55" s="37"/>
      <c r="Z55" s="37"/>
      <c r="AA55" s="37"/>
      <c r="AB55" s="37"/>
      <c r="AC55" s="37"/>
      <c r="AD55" s="37"/>
      <c r="AE55" s="37"/>
      <c r="AF55" s="37"/>
      <c r="AG55" s="37"/>
      <c r="AH55" s="37"/>
      <c r="AI55" s="37"/>
      <c r="AJ55" s="37"/>
      <c r="AK55" s="37"/>
      <c r="AL55" s="37"/>
      <c r="AM55" s="37"/>
      <c r="AN55" s="37"/>
      <c r="AO55" s="37" t="str">
        <f>iferror(vlookup(AN55,'AP CS Principles Curriculum Framework'!$E:$F,2,0),"")</f>
        <v/>
      </c>
      <c r="AP55" s="37"/>
      <c r="AQ55" s="37" t="str">
        <f>iferror(vlookup(AP55,'AP CS Principles Curriculum Framework'!$E:$F,2,0),"")</f>
        <v/>
      </c>
      <c r="AR55" s="37"/>
      <c r="AS55" s="37" t="str">
        <f>iferror(vlookup(AR55,'AP CS Principles Curriculum Framework'!$E:$F,2,0),"")</f>
        <v/>
      </c>
      <c r="AT55" s="37"/>
      <c r="AU55" s="37" t="str">
        <f>iferror(vlookup(AT55,'AP CS Principles Curriculum Framework'!$E:$F,2,0),"")</f>
        <v/>
      </c>
    </row>
    <row r="56">
      <c r="A56" s="18" t="s">
        <v>515</v>
      </c>
      <c r="B56" s="18" t="s">
        <v>516</v>
      </c>
      <c r="C56" s="18" t="s">
        <v>478</v>
      </c>
      <c r="D56" s="18" t="s">
        <v>479</v>
      </c>
      <c r="E56" s="18"/>
      <c r="F56" s="18"/>
      <c r="G56" s="18"/>
      <c r="H56" s="18"/>
      <c r="I56" s="18"/>
      <c r="J56" s="18"/>
      <c r="K56" s="18"/>
      <c r="L56" s="18"/>
      <c r="M56" s="18"/>
      <c r="N56" s="18"/>
      <c r="O56" s="18"/>
      <c r="P56" s="18"/>
      <c r="Q56" s="18" t="s">
        <v>195</v>
      </c>
      <c r="R56" s="18" t="s">
        <v>195</v>
      </c>
      <c r="S56" s="18" t="s">
        <v>195</v>
      </c>
      <c r="T56" s="18" t="s">
        <v>195</v>
      </c>
      <c r="U56" s="18" t="s">
        <v>195</v>
      </c>
      <c r="V56" s="18" t="s">
        <v>195</v>
      </c>
      <c r="W56" s="18"/>
      <c r="X56" s="18"/>
      <c r="Y56" s="18"/>
      <c r="Z56" s="18"/>
      <c r="AA56" s="18"/>
      <c r="AB56" s="18"/>
      <c r="AC56" s="18"/>
      <c r="AD56" s="18"/>
      <c r="AE56" s="18"/>
      <c r="AF56" s="18"/>
      <c r="AG56" s="18"/>
      <c r="AH56" s="18"/>
      <c r="AI56" s="18"/>
      <c r="AJ56" s="18"/>
      <c r="AK56" s="18"/>
      <c r="AL56" s="18"/>
      <c r="AM56" s="18"/>
      <c r="AN56" s="18"/>
      <c r="AO56" s="18" t="str">
        <f>iferror(vlookup(AN56,'AP CS Principles Curriculum Framework'!$E:$F,2,0),"")</f>
        <v/>
      </c>
      <c r="AP56" s="18"/>
      <c r="AQ56" s="18" t="str">
        <f>iferror(vlookup(AP56,'AP CS Principles Curriculum Framework'!$E:$F,2,0),"")</f>
        <v/>
      </c>
      <c r="AR56" s="18"/>
      <c r="AS56" s="18" t="str">
        <f>iferror(vlookup(AR56,'AP CS Principles Curriculum Framework'!$E:$F,2,0),"")</f>
        <v/>
      </c>
      <c r="AT56" s="18"/>
      <c r="AU56" s="18" t="str">
        <f>iferror(vlookup(AT56,'AP CS Principles Curriculum Framework'!$E:$F,2,0),"")</f>
        <v/>
      </c>
    </row>
    <row r="57">
      <c r="A57" s="30" t="s">
        <v>517</v>
      </c>
      <c r="B57" s="30" t="s">
        <v>518</v>
      </c>
      <c r="C57" s="30" t="s">
        <v>478</v>
      </c>
      <c r="D57" s="30" t="s">
        <v>479</v>
      </c>
      <c r="E57" s="30"/>
      <c r="F57" s="30"/>
      <c r="G57" s="30"/>
      <c r="H57" s="30"/>
      <c r="I57" s="30"/>
      <c r="J57" s="30"/>
      <c r="K57" s="30"/>
      <c r="L57" s="30"/>
      <c r="M57" s="30"/>
      <c r="N57" s="30"/>
      <c r="O57" s="30"/>
      <c r="P57" s="30"/>
      <c r="Q57" s="30" t="s">
        <v>195</v>
      </c>
      <c r="R57" s="30" t="s">
        <v>195</v>
      </c>
      <c r="S57" s="30" t="s">
        <v>195</v>
      </c>
      <c r="T57" s="30" t="s">
        <v>195</v>
      </c>
      <c r="U57" s="30" t="s">
        <v>195</v>
      </c>
      <c r="V57" s="30" t="s">
        <v>195</v>
      </c>
      <c r="W57" s="30" t="s">
        <v>195</v>
      </c>
      <c r="X57" s="30"/>
      <c r="Y57" s="30"/>
      <c r="Z57" s="30"/>
      <c r="AA57" s="30"/>
      <c r="AB57" s="30"/>
      <c r="AC57" s="30"/>
      <c r="AD57" s="30"/>
      <c r="AE57" s="30"/>
      <c r="AF57" s="30"/>
      <c r="AG57" s="30"/>
      <c r="AH57" s="30"/>
      <c r="AI57" s="30"/>
      <c r="AJ57" s="30"/>
      <c r="AK57" s="30"/>
      <c r="AL57" s="30"/>
      <c r="AM57" s="30"/>
      <c r="AN57" s="30"/>
      <c r="AO57" s="30" t="str">
        <f>iferror(vlookup(AN57,'AP CS Principles Curriculum Framework'!$E:$F,2,0),"")</f>
        <v/>
      </c>
      <c r="AP57" s="30"/>
      <c r="AQ57" s="30" t="str">
        <f>iferror(vlookup(AP57,'AP CS Principles Curriculum Framework'!$E:$F,2,0),"")</f>
        <v/>
      </c>
      <c r="AR57" s="30"/>
      <c r="AS57" s="30" t="str">
        <f>iferror(vlookup(AR57,'AP CS Principles Curriculum Framework'!$E:$F,2,0),"")</f>
        <v/>
      </c>
      <c r="AT57" s="30"/>
      <c r="AU57" s="30" t="str">
        <f>iferror(vlookup(AT57,'AP CS Principles Curriculum Framework'!$E:$F,2,0),"")</f>
        <v/>
      </c>
    </row>
    <row r="58">
      <c r="A58" s="34" t="s">
        <v>519</v>
      </c>
      <c r="B58" s="34" t="s">
        <v>520</v>
      </c>
      <c r="C58" s="34" t="s">
        <v>478</v>
      </c>
      <c r="D58" s="34" t="s">
        <v>479</v>
      </c>
      <c r="E58" s="34"/>
      <c r="F58" s="34"/>
      <c r="G58" s="34"/>
      <c r="H58" s="34"/>
      <c r="I58" s="34"/>
      <c r="J58" s="34"/>
      <c r="K58" s="34"/>
      <c r="L58" s="34"/>
      <c r="M58" s="34"/>
      <c r="N58" s="34"/>
      <c r="O58" s="34"/>
      <c r="P58" s="34"/>
      <c r="Q58" s="34" t="s">
        <v>195</v>
      </c>
      <c r="R58" s="34" t="s">
        <v>195</v>
      </c>
      <c r="S58" s="34" t="s">
        <v>195</v>
      </c>
      <c r="T58" s="34" t="s">
        <v>195</v>
      </c>
      <c r="U58" s="34" t="s">
        <v>195</v>
      </c>
      <c r="V58" s="34" t="s">
        <v>195</v>
      </c>
      <c r="W58" s="34" t="s">
        <v>195</v>
      </c>
      <c r="X58" s="34"/>
      <c r="Y58" s="34"/>
      <c r="Z58" s="34"/>
      <c r="AA58" s="34"/>
      <c r="AB58" s="34"/>
      <c r="AC58" s="34"/>
      <c r="AD58" s="34"/>
      <c r="AE58" s="34"/>
      <c r="AF58" s="34"/>
      <c r="AG58" s="34"/>
      <c r="AH58" s="34"/>
      <c r="AI58" s="34"/>
      <c r="AJ58" s="34"/>
      <c r="AK58" s="34"/>
      <c r="AL58" s="34"/>
      <c r="AM58" s="34"/>
      <c r="AN58" s="34"/>
      <c r="AO58" s="34" t="str">
        <f>iferror(vlookup(AN58,'AP CS Principles Curriculum Framework'!$E:$F,2,0),"")</f>
        <v/>
      </c>
      <c r="AP58" s="34"/>
      <c r="AQ58" s="34" t="str">
        <f>iferror(vlookup(AP58,'AP CS Principles Curriculum Framework'!$E:$F,2,0),"")</f>
        <v/>
      </c>
      <c r="AR58" s="34"/>
      <c r="AS58" s="34" t="str">
        <f>iferror(vlookup(AR58,'AP CS Principles Curriculum Framework'!$E:$F,2,0),"")</f>
        <v/>
      </c>
      <c r="AT58" s="34"/>
      <c r="AU58" s="34" t="str">
        <f>iferror(vlookup(AT58,'AP CS Principles Curriculum Framework'!$E:$F,2,0),"")</f>
        <v/>
      </c>
    </row>
    <row r="59">
      <c r="A59" s="37" t="s">
        <v>521</v>
      </c>
      <c r="B59" s="37" t="s">
        <v>522</v>
      </c>
      <c r="C59" s="37" t="s">
        <v>478</v>
      </c>
      <c r="D59" s="37" t="s">
        <v>479</v>
      </c>
      <c r="E59" s="37"/>
      <c r="F59" s="37"/>
      <c r="G59" s="37"/>
      <c r="H59" s="37"/>
      <c r="I59" s="37"/>
      <c r="J59" s="37"/>
      <c r="K59" s="37"/>
      <c r="L59" s="37"/>
      <c r="M59" s="37"/>
      <c r="N59" s="37"/>
      <c r="O59" s="37"/>
      <c r="P59" s="37"/>
      <c r="Q59" s="37"/>
      <c r="R59" s="37" t="s">
        <v>195</v>
      </c>
      <c r="S59" s="37" t="s">
        <v>195</v>
      </c>
      <c r="T59" s="37" t="s">
        <v>195</v>
      </c>
      <c r="U59" s="37" t="s">
        <v>195</v>
      </c>
      <c r="V59" s="37"/>
      <c r="W59" s="37"/>
      <c r="X59" s="37"/>
      <c r="Y59" s="37"/>
      <c r="Z59" s="37"/>
      <c r="AA59" s="37"/>
      <c r="AB59" s="37"/>
      <c r="AC59" s="37"/>
      <c r="AD59" s="37"/>
      <c r="AE59" s="37"/>
      <c r="AF59" s="37"/>
      <c r="AG59" s="37"/>
      <c r="AH59" s="37"/>
      <c r="AI59" s="37"/>
      <c r="AJ59" s="37"/>
      <c r="AK59" s="37"/>
      <c r="AL59" s="37"/>
      <c r="AM59" s="37"/>
      <c r="AN59" s="37"/>
      <c r="AO59" s="37" t="str">
        <f>iferror(vlookup(AN59,'AP CS Principles Curriculum Framework'!$E:$F,2,0),"")</f>
        <v/>
      </c>
      <c r="AP59" s="37"/>
      <c r="AQ59" s="37" t="str">
        <f>iferror(vlookup(AP59,'AP CS Principles Curriculum Framework'!$E:$F,2,0),"")</f>
        <v/>
      </c>
      <c r="AR59" s="37"/>
      <c r="AS59" s="37" t="str">
        <f>iferror(vlookup(AR59,'AP CS Principles Curriculum Framework'!$E:$F,2,0),"")</f>
        <v/>
      </c>
      <c r="AT59" s="37"/>
      <c r="AU59" s="37" t="str">
        <f>iferror(vlookup(AT59,'AP CS Principles Curriculum Framework'!$E:$F,2,0),"")</f>
        <v/>
      </c>
    </row>
    <row r="60">
      <c r="A60" s="18" t="s">
        <v>527</v>
      </c>
      <c r="B60" s="18" t="s">
        <v>528</v>
      </c>
      <c r="C60" s="18" t="s">
        <v>478</v>
      </c>
      <c r="D60" s="18" t="s">
        <v>479</v>
      </c>
      <c r="E60" s="18"/>
      <c r="F60" s="18"/>
      <c r="G60" s="18"/>
      <c r="H60" s="18"/>
      <c r="I60" s="18"/>
      <c r="J60" s="18"/>
      <c r="K60" s="18"/>
      <c r="L60" s="18"/>
      <c r="M60" s="18"/>
      <c r="N60" s="18"/>
      <c r="O60" s="18"/>
      <c r="P60" s="18"/>
      <c r="Q60" s="18"/>
      <c r="R60" s="18" t="s">
        <v>195</v>
      </c>
      <c r="S60" s="18" t="s">
        <v>195</v>
      </c>
      <c r="T60" s="18" t="s">
        <v>195</v>
      </c>
      <c r="U60" s="18" t="s">
        <v>195</v>
      </c>
      <c r="V60" s="18"/>
      <c r="W60" s="18"/>
      <c r="X60" s="18"/>
      <c r="Y60" s="18"/>
      <c r="Z60" s="18"/>
      <c r="AA60" s="18"/>
      <c r="AB60" s="18"/>
      <c r="AC60" s="18"/>
      <c r="AD60" s="18"/>
      <c r="AE60" s="18"/>
      <c r="AF60" s="18"/>
      <c r="AG60" s="18"/>
      <c r="AH60" s="18"/>
      <c r="AI60" s="18"/>
      <c r="AJ60" s="18"/>
      <c r="AK60" s="18"/>
      <c r="AL60" s="18"/>
      <c r="AM60" s="18"/>
      <c r="AN60" s="18"/>
      <c r="AO60" s="18" t="str">
        <f>iferror(vlookup(AN60,'AP CS Principles Curriculum Framework'!$E:$F,2,0),"")</f>
        <v/>
      </c>
      <c r="AP60" s="18"/>
      <c r="AQ60" s="18" t="str">
        <f>iferror(vlookup(AP60,'AP CS Principles Curriculum Framework'!$E:$F,2,0),"")</f>
        <v/>
      </c>
      <c r="AR60" s="18"/>
      <c r="AS60" s="18" t="str">
        <f>iferror(vlookup(AR60,'AP CS Principles Curriculum Framework'!$E:$F,2,0),"")</f>
        <v/>
      </c>
      <c r="AT60" s="18"/>
      <c r="AU60" s="18" t="str">
        <f>iferror(vlookup(AT60,'AP CS Principles Curriculum Framework'!$E:$F,2,0),"")</f>
        <v/>
      </c>
    </row>
    <row r="61" ht="4.5" customHeight="1">
      <c r="A61" s="30" t="s">
        <v>533</v>
      </c>
      <c r="B61" s="30" t="s">
        <v>534</v>
      </c>
      <c r="C61" s="30" t="s">
        <v>478</v>
      </c>
      <c r="D61" s="30" t="s">
        <v>479</v>
      </c>
      <c r="E61" s="30"/>
      <c r="F61" s="30"/>
      <c r="G61" s="30"/>
      <c r="H61" s="30"/>
      <c r="I61" s="30"/>
      <c r="J61" s="30"/>
      <c r="K61" s="30"/>
      <c r="L61" s="30"/>
      <c r="M61" s="30"/>
      <c r="N61" s="30"/>
      <c r="O61" s="30"/>
      <c r="P61" s="30"/>
      <c r="Q61" s="30"/>
      <c r="R61" s="30" t="s">
        <v>195</v>
      </c>
      <c r="S61" s="30" t="s">
        <v>195</v>
      </c>
      <c r="T61" s="30" t="s">
        <v>195</v>
      </c>
      <c r="U61" s="30" t="s">
        <v>195</v>
      </c>
      <c r="V61" s="30"/>
      <c r="W61" s="30"/>
      <c r="X61" s="30"/>
      <c r="Y61" s="30"/>
      <c r="Z61" s="30"/>
      <c r="AA61" s="30"/>
      <c r="AB61" s="30"/>
      <c r="AC61" s="30"/>
      <c r="AD61" s="30"/>
      <c r="AE61" s="30"/>
      <c r="AF61" s="30"/>
      <c r="AG61" s="30"/>
      <c r="AH61" s="30"/>
      <c r="AI61" s="30"/>
      <c r="AJ61" s="30"/>
      <c r="AK61" s="30"/>
      <c r="AL61" s="30"/>
      <c r="AM61" s="30"/>
      <c r="AN61" s="30"/>
      <c r="AO61" s="30" t="str">
        <f>iferror(vlookup(AN61,'AP CS Principles Curriculum Framework'!$E:$F,2,0),"")</f>
        <v/>
      </c>
      <c r="AP61" s="30"/>
      <c r="AQ61" s="30" t="str">
        <f>iferror(vlookup(AP61,'AP CS Principles Curriculum Framework'!$E:$F,2,0),"")</f>
        <v/>
      </c>
      <c r="AR61" s="30"/>
      <c r="AS61" s="30" t="str">
        <f>iferror(vlookup(AR61,'AP CS Principles Curriculum Framework'!$E:$F,2,0),"")</f>
        <v/>
      </c>
      <c r="AT61" s="30"/>
      <c r="AU61" s="30" t="str">
        <f>iferror(vlookup(AT61,'AP CS Principles Curriculum Framework'!$E:$F,2,0),"")</f>
        <v/>
      </c>
    </row>
    <row r="62">
      <c r="A62" s="34" t="s">
        <v>535</v>
      </c>
      <c r="B62" s="34" t="s">
        <v>536</v>
      </c>
      <c r="C62" s="34" t="s">
        <v>478</v>
      </c>
      <c r="D62" s="34" t="s">
        <v>479</v>
      </c>
      <c r="E62" s="34"/>
      <c r="F62" s="34"/>
      <c r="G62" s="34"/>
      <c r="H62" s="34"/>
      <c r="I62" s="34"/>
      <c r="J62" s="34"/>
      <c r="K62" s="34"/>
      <c r="L62" s="34"/>
      <c r="M62" s="34"/>
      <c r="N62" s="34"/>
      <c r="O62" s="34"/>
      <c r="P62" s="34"/>
      <c r="Q62" s="34"/>
      <c r="R62" s="34" t="s">
        <v>195</v>
      </c>
      <c r="S62" s="34" t="s">
        <v>195</v>
      </c>
      <c r="T62" s="34" t="s">
        <v>195</v>
      </c>
      <c r="U62" s="34" t="s">
        <v>195</v>
      </c>
      <c r="V62" s="34"/>
      <c r="W62" s="34"/>
      <c r="X62" s="34"/>
      <c r="Y62" s="34"/>
      <c r="Z62" s="34"/>
      <c r="AA62" s="34"/>
      <c r="AB62" s="34"/>
      <c r="AC62" s="34"/>
      <c r="AD62" s="34"/>
      <c r="AE62" s="34"/>
      <c r="AF62" s="34"/>
      <c r="AG62" s="34"/>
      <c r="AH62" s="34"/>
      <c r="AI62" s="34"/>
      <c r="AJ62" s="34"/>
      <c r="AK62" s="34"/>
      <c r="AL62" s="34"/>
      <c r="AM62" s="34"/>
      <c r="AN62" s="34"/>
      <c r="AO62" s="34" t="str">
        <f>iferror(vlookup(AN62,'AP CS Principles Curriculum Framework'!$E:$F,2,0),"")</f>
        <v/>
      </c>
      <c r="AP62" s="34"/>
      <c r="AQ62" s="34" t="str">
        <f>iferror(vlookup(AP62,'AP CS Principles Curriculum Framework'!$E:$F,2,0),"")</f>
        <v/>
      </c>
      <c r="AR62" s="34"/>
      <c r="AS62" s="34" t="str">
        <f>iferror(vlookup(AR62,'AP CS Principles Curriculum Framework'!$E:$F,2,0),"")</f>
        <v/>
      </c>
      <c r="AT62" s="34"/>
      <c r="AU62" s="34" t="str">
        <f>iferror(vlookup(AT62,'AP CS Principles Curriculum Framework'!$E:$F,2,0),"")</f>
        <v/>
      </c>
    </row>
    <row r="63">
      <c r="A63" s="37" t="s">
        <v>537</v>
      </c>
      <c r="B63" s="37" t="s">
        <v>538</v>
      </c>
      <c r="C63" s="37" t="s">
        <v>539</v>
      </c>
      <c r="D63" s="37" t="s">
        <v>540</v>
      </c>
      <c r="E63" s="37" t="s">
        <v>541</v>
      </c>
      <c r="F63" s="37" t="s">
        <v>542</v>
      </c>
      <c r="G63" s="37"/>
      <c r="H63" s="37"/>
      <c r="I63" s="37" t="s">
        <v>543</v>
      </c>
      <c r="J63" s="37" t="s">
        <v>544</v>
      </c>
      <c r="K63" s="37" t="s">
        <v>545</v>
      </c>
      <c r="L63" s="37" t="s">
        <v>546</v>
      </c>
      <c r="M63" s="37" t="s">
        <v>547</v>
      </c>
      <c r="N63" s="37" t="s">
        <v>548</v>
      </c>
      <c r="O63" s="37" t="s">
        <v>549</v>
      </c>
      <c r="P63" s="37" t="s">
        <v>550</v>
      </c>
      <c r="Q63" s="65" t="s">
        <v>551</v>
      </c>
      <c r="R63" s="37" t="s">
        <v>552</v>
      </c>
      <c r="S63" s="65" t="s">
        <v>553</v>
      </c>
      <c r="T63" s="37" t="s">
        <v>554</v>
      </c>
      <c r="U63" s="65" t="s">
        <v>555</v>
      </c>
      <c r="V63" s="37" t="s">
        <v>556</v>
      </c>
      <c r="W63" s="37" t="s">
        <v>557</v>
      </c>
      <c r="X63" s="37" t="s">
        <v>558</v>
      </c>
      <c r="Y63" s="37" t="s">
        <v>558</v>
      </c>
      <c r="Z63" s="37" t="s">
        <v>559</v>
      </c>
      <c r="AA63" s="37" t="s">
        <v>560</v>
      </c>
      <c r="AB63" s="37"/>
      <c r="AC63" s="37"/>
      <c r="AD63" s="37"/>
      <c r="AE63" s="37"/>
      <c r="AF63" s="37"/>
      <c r="AG63" s="37"/>
      <c r="AH63" s="37"/>
      <c r="AI63" s="37"/>
      <c r="AJ63" s="37"/>
      <c r="AK63" s="37"/>
      <c r="AL63" s="37"/>
      <c r="AM63" s="37"/>
      <c r="AN63" s="37"/>
      <c r="AO63" s="37" t="str">
        <f>iferror(vlookup(AN63,'AP CS Principles Curriculum Framework'!$E:$F,2,0),"")</f>
        <v/>
      </c>
      <c r="AP63" s="37"/>
      <c r="AQ63" s="37" t="str">
        <f>iferror(vlookup(AP63,'AP CS Principles Curriculum Framework'!$E:$F,2,0),"")</f>
        <v/>
      </c>
      <c r="AR63" s="37"/>
      <c r="AS63" s="37" t="str">
        <f>iferror(vlookup(AR63,'AP CS Principles Curriculum Framework'!$E:$F,2,0),"")</f>
        <v/>
      </c>
      <c r="AT63" s="37"/>
      <c r="AU63" s="37" t="str">
        <f>iferror(vlookup(AT63,'AP CS Principles Curriculum Framework'!$E:$F,2,0),"")</f>
        <v/>
      </c>
    </row>
    <row r="64">
      <c r="A64" s="18" t="s">
        <v>561</v>
      </c>
      <c r="B64" s="18" t="s">
        <v>562</v>
      </c>
      <c r="C64" s="18" t="s">
        <v>539</v>
      </c>
      <c r="D64" s="18" t="s">
        <v>540</v>
      </c>
      <c r="E64" s="18" t="s">
        <v>563</v>
      </c>
      <c r="F64" s="18" t="s">
        <v>564</v>
      </c>
      <c r="G64" s="18"/>
      <c r="H64" s="18"/>
      <c r="I64" s="18" t="s">
        <v>565</v>
      </c>
      <c r="J64" s="18" t="s">
        <v>566</v>
      </c>
      <c r="K64" s="18" t="s">
        <v>567</v>
      </c>
      <c r="L64" s="18" t="s">
        <v>568</v>
      </c>
      <c r="M64" s="18" t="s">
        <v>558</v>
      </c>
      <c r="N64" s="18" t="s">
        <v>548</v>
      </c>
      <c r="O64" s="18" t="s">
        <v>569</v>
      </c>
      <c r="P64" s="18" t="s">
        <v>558</v>
      </c>
      <c r="Q64" s="18" t="s">
        <v>558</v>
      </c>
      <c r="R64" s="18" t="s">
        <v>570</v>
      </c>
      <c r="S64" s="66" t="str">
        <f>hyperlink("https://docs.google.com/presentation/d/1yQ3JL9WwBrTAvMyRDcVEKl6ipvyCLbjMqGD4orfFxDg/edit#slide=id.g3bc84f279_069", "Compare to Sean Stern's lesson on syntax and style")</f>
        <v>Compare to Sean Stern's lesson on syntax and style</v>
      </c>
      <c r="T64" s="18" t="s">
        <v>571</v>
      </c>
      <c r="U64" s="66" t="str">
        <f>hyperlink("https://sites.google.com/a/afsenyc.org/programming-in-java-15-16/assignments/unit-00---introduction-to-java/assignment-01---bug-hunt", "Compare to Sean Stern's Bug Hunt assignment")</f>
        <v>Compare to Sean Stern's Bug Hunt assignment</v>
      </c>
      <c r="V64" s="18" t="s">
        <v>572</v>
      </c>
      <c r="W64" s="18" t="s">
        <v>557</v>
      </c>
      <c r="X64" s="18" t="s">
        <v>558</v>
      </c>
      <c r="Y64" s="18" t="s">
        <v>558</v>
      </c>
      <c r="Z64" s="18" t="s">
        <v>558</v>
      </c>
      <c r="AA64" s="18" t="s">
        <v>558</v>
      </c>
      <c r="AB64" s="18"/>
      <c r="AC64" s="18"/>
      <c r="AD64" s="18"/>
      <c r="AE64" s="18"/>
      <c r="AF64" s="18"/>
      <c r="AG64" s="18"/>
      <c r="AH64" s="18"/>
      <c r="AI64" s="18"/>
      <c r="AJ64" s="18"/>
      <c r="AK64" s="18"/>
      <c r="AL64" s="18"/>
      <c r="AM64" s="18"/>
      <c r="AN64" s="18"/>
      <c r="AO64" s="18" t="str">
        <f>iferror(vlookup(AN64,'AP CS Principles Curriculum Framework'!$E:$F,2,0),"")</f>
        <v/>
      </c>
      <c r="AP64" s="18"/>
      <c r="AQ64" s="18" t="str">
        <f>iferror(vlookup(AP64,'AP CS Principles Curriculum Framework'!$E:$F,2,0),"")</f>
        <v/>
      </c>
      <c r="AR64" s="18"/>
      <c r="AS64" s="18" t="str">
        <f>iferror(vlookup(AR64,'AP CS Principles Curriculum Framework'!$E:$F,2,0),"")</f>
        <v/>
      </c>
      <c r="AT64" s="18"/>
      <c r="AU64" s="18" t="str">
        <f>iferror(vlookup(AT64,'AP CS Principles Curriculum Framework'!$E:$F,2,0),"")</f>
        <v/>
      </c>
    </row>
    <row r="65">
      <c r="A65" s="30" t="s">
        <v>573</v>
      </c>
      <c r="B65" s="30" t="s">
        <v>574</v>
      </c>
      <c r="C65" s="30" t="s">
        <v>539</v>
      </c>
      <c r="D65" s="30" t="s">
        <v>540</v>
      </c>
      <c r="E65" s="30"/>
      <c r="F65" s="30" t="s">
        <v>575</v>
      </c>
      <c r="G65" s="30"/>
      <c r="H65" s="30"/>
      <c r="I65" s="30" t="s">
        <v>576</v>
      </c>
      <c r="J65" s="30" t="s">
        <v>577</v>
      </c>
      <c r="K65" s="30" t="s">
        <v>578</v>
      </c>
      <c r="L65" s="30" t="s">
        <v>579</v>
      </c>
      <c r="M65" s="30" t="s">
        <v>580</v>
      </c>
      <c r="N65" s="30" t="s">
        <v>581</v>
      </c>
      <c r="O65" s="30" t="s">
        <v>582</v>
      </c>
      <c r="P65" s="30" t="s">
        <v>583</v>
      </c>
      <c r="Q65" s="30" t="s">
        <v>584</v>
      </c>
      <c r="R65" s="30" t="s">
        <v>585</v>
      </c>
      <c r="S65" s="30" t="s">
        <v>586</v>
      </c>
      <c r="T65" s="30" t="s">
        <v>587</v>
      </c>
      <c r="U65" s="67" t="str">
        <f>hyperlink("https://drive.google.com/open?id=0BxniOuTB30FSSHJFY0ltMXJEMVE", "Folder containing slide deck and Pyret file template")</f>
        <v>Folder containing slide deck and Pyret file template</v>
      </c>
      <c r="V65" s="30" t="s">
        <v>588</v>
      </c>
      <c r="W65" s="30" t="s">
        <v>584</v>
      </c>
      <c r="X65" s="30" t="s">
        <v>558</v>
      </c>
      <c r="Y65" s="30" t="s">
        <v>558</v>
      </c>
      <c r="Z65" s="30" t="s">
        <v>558</v>
      </c>
      <c r="AA65" s="30" t="s">
        <v>558</v>
      </c>
      <c r="AB65" s="30"/>
      <c r="AC65" s="30"/>
      <c r="AD65" s="30"/>
      <c r="AE65" s="30"/>
      <c r="AF65" s="30"/>
      <c r="AG65" s="30"/>
      <c r="AH65" s="30"/>
      <c r="AI65" s="30"/>
      <c r="AJ65" s="30"/>
      <c r="AK65" s="30"/>
      <c r="AL65" s="30"/>
      <c r="AM65" s="30"/>
      <c r="AN65" s="30"/>
      <c r="AO65" s="30" t="str">
        <f>iferror(vlookup(AN65,'AP CS Principles Curriculum Framework'!$E:$F,2,0),"")</f>
        <v/>
      </c>
      <c r="AP65" s="30"/>
      <c r="AQ65" s="30" t="str">
        <f>iferror(vlookup(AP65,'AP CS Principles Curriculum Framework'!$E:$F,2,0),"")</f>
        <v/>
      </c>
      <c r="AR65" s="30"/>
      <c r="AS65" s="30" t="str">
        <f>iferror(vlookup(AR65,'AP CS Principles Curriculum Framework'!$E:$F,2,0),"")</f>
        <v/>
      </c>
      <c r="AT65" s="30"/>
      <c r="AU65" s="30" t="str">
        <f>iferror(vlookup(AT65,'AP CS Principles Curriculum Framework'!$E:$F,2,0),"")</f>
        <v/>
      </c>
    </row>
    <row r="66">
      <c r="A66" s="34" t="s">
        <v>591</v>
      </c>
      <c r="B66" s="34" t="s">
        <v>592</v>
      </c>
      <c r="C66" s="34" t="s">
        <v>539</v>
      </c>
      <c r="D66" s="34" t="s">
        <v>540</v>
      </c>
      <c r="E66" s="34"/>
      <c r="F66" s="34" t="s">
        <v>593</v>
      </c>
      <c r="G66" s="34"/>
      <c r="H66" s="34"/>
      <c r="I66" s="34"/>
      <c r="J66" s="34"/>
      <c r="K66" s="34"/>
      <c r="L66" s="34"/>
      <c r="M66" s="34"/>
      <c r="N66" s="34"/>
      <c r="O66" s="34"/>
      <c r="P66" s="34"/>
      <c r="Q66" s="34"/>
      <c r="R66" s="34" t="s">
        <v>195</v>
      </c>
      <c r="S66" s="34" t="s">
        <v>195</v>
      </c>
      <c r="T66" s="34" t="s">
        <v>195</v>
      </c>
      <c r="U66" s="34" t="s">
        <v>195</v>
      </c>
      <c r="V66" s="34"/>
      <c r="W66" s="34"/>
      <c r="X66" s="34"/>
      <c r="Y66" s="34"/>
      <c r="Z66" s="34" t="s">
        <v>195</v>
      </c>
      <c r="AA66" s="34"/>
      <c r="AB66" s="34"/>
      <c r="AC66" s="34"/>
      <c r="AD66" s="34"/>
      <c r="AE66" s="34"/>
      <c r="AF66" s="34"/>
      <c r="AG66" s="34"/>
      <c r="AH66" s="34"/>
      <c r="AI66" s="34"/>
      <c r="AJ66" s="34"/>
      <c r="AK66" s="34"/>
      <c r="AL66" s="34"/>
      <c r="AM66" s="34"/>
      <c r="AN66" s="34"/>
      <c r="AO66" s="34" t="str">
        <f>iferror(vlookup(AN66,'AP CS Principles Curriculum Framework'!$E:$F,2,0),"")</f>
        <v/>
      </c>
      <c r="AP66" s="34"/>
      <c r="AQ66" s="34" t="str">
        <f>iferror(vlookup(AP66,'AP CS Principles Curriculum Framework'!$E:$F,2,0),"")</f>
        <v/>
      </c>
      <c r="AR66" s="34"/>
      <c r="AS66" s="34" t="str">
        <f>iferror(vlookup(AR66,'AP CS Principles Curriculum Framework'!$E:$F,2,0),"")</f>
        <v/>
      </c>
      <c r="AT66" s="34"/>
      <c r="AU66" s="34" t="str">
        <f>iferror(vlookup(AT66,'AP CS Principles Curriculum Framework'!$E:$F,2,0),"")</f>
        <v/>
      </c>
    </row>
    <row r="67">
      <c r="A67" s="37" t="s">
        <v>602</v>
      </c>
      <c r="B67" s="37" t="s">
        <v>603</v>
      </c>
      <c r="C67" s="37" t="s">
        <v>539</v>
      </c>
      <c r="D67" s="37" t="s">
        <v>540</v>
      </c>
      <c r="E67" s="37"/>
      <c r="F67" s="37"/>
      <c r="G67" s="37"/>
      <c r="H67" s="37"/>
      <c r="I67" s="37"/>
      <c r="J67" s="37"/>
      <c r="K67" s="37"/>
      <c r="L67" s="37"/>
      <c r="M67" s="37"/>
      <c r="N67" s="37"/>
      <c r="O67" s="37"/>
      <c r="P67" s="37"/>
      <c r="Q67" s="37"/>
      <c r="R67" s="37"/>
      <c r="S67" s="37"/>
      <c r="T67" s="37"/>
      <c r="U67" s="37"/>
      <c r="V67" s="37"/>
      <c r="W67" s="37"/>
      <c r="X67" s="37"/>
      <c r="Y67" s="37"/>
      <c r="Z67" s="37"/>
      <c r="AA67" s="37"/>
      <c r="AB67" s="37"/>
      <c r="AC67" s="37"/>
      <c r="AD67" s="37"/>
      <c r="AE67" s="37"/>
      <c r="AF67" s="37"/>
      <c r="AG67" s="37"/>
      <c r="AH67" s="37"/>
      <c r="AI67" s="37"/>
      <c r="AJ67" s="37"/>
      <c r="AK67" s="37"/>
      <c r="AL67" s="37"/>
      <c r="AM67" s="37"/>
      <c r="AN67" s="37"/>
      <c r="AO67" s="37" t="str">
        <f>iferror(vlookup(AN67,'AP CS Principles Curriculum Framework'!$E:$F,2,0),"")</f>
        <v/>
      </c>
      <c r="AP67" s="37"/>
      <c r="AQ67" s="37" t="str">
        <f>iferror(vlookup(AP67,'AP CS Principles Curriculum Framework'!$E:$F,2,0),"")</f>
        <v/>
      </c>
      <c r="AR67" s="37"/>
      <c r="AS67" s="37" t="str">
        <f>iferror(vlookup(AR67,'AP CS Principles Curriculum Framework'!$E:$F,2,0),"")</f>
        <v/>
      </c>
      <c r="AT67" s="37"/>
      <c r="AU67" s="37" t="str">
        <f>iferror(vlookup(AT67,'AP CS Principles Curriculum Framework'!$E:$F,2,0),"")</f>
        <v/>
      </c>
    </row>
    <row r="68">
      <c r="A68" s="18" t="s">
        <v>605</v>
      </c>
      <c r="B68" s="18" t="s">
        <v>606</v>
      </c>
      <c r="C68" s="18" t="s">
        <v>539</v>
      </c>
      <c r="D68" s="18" t="s">
        <v>540</v>
      </c>
      <c r="E68" s="18"/>
      <c r="F68" s="18" t="s">
        <v>607</v>
      </c>
      <c r="G68" s="18"/>
      <c r="H68" s="18"/>
      <c r="I68" s="18"/>
      <c r="J68" s="18"/>
      <c r="K68" s="18"/>
      <c r="L68" s="18"/>
      <c r="M68" s="18"/>
      <c r="N68" s="18"/>
      <c r="O68" s="18"/>
      <c r="P68" s="18"/>
      <c r="Q68" s="18"/>
      <c r="R68" s="18"/>
      <c r="S68" s="18"/>
      <c r="T68" s="18"/>
      <c r="U68" s="18"/>
      <c r="V68" s="18"/>
      <c r="W68" s="18"/>
      <c r="X68" s="18"/>
      <c r="Y68" s="18"/>
      <c r="Z68" s="18"/>
      <c r="AA68" s="18"/>
      <c r="AB68" s="18"/>
      <c r="AC68" s="18"/>
      <c r="AD68" s="18"/>
      <c r="AE68" s="18"/>
      <c r="AF68" s="18"/>
      <c r="AG68" s="18"/>
      <c r="AH68" s="18"/>
      <c r="AI68" s="18"/>
      <c r="AJ68" s="18"/>
      <c r="AK68" s="18"/>
      <c r="AL68" s="18"/>
      <c r="AM68" s="18"/>
      <c r="AN68" s="18"/>
      <c r="AO68" s="18" t="str">
        <f>iferror(vlookup(AN68,'AP CS Principles Curriculum Framework'!$E:$F,2,0),"")</f>
        <v/>
      </c>
      <c r="AP68" s="18"/>
      <c r="AQ68" s="18" t="str">
        <f>iferror(vlookup(AP68,'AP CS Principles Curriculum Framework'!$E:$F,2,0),"")</f>
        <v/>
      </c>
      <c r="AR68" s="18"/>
      <c r="AS68" s="18" t="str">
        <f>iferror(vlookup(AR68,'AP CS Principles Curriculum Framework'!$E:$F,2,0),"")</f>
        <v/>
      </c>
      <c r="AT68" s="18"/>
      <c r="AU68" s="18" t="str">
        <f>iferror(vlookup(AT68,'AP CS Principles Curriculum Framework'!$E:$F,2,0),"")</f>
        <v/>
      </c>
    </row>
    <row r="69" ht="4.5" customHeight="1">
      <c r="A69" s="30" t="s">
        <v>608</v>
      </c>
      <c r="B69" s="30" t="s">
        <v>609</v>
      </c>
      <c r="C69" s="30" t="s">
        <v>539</v>
      </c>
      <c r="D69" s="30" t="s">
        <v>540</v>
      </c>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t="str">
        <f>iferror(vlookup(AN69,'AP CS Principles Curriculum Framework'!$E:$F,2,0),"")</f>
        <v/>
      </c>
      <c r="AP69" s="30"/>
      <c r="AQ69" s="30" t="str">
        <f>iferror(vlookup(AP69,'AP CS Principles Curriculum Framework'!$E:$F,2,0),"")</f>
        <v/>
      </c>
      <c r="AR69" s="30"/>
      <c r="AS69" s="30" t="str">
        <f>iferror(vlookup(AR69,'AP CS Principles Curriculum Framework'!$E:$F,2,0),"")</f>
        <v/>
      </c>
      <c r="AT69" s="30"/>
      <c r="AU69" s="30" t="str">
        <f>iferror(vlookup(AT69,'AP CS Principles Curriculum Framework'!$E:$F,2,0),"")</f>
        <v/>
      </c>
    </row>
    <row r="70">
      <c r="A70" s="34" t="s">
        <v>610</v>
      </c>
      <c r="B70" s="34" t="s">
        <v>611</v>
      </c>
      <c r="C70" s="34" t="s">
        <v>539</v>
      </c>
      <c r="D70" s="34" t="s">
        <v>540</v>
      </c>
      <c r="E70" s="34"/>
      <c r="F70" s="34"/>
      <c r="G70" s="34"/>
      <c r="H70" s="34"/>
      <c r="I70" s="34"/>
      <c r="J70" s="34"/>
      <c r="K70" s="34"/>
      <c r="L70" s="34"/>
      <c r="M70" s="34"/>
      <c r="N70" s="34"/>
      <c r="O70" s="34"/>
      <c r="P70" s="34"/>
      <c r="Q70" s="34"/>
      <c r="R70" s="34"/>
      <c r="S70" s="34"/>
      <c r="T70" s="34"/>
      <c r="U70" s="34"/>
      <c r="V70" s="34"/>
      <c r="W70" s="34"/>
      <c r="X70" s="34"/>
      <c r="Y70" s="34"/>
      <c r="Z70" s="34"/>
      <c r="AA70" s="34"/>
      <c r="AB70" s="34"/>
      <c r="AC70" s="34"/>
      <c r="AD70" s="34"/>
      <c r="AE70" s="34"/>
      <c r="AF70" s="34"/>
      <c r="AG70" s="34"/>
      <c r="AH70" s="34"/>
      <c r="AI70" s="34"/>
      <c r="AJ70" s="34"/>
      <c r="AK70" s="34"/>
      <c r="AL70" s="34"/>
      <c r="AM70" s="34"/>
      <c r="AN70" s="34"/>
      <c r="AO70" s="34" t="str">
        <f>iferror(vlookup(AN70,'AP CS Principles Curriculum Framework'!$E:$F,2,0),"")</f>
        <v/>
      </c>
      <c r="AP70" s="34"/>
      <c r="AQ70" s="34" t="str">
        <f>iferror(vlookup(AP70,'AP CS Principles Curriculum Framework'!$E:$F,2,0),"")</f>
        <v/>
      </c>
      <c r="AR70" s="34"/>
      <c r="AS70" s="34" t="str">
        <f>iferror(vlookup(AR70,'AP CS Principles Curriculum Framework'!$E:$F,2,0),"")</f>
        <v/>
      </c>
      <c r="AT70" s="34"/>
      <c r="AU70" s="34" t="str">
        <f>iferror(vlookup(AT70,'AP CS Principles Curriculum Framework'!$E:$F,2,0),"")</f>
        <v/>
      </c>
    </row>
    <row r="71">
      <c r="A71" s="37" t="s">
        <v>612</v>
      </c>
      <c r="B71" s="37" t="s">
        <v>613</v>
      </c>
      <c r="C71" s="37" t="s">
        <v>614</v>
      </c>
      <c r="D71" s="37" t="s">
        <v>615</v>
      </c>
      <c r="E71" s="37" t="s">
        <v>616</v>
      </c>
      <c r="F71" s="37"/>
      <c r="G71" s="37"/>
      <c r="H71" s="37"/>
      <c r="I71" s="37"/>
      <c r="J71" s="37"/>
      <c r="K71" s="37"/>
      <c r="L71" s="37"/>
      <c r="M71" s="37"/>
      <c r="N71" s="37"/>
      <c r="O71" s="37"/>
      <c r="P71" s="37"/>
      <c r="Q71" s="37"/>
      <c r="R71" s="37"/>
      <c r="S71" s="37"/>
      <c r="T71" s="37"/>
      <c r="U71" s="37"/>
      <c r="V71" s="37"/>
      <c r="W71" s="37"/>
      <c r="X71" s="37"/>
      <c r="Y71" s="37"/>
      <c r="Z71" s="37"/>
      <c r="AA71" s="37"/>
      <c r="AB71" s="37"/>
      <c r="AC71" s="37"/>
      <c r="AD71" s="37"/>
      <c r="AE71" s="37"/>
      <c r="AF71" s="37"/>
      <c r="AG71" s="37"/>
      <c r="AH71" s="37"/>
      <c r="AI71" s="37"/>
      <c r="AJ71" s="37"/>
      <c r="AK71" s="37"/>
      <c r="AL71" s="37"/>
      <c r="AM71" s="37"/>
      <c r="AN71" s="37"/>
      <c r="AO71" s="37" t="str">
        <f>iferror(vlookup(AN71,'AP CS Principles Curriculum Framework'!$E:$F,2,0),"")</f>
        <v/>
      </c>
      <c r="AP71" s="37"/>
      <c r="AQ71" s="37" t="str">
        <f>iferror(vlookup(AP71,'AP CS Principles Curriculum Framework'!$E:$F,2,0),"")</f>
        <v/>
      </c>
      <c r="AR71" s="37"/>
      <c r="AS71" s="37" t="str">
        <f>iferror(vlookup(AR71,'AP CS Principles Curriculum Framework'!$E:$F,2,0),"")</f>
        <v/>
      </c>
      <c r="AT71" s="37"/>
      <c r="AU71" s="37" t="str">
        <f>iferror(vlookup(AT71,'AP CS Principles Curriculum Framework'!$E:$F,2,0),"")</f>
        <v/>
      </c>
    </row>
    <row r="72">
      <c r="A72" s="18" t="s">
        <v>617</v>
      </c>
      <c r="B72" s="18" t="s">
        <v>618</v>
      </c>
      <c r="C72" s="18" t="s">
        <v>614</v>
      </c>
      <c r="D72" s="18" t="s">
        <v>615</v>
      </c>
      <c r="E72" s="18" t="s">
        <v>616</v>
      </c>
      <c r="F72" s="18"/>
      <c r="G72" s="18"/>
      <c r="H72" s="18"/>
      <c r="I72" s="18"/>
      <c r="J72" s="18"/>
      <c r="K72" s="18"/>
      <c r="L72" s="18"/>
      <c r="M72" s="18"/>
      <c r="N72" s="18"/>
      <c r="O72" s="18"/>
      <c r="P72" s="18"/>
      <c r="Q72" s="18"/>
      <c r="R72" s="18"/>
      <c r="S72" s="18"/>
      <c r="T72" s="18"/>
      <c r="U72" s="18"/>
      <c r="V72" s="18"/>
      <c r="W72" s="18"/>
      <c r="X72" s="18"/>
      <c r="Y72" s="18"/>
      <c r="Z72" s="18"/>
      <c r="AA72" s="18"/>
      <c r="AB72" s="18"/>
      <c r="AC72" s="18"/>
      <c r="AD72" s="18"/>
      <c r="AE72" s="18"/>
      <c r="AF72" s="18"/>
      <c r="AG72" s="18"/>
      <c r="AH72" s="18"/>
      <c r="AI72" s="18"/>
      <c r="AJ72" s="18"/>
      <c r="AK72" s="18"/>
      <c r="AL72" s="18"/>
      <c r="AM72" s="18"/>
      <c r="AN72" s="18"/>
      <c r="AO72" s="18" t="str">
        <f>iferror(vlookup(AN72,'AP CS Principles Curriculum Framework'!$E:$F,2,0),"")</f>
        <v/>
      </c>
      <c r="AP72" s="18"/>
      <c r="AQ72" s="18" t="str">
        <f>iferror(vlookup(AP72,'AP CS Principles Curriculum Framework'!$E:$F,2,0),"")</f>
        <v/>
      </c>
      <c r="AR72" s="18"/>
      <c r="AS72" s="18" t="str">
        <f>iferror(vlookup(AR72,'AP CS Principles Curriculum Framework'!$E:$F,2,0),"")</f>
        <v/>
      </c>
      <c r="AT72" s="18"/>
      <c r="AU72" s="18" t="str">
        <f>iferror(vlookup(AT72,'AP CS Principles Curriculum Framework'!$E:$F,2,0),"")</f>
        <v/>
      </c>
    </row>
    <row r="73">
      <c r="A73" s="30" t="s">
        <v>619</v>
      </c>
      <c r="B73" s="30" t="s">
        <v>620</v>
      </c>
      <c r="C73" s="30" t="s">
        <v>614</v>
      </c>
      <c r="D73" s="30" t="s">
        <v>615</v>
      </c>
      <c r="E73" s="30" t="s">
        <v>616</v>
      </c>
      <c r="F73" s="30" t="s">
        <v>621</v>
      </c>
      <c r="G73" s="30"/>
      <c r="H73" s="30"/>
      <c r="I73" s="30"/>
      <c r="J73" s="30"/>
      <c r="K73" s="30"/>
      <c r="L73" s="30"/>
      <c r="M73" s="30" t="s">
        <v>622</v>
      </c>
      <c r="N73" s="30"/>
      <c r="O73" s="30"/>
      <c r="P73" s="30" t="s">
        <v>623</v>
      </c>
      <c r="Q73" s="67" t="str">
        <f>hyperlink("https://docs.google.com/presentation/d/1NnvyD3p7M7sHMpU5a30dc8IbyAxaSZ7hP0SDuBL5kS4/edit#slide=id.gedc8b5377_0_0", "Warmup Slide")</f>
        <v>Warmup Slide</v>
      </c>
      <c r="R73" s="67" t="str">
        <f>hyperlink("https://code.pyret.org/editor#share=0BxniOuTB30FSYnk3dEg2YlFieTg&amp;v=v0.5r1440", "Bakery Pyret File")</f>
        <v>Bakery Pyret File</v>
      </c>
      <c r="S73" s="30"/>
      <c r="T73" s="30"/>
      <c r="U73" s="30"/>
      <c r="V73" s="30"/>
      <c r="W73" s="30"/>
      <c r="X73" s="30"/>
      <c r="Y73" s="30"/>
      <c r="Z73" s="30"/>
      <c r="AA73" s="30"/>
      <c r="AB73" s="30"/>
      <c r="AC73" s="30"/>
      <c r="AD73" s="30"/>
      <c r="AE73" s="30"/>
      <c r="AF73" s="30"/>
      <c r="AG73" s="30"/>
      <c r="AH73" s="30"/>
      <c r="AI73" s="30"/>
      <c r="AJ73" s="30"/>
      <c r="AK73" s="30"/>
      <c r="AL73" s="30"/>
      <c r="AM73" s="30"/>
      <c r="AN73" s="30"/>
      <c r="AO73" s="30" t="str">
        <f>iferror(vlookup(AN73,'AP CS Principles Curriculum Framework'!$E:$F,2,0),"")</f>
        <v/>
      </c>
      <c r="AP73" s="30"/>
      <c r="AQ73" s="30" t="str">
        <f>iferror(vlookup(AP73,'AP CS Principles Curriculum Framework'!$E:$F,2,0),"")</f>
        <v/>
      </c>
      <c r="AR73" s="30"/>
      <c r="AS73" s="30" t="str">
        <f>iferror(vlookup(AR73,'AP CS Principles Curriculum Framework'!$E:$F,2,0),"")</f>
        <v/>
      </c>
      <c r="AT73" s="30"/>
      <c r="AU73" s="30" t="str">
        <f>iferror(vlookup(AT73,'AP CS Principles Curriculum Framework'!$E:$F,2,0),"")</f>
        <v/>
      </c>
    </row>
    <row r="74">
      <c r="A74" s="34" t="s">
        <v>630</v>
      </c>
      <c r="B74" s="34" t="s">
        <v>632</v>
      </c>
      <c r="C74" s="34" t="s">
        <v>614</v>
      </c>
      <c r="D74" s="34" t="s">
        <v>615</v>
      </c>
      <c r="E74" s="34" t="s">
        <v>634</v>
      </c>
      <c r="F74" s="34" t="s">
        <v>636</v>
      </c>
      <c r="G74" s="34"/>
      <c r="H74" s="34"/>
      <c r="I74" s="34" t="s">
        <v>638</v>
      </c>
      <c r="J74" s="34" t="s">
        <v>639</v>
      </c>
      <c r="K74" s="34" t="s">
        <v>641</v>
      </c>
      <c r="L74" s="34" t="s">
        <v>642</v>
      </c>
      <c r="M74" s="34" t="s">
        <v>622</v>
      </c>
      <c r="N74" s="34" t="s">
        <v>644</v>
      </c>
      <c r="O74" s="34" t="s">
        <v>645</v>
      </c>
      <c r="P74" s="34" t="s">
        <v>647</v>
      </c>
      <c r="Q74" s="72" t="str">
        <f>hyperlink("https://docs.google.com/presentation/d/1OR3YGkeCHAMLd6C_OXwEt3hai7CcLskrU4pQmmRWbFY/edit#slide=id.gedd70c3d4_0_0", "Warm Up Slide")</f>
        <v>Warm Up Slide</v>
      </c>
      <c r="R74" s="34" t="s">
        <v>652</v>
      </c>
      <c r="S74" s="72" t="str">
        <f>hyperlink("https://drive.google.com/open?id=0BxniOuTB30FSbTM4dTlFNWZBVmc", "Pyret files: auto and party")</f>
        <v>Pyret files: auto and party</v>
      </c>
      <c r="T74" s="34" t="s">
        <v>653</v>
      </c>
      <c r="U74" s="72" t="str">
        <f>hyperlink("https://drive.google.com/open?id=1J1yrvkcYE2hupR5cHt2iSk2OzQcajV_b6H_pDnzRj7k", "Blank Design Recipe Template")</f>
        <v>Blank Design Recipe Template</v>
      </c>
      <c r="V74" s="34" t="s">
        <v>654</v>
      </c>
      <c r="W74" s="72" t="str">
        <f>hyperlink("https://docs.google.com/document/d/12icHlHLTalFqVl7hw122Pg6y-Vi922uZ-f4SHOUrYvU/edit", "Exit Slip: party and relocate")</f>
        <v>Exit Slip: party and relocate</v>
      </c>
      <c r="X74" s="34"/>
      <c r="Y74" s="34"/>
      <c r="Z74" s="34" t="s">
        <v>655</v>
      </c>
      <c r="AA74" s="34"/>
      <c r="AB74" s="34"/>
      <c r="AC74" s="34"/>
      <c r="AD74" s="34"/>
      <c r="AE74" s="34"/>
      <c r="AF74" s="34"/>
      <c r="AG74" s="34"/>
      <c r="AH74" s="34"/>
      <c r="AI74" s="34"/>
      <c r="AJ74" s="34"/>
      <c r="AK74" s="34"/>
      <c r="AL74" s="34"/>
      <c r="AM74" s="34"/>
      <c r="AN74" s="34"/>
      <c r="AO74" s="34" t="str">
        <f>iferror(vlookup(AN74,'AP CS Principles Curriculum Framework'!$E:$F,2,0),"")</f>
        <v/>
      </c>
      <c r="AP74" s="34"/>
      <c r="AQ74" s="34" t="str">
        <f>iferror(vlookup(AP74,'AP CS Principles Curriculum Framework'!$E:$F,2,0),"")</f>
        <v/>
      </c>
      <c r="AR74" s="34"/>
      <c r="AS74" s="34" t="str">
        <f>iferror(vlookup(AR74,'AP CS Principles Curriculum Framework'!$E:$F,2,0),"")</f>
        <v/>
      </c>
      <c r="AT74" s="34"/>
      <c r="AU74" s="34" t="str">
        <f>iferror(vlookup(AT74,'AP CS Principles Curriculum Framework'!$E:$F,2,0),"")</f>
        <v/>
      </c>
    </row>
    <row r="75">
      <c r="A75" s="37" t="s">
        <v>656</v>
      </c>
      <c r="B75" s="37" t="s">
        <v>657</v>
      </c>
      <c r="C75" s="37" t="s">
        <v>614</v>
      </c>
      <c r="D75" s="37" t="s">
        <v>615</v>
      </c>
      <c r="E75" s="37" t="s">
        <v>634</v>
      </c>
      <c r="F75" s="37" t="s">
        <v>658</v>
      </c>
      <c r="G75" s="37"/>
      <c r="H75" s="37"/>
      <c r="I75" s="37"/>
      <c r="J75" s="37" t="s">
        <v>659</v>
      </c>
      <c r="K75" s="37" t="s">
        <v>660</v>
      </c>
      <c r="L75" s="37" t="s">
        <v>661</v>
      </c>
      <c r="M75" s="37" t="s">
        <v>622</v>
      </c>
      <c r="N75" s="37" t="s">
        <v>644</v>
      </c>
      <c r="O75" s="37" t="s">
        <v>645</v>
      </c>
      <c r="P75" s="37"/>
      <c r="Q75" s="37"/>
      <c r="R75" s="37"/>
      <c r="S75" s="37"/>
      <c r="T75" s="37"/>
      <c r="U75" s="37"/>
      <c r="V75" s="37"/>
      <c r="W75" s="37"/>
      <c r="X75" s="37"/>
      <c r="Y75" s="37"/>
      <c r="Z75" s="37"/>
      <c r="AA75" s="37"/>
      <c r="AB75" s="37"/>
      <c r="AC75" s="37"/>
      <c r="AD75" s="37"/>
      <c r="AE75" s="37"/>
      <c r="AF75" s="37"/>
      <c r="AG75" s="37"/>
      <c r="AH75" s="37"/>
      <c r="AI75" s="37"/>
      <c r="AJ75" s="37"/>
      <c r="AK75" s="37"/>
      <c r="AL75" s="37"/>
      <c r="AM75" s="37"/>
      <c r="AN75" s="37"/>
      <c r="AO75" s="37" t="str">
        <f>iferror(vlookup(AN75,'AP CS Principles Curriculum Framework'!$E:$F,2,0),"")</f>
        <v/>
      </c>
      <c r="AP75" s="37"/>
      <c r="AQ75" s="37" t="str">
        <f>iferror(vlookup(AP75,'AP CS Principles Curriculum Framework'!$E:$F,2,0),"")</f>
        <v/>
      </c>
      <c r="AR75" s="37"/>
      <c r="AS75" s="37" t="str">
        <f>iferror(vlookup(AR75,'AP CS Principles Curriculum Framework'!$E:$F,2,0),"")</f>
        <v/>
      </c>
      <c r="AT75" s="37"/>
      <c r="AU75" s="37" t="str">
        <f>iferror(vlookup(AT75,'AP CS Principles Curriculum Framework'!$E:$F,2,0),"")</f>
        <v/>
      </c>
    </row>
    <row r="76">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c r="AE76" s="18"/>
      <c r="AF76" s="18"/>
      <c r="AG76" s="18"/>
      <c r="AH76" s="18"/>
      <c r="AI76" s="18"/>
      <c r="AJ76" s="18"/>
      <c r="AK76" s="18"/>
      <c r="AL76" s="18"/>
      <c r="AM76" s="18"/>
      <c r="AN76" s="18"/>
      <c r="AO76" s="18" t="str">
        <f>iferror(vlookup(AN76,'AP CS Principles Curriculum Framework'!$E:$F,2,0),"")</f>
        <v/>
      </c>
      <c r="AP76" s="18"/>
      <c r="AQ76" s="18" t="str">
        <f>iferror(vlookup(AP76,'AP CS Principles Curriculum Framework'!$E:$F,2,0),"")</f>
        <v/>
      </c>
      <c r="AR76" s="18"/>
      <c r="AS76" s="18" t="str">
        <f>iferror(vlookup(AR76,'AP CS Principles Curriculum Framework'!$E:$F,2,0),"")</f>
        <v/>
      </c>
      <c r="AT76" s="18"/>
      <c r="AU76" s="18" t="str">
        <f>iferror(vlookup(AT76,'AP CS Principles Curriculum Framework'!$E:$F,2,0),"")</f>
        <v/>
      </c>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t="str">
        <f>iferror(vlookup(AN77,'AP CS Principles Curriculum Framework'!$E:$F,2,0),"")</f>
        <v/>
      </c>
      <c r="AP77" s="30"/>
      <c r="AQ77" s="30" t="str">
        <f>iferror(vlookup(AP77,'AP CS Principles Curriculum Framework'!$E:$F,2,0),"")</f>
        <v/>
      </c>
      <c r="AR77" s="30"/>
      <c r="AS77" s="30" t="str">
        <f>iferror(vlookup(AR77,'AP CS Principles Curriculum Framework'!$E:$F,2,0),"")</f>
        <v/>
      </c>
      <c r="AT77" s="30"/>
      <c r="AU77" s="30" t="str">
        <f>iferror(vlookup(AT77,'AP CS Principles Curriculum Framework'!$E:$F,2,0),"")</f>
        <v/>
      </c>
    </row>
    <row r="78">
      <c r="A78" s="34"/>
      <c r="B78" s="34"/>
      <c r="C78" s="34"/>
      <c r="D78" s="34"/>
      <c r="E78" s="34"/>
      <c r="F78" s="34"/>
      <c r="G78" s="34"/>
      <c r="H78" s="34"/>
      <c r="I78" s="34"/>
      <c r="J78" s="34"/>
      <c r="K78" s="34"/>
      <c r="L78" s="34"/>
      <c r="M78" s="34"/>
      <c r="N78" s="34"/>
      <c r="O78" s="34"/>
      <c r="P78" s="34"/>
      <c r="Q78" s="34"/>
      <c r="R78" s="34"/>
      <c r="S78" s="34"/>
      <c r="T78" s="34"/>
      <c r="U78" s="34"/>
      <c r="V78" s="34"/>
      <c r="W78" s="34"/>
      <c r="X78" s="34"/>
      <c r="Y78" s="34"/>
      <c r="Z78" s="34"/>
      <c r="AA78" s="34"/>
      <c r="AB78" s="34"/>
      <c r="AC78" s="34"/>
      <c r="AD78" s="34"/>
      <c r="AE78" s="34"/>
      <c r="AF78" s="34"/>
      <c r="AG78" s="34"/>
      <c r="AH78" s="34"/>
      <c r="AI78" s="34"/>
      <c r="AJ78" s="34"/>
      <c r="AK78" s="34"/>
      <c r="AL78" s="34"/>
      <c r="AM78" s="34"/>
      <c r="AN78" s="34"/>
      <c r="AO78" s="34" t="str">
        <f>iferror(vlookup(AN78,'AP CS Principles Curriculum Framework'!$E:$F,2,0),"")</f>
        <v/>
      </c>
      <c r="AP78" s="34"/>
      <c r="AQ78" s="34" t="str">
        <f>iferror(vlookup(AP78,'AP CS Principles Curriculum Framework'!$E:$F,2,0),"")</f>
        <v/>
      </c>
      <c r="AR78" s="34"/>
      <c r="AS78" s="34" t="str">
        <f>iferror(vlookup(AR78,'AP CS Principles Curriculum Framework'!$E:$F,2,0),"")</f>
        <v/>
      </c>
      <c r="AT78" s="34"/>
      <c r="AU78" s="34" t="str">
        <f>iferror(vlookup(AT78,'AP CS Principles Curriculum Framework'!$E:$F,2,0),"")</f>
        <v/>
      </c>
    </row>
  </sheetData>
  <dataValidations>
    <dataValidation type="list" allowBlank="1" sqref="AG2:AG78">
      <formula1>'AP CS Principles Curriculum Framework'!$C$2:$C$305</formula1>
    </dataValidation>
    <dataValidation type="list" allowBlank="1" sqref="AF2:AF78">
      <formula1>'Essential Questions'!$A$2:$A$35</formula1>
    </dataValidation>
    <dataValidation type="list" allowBlank="1" sqref="AJ2:AM78">
      <formula1>'Computational Thinking Practices'!$C$3:$C$31</formula1>
    </dataValidation>
    <dataValidation type="list" allowBlank="1" sqref="AN2:AN78 AP2:AP78 AR2:AR78 AT2:AT78">
      <formula1>'AP CS Principles Curriculum Framework'!$E$2:$E$305</formula1>
    </dataValidation>
    <dataValidation type="list" allowBlank="1" sqref="AI2:AI78">
      <formula1>'Computational Thinking Practices'!$B$2:$B$26</formula1>
    </dataValidation>
    <dataValidation type="list" allowBlank="1" sqref="AH2:AH78">
      <formula1>'AP CS Principles Curriculum Framework'!$D$2:$D$305</formula1>
    </dataValidation>
  </dataValidations>
  <hyperlinks>
    <hyperlink r:id="rId2" ref="B2"/>
    <hyperlink r:id="rId3" ref="D2"/>
    <hyperlink r:id="rId4" ref="B3"/>
    <hyperlink r:id="rId5" ref="B4"/>
    <hyperlink r:id="rId6" ref="Q4"/>
    <hyperlink r:id="rId7" location="slide=id.g118946fe42_1_9" ref="S4"/>
    <hyperlink r:id="rId8" ref="U4"/>
    <hyperlink r:id="rId9" ref="B5"/>
    <hyperlink r:id="rId10" ref="B6"/>
    <hyperlink r:id="rId11" ref="B7"/>
    <hyperlink r:id="rId12" ref="Q63"/>
    <hyperlink r:id="rId13" ref="S63"/>
    <hyperlink r:id="rId14" ref="U63"/>
    <hyperlink r:id="rId15" location="slide=id.g3bc84f279_069" ref="S64"/>
    <hyperlink r:id="rId16" ref="U64"/>
    <hyperlink r:id="rId17" ref="U65"/>
    <hyperlink r:id="rId18" location="slide=id.gedc8b5377_0_0" ref="Q73"/>
    <hyperlink r:id="rId19" location="share=0BxniOuTB30FSYnk3dEg2YlFieTg&amp;v=v0.5r1440" ref="R73"/>
    <hyperlink r:id="rId20" location="slide=id.gedd70c3d4_0_0" ref="Q74"/>
    <hyperlink r:id="rId21" ref="S74"/>
    <hyperlink r:id="rId22" ref="U74"/>
    <hyperlink r:id="rId23" ref="W74"/>
  </hyperlinks>
  <drawing r:id="rId24"/>
  <legacyDrawing r:id="rId2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FF00"/>
  </sheetPr>
  <sheetViews>
    <sheetView workbookViewId="0">
      <pane xSplit="3.0" ySplit="3.0" topLeftCell="D4" activePane="bottomRight" state="frozen"/>
      <selection activeCell="D1" sqref="D1" pane="topRight"/>
      <selection activeCell="A4" sqref="A4" pane="bottomLeft"/>
      <selection activeCell="D4" sqref="D4" pane="bottomRight"/>
    </sheetView>
  </sheetViews>
  <sheetFormatPr customHeight="1" defaultColWidth="14.43" defaultRowHeight="15.75"/>
  <cols>
    <col customWidth="1" min="1" max="1" width="10.71"/>
    <col customWidth="1" min="2" max="2" width="11.86"/>
    <col customWidth="1" hidden="1" min="3" max="3" width="14.0"/>
    <col customWidth="1" min="4" max="4" width="27.0"/>
    <col customWidth="1" min="5" max="5" width="24.0"/>
    <col customWidth="1" min="6" max="6" width="24.29"/>
  </cols>
  <sheetData>
    <row r="1">
      <c r="A1" s="6" t="s">
        <v>2</v>
      </c>
      <c r="B1" s="7" t="s">
        <v>99</v>
      </c>
      <c r="C1" s="7"/>
      <c r="D1" s="7" t="s">
        <v>121</v>
      </c>
      <c r="E1" s="7"/>
      <c r="F1" s="7"/>
    </row>
    <row r="2" ht="18.75" customHeight="1">
      <c r="A2" s="8"/>
      <c r="B2" s="9"/>
      <c r="C2" s="9"/>
      <c r="D2" s="9">
        <v>63.0</v>
      </c>
      <c r="E2" s="9" t="s">
        <v>154</v>
      </c>
      <c r="F2" s="9">
        <v>65.0</v>
      </c>
    </row>
    <row r="3" ht="1.5" customHeight="1">
      <c r="A3" s="10" t="s">
        <v>155</v>
      </c>
      <c r="B3" s="1" t="s">
        <v>156</v>
      </c>
      <c r="C3" s="1" t="s">
        <v>157</v>
      </c>
      <c r="D3" s="1" t="s">
        <v>158</v>
      </c>
      <c r="E3" s="1" t="s">
        <v>159</v>
      </c>
      <c r="F3" s="3" t="s">
        <v>160</v>
      </c>
    </row>
    <row r="4">
      <c r="A4" s="11">
        <v>42621.0</v>
      </c>
      <c r="B4" s="12" t="s">
        <v>161</v>
      </c>
      <c r="C4" s="13" t="s">
        <v>162</v>
      </c>
      <c r="D4" s="14"/>
      <c r="E4" s="15" t="s">
        <v>163</v>
      </c>
      <c r="F4" s="14" t="s">
        <v>165</v>
      </c>
    </row>
    <row r="5" ht="4.5" customHeight="1">
      <c r="A5" s="11">
        <v>42622.0</v>
      </c>
      <c r="B5" s="12" t="s">
        <v>166</v>
      </c>
      <c r="C5" s="19"/>
      <c r="D5" s="20" t="s">
        <v>163</v>
      </c>
      <c r="E5" s="21" t="s">
        <v>179</v>
      </c>
      <c r="F5" s="14"/>
    </row>
    <row r="6">
      <c r="A6" s="11">
        <v>42623.0</v>
      </c>
      <c r="B6" s="12" t="s">
        <v>180</v>
      </c>
      <c r="C6" s="19"/>
      <c r="D6" s="14"/>
      <c r="E6" s="14"/>
      <c r="F6" s="14"/>
    </row>
    <row r="7">
      <c r="A7" s="11">
        <v>42624.0</v>
      </c>
      <c r="B7" s="12" t="s">
        <v>180</v>
      </c>
      <c r="C7" s="19"/>
      <c r="D7" s="14"/>
      <c r="E7" s="14"/>
      <c r="F7" s="14"/>
    </row>
    <row r="8">
      <c r="A8" s="11">
        <v>42625.0</v>
      </c>
      <c r="B8" s="12" t="s">
        <v>181</v>
      </c>
      <c r="C8" s="13" t="s">
        <v>182</v>
      </c>
      <c r="D8" s="14"/>
      <c r="E8" s="14"/>
      <c r="F8" s="14"/>
    </row>
    <row r="9">
      <c r="A9" s="11">
        <v>42626.0</v>
      </c>
      <c r="B9" s="12" t="s">
        <v>183</v>
      </c>
      <c r="C9" s="19"/>
      <c r="D9" s="23" t="s">
        <v>179</v>
      </c>
      <c r="E9" s="23" t="s">
        <v>184</v>
      </c>
      <c r="F9" s="27" t="s">
        <v>163</v>
      </c>
    </row>
    <row r="10">
      <c r="A10" s="11">
        <v>42627.0</v>
      </c>
      <c r="B10" s="12" t="s">
        <v>197</v>
      </c>
      <c r="C10" s="19"/>
      <c r="D10" s="28" t="s">
        <v>184</v>
      </c>
      <c r="E10" s="28" t="s">
        <v>199</v>
      </c>
      <c r="F10" s="28" t="s">
        <v>179</v>
      </c>
    </row>
    <row r="11">
      <c r="A11" s="11">
        <v>42628.0</v>
      </c>
      <c r="B11" s="12" t="s">
        <v>161</v>
      </c>
      <c r="C11" s="19"/>
      <c r="D11" s="14"/>
      <c r="E11" s="29" t="s">
        <v>202</v>
      </c>
      <c r="F11" s="29" t="s">
        <v>184</v>
      </c>
    </row>
    <row r="12">
      <c r="A12" s="11">
        <v>42629.0</v>
      </c>
      <c r="B12" s="12" t="s">
        <v>166</v>
      </c>
      <c r="C12" s="19"/>
      <c r="D12" s="21" t="s">
        <v>199</v>
      </c>
      <c r="E12" s="21" t="s">
        <v>203</v>
      </c>
      <c r="F12" s="14"/>
    </row>
    <row r="13">
      <c r="A13" s="11">
        <v>42630.0</v>
      </c>
      <c r="B13" s="12" t="s">
        <v>180</v>
      </c>
      <c r="C13" s="19"/>
      <c r="D13" s="14"/>
      <c r="E13" s="14"/>
      <c r="F13" s="14"/>
    </row>
    <row r="14" ht="4.5" customHeight="1">
      <c r="A14" s="11">
        <v>42631.0</v>
      </c>
      <c r="B14" s="12" t="s">
        <v>180</v>
      </c>
      <c r="C14" s="19"/>
      <c r="D14" s="14"/>
      <c r="E14" s="14"/>
      <c r="F14" s="14"/>
    </row>
    <row r="15">
      <c r="A15" s="11">
        <v>42632.0</v>
      </c>
      <c r="B15" s="12" t="s">
        <v>181</v>
      </c>
      <c r="C15" s="19"/>
      <c r="D15" s="28" t="s">
        <v>202</v>
      </c>
      <c r="E15" s="14"/>
      <c r="F15" s="28" t="s">
        <v>199</v>
      </c>
    </row>
    <row r="16">
      <c r="A16" s="11">
        <v>42633.0</v>
      </c>
      <c r="B16" s="12" t="s">
        <v>183</v>
      </c>
      <c r="C16" s="19"/>
      <c r="D16" s="23" t="s">
        <v>203</v>
      </c>
      <c r="E16" s="23" t="s">
        <v>204</v>
      </c>
      <c r="F16" s="23" t="s">
        <v>202</v>
      </c>
    </row>
    <row r="17" ht="4.5" customHeight="1">
      <c r="A17" s="11">
        <v>42634.0</v>
      </c>
      <c r="B17" s="12" t="s">
        <v>197</v>
      </c>
      <c r="C17" s="19"/>
      <c r="D17" s="28" t="s">
        <v>204</v>
      </c>
      <c r="E17" s="28" t="s">
        <v>206</v>
      </c>
      <c r="F17" s="28" t="s">
        <v>203</v>
      </c>
    </row>
    <row r="18" ht="4.5" customHeight="1">
      <c r="A18" s="11">
        <v>42635.0</v>
      </c>
      <c r="B18" s="12" t="s">
        <v>161</v>
      </c>
      <c r="C18" s="19"/>
      <c r="D18" s="14"/>
      <c r="E18" s="29" t="s">
        <v>207</v>
      </c>
      <c r="F18" s="29" t="s">
        <v>204</v>
      </c>
    </row>
    <row r="19">
      <c r="A19" s="11">
        <v>42636.0</v>
      </c>
      <c r="B19" s="12" t="s">
        <v>166</v>
      </c>
      <c r="C19" s="19"/>
      <c r="D19" s="21" t="s">
        <v>208</v>
      </c>
      <c r="E19" s="21" t="s">
        <v>209</v>
      </c>
      <c r="F19" s="14"/>
    </row>
    <row r="20">
      <c r="A20" s="11">
        <v>42637.0</v>
      </c>
      <c r="B20" s="12" t="s">
        <v>180</v>
      </c>
      <c r="C20" s="19"/>
      <c r="D20" s="14"/>
      <c r="E20" s="14"/>
      <c r="F20" s="14"/>
    </row>
    <row r="21">
      <c r="A21" s="11">
        <v>42638.0</v>
      </c>
      <c r="B21" s="12" t="s">
        <v>180</v>
      </c>
      <c r="C21" s="19"/>
      <c r="D21" s="14"/>
      <c r="E21" s="14"/>
      <c r="F21" s="14"/>
    </row>
    <row r="22">
      <c r="A22" s="11">
        <v>42639.0</v>
      </c>
      <c r="B22" s="12" t="s">
        <v>181</v>
      </c>
      <c r="C22" s="19"/>
      <c r="D22" s="28" t="s">
        <v>210</v>
      </c>
      <c r="E22" s="14"/>
      <c r="F22" s="28" t="s">
        <v>211</v>
      </c>
    </row>
    <row r="23" ht="4.5" customHeight="1">
      <c r="A23" s="11">
        <v>42640.0</v>
      </c>
      <c r="B23" s="12" t="s">
        <v>183</v>
      </c>
      <c r="C23" s="19"/>
      <c r="D23" s="23" t="s">
        <v>212</v>
      </c>
      <c r="E23" s="23" t="s">
        <v>213</v>
      </c>
      <c r="F23" s="23" t="s">
        <v>210</v>
      </c>
    </row>
    <row r="24">
      <c r="A24" s="11">
        <v>42641.0</v>
      </c>
      <c r="B24" s="12" t="s">
        <v>197</v>
      </c>
      <c r="C24" s="19"/>
      <c r="D24" s="28" t="s">
        <v>214</v>
      </c>
      <c r="E24" s="28" t="s">
        <v>210</v>
      </c>
      <c r="F24" s="28" t="s">
        <v>212</v>
      </c>
    </row>
    <row r="25">
      <c r="A25" s="11">
        <v>42642.0</v>
      </c>
      <c r="B25" s="12" t="s">
        <v>161</v>
      </c>
      <c r="C25" s="19"/>
      <c r="D25" s="14"/>
      <c r="E25" s="29" t="s">
        <v>212</v>
      </c>
      <c r="F25" s="29" t="s">
        <v>214</v>
      </c>
    </row>
    <row r="26">
      <c r="A26" s="11">
        <v>42643.0</v>
      </c>
      <c r="B26" s="12" t="s">
        <v>166</v>
      </c>
      <c r="C26" s="19"/>
      <c r="D26" s="21" t="s">
        <v>216</v>
      </c>
      <c r="E26" s="21" t="s">
        <v>214</v>
      </c>
      <c r="F26" s="14"/>
    </row>
    <row r="27">
      <c r="A27" s="11">
        <v>42644.0</v>
      </c>
      <c r="B27" s="12" t="s">
        <v>180</v>
      </c>
      <c r="C27" s="19"/>
      <c r="D27" s="14"/>
      <c r="E27" s="14"/>
      <c r="F27" s="14"/>
    </row>
    <row r="28">
      <c r="A28" s="11">
        <v>42645.0</v>
      </c>
      <c r="B28" s="12" t="s">
        <v>180</v>
      </c>
      <c r="C28" s="19"/>
      <c r="D28" s="14"/>
      <c r="E28" s="14"/>
      <c r="F28" s="14"/>
    </row>
    <row r="29" ht="4.5" customHeight="1">
      <c r="A29" s="11">
        <v>42646.0</v>
      </c>
      <c r="B29" s="12" t="s">
        <v>181</v>
      </c>
      <c r="C29" s="13" t="s">
        <v>218</v>
      </c>
      <c r="D29" s="14"/>
      <c r="E29" s="14"/>
      <c r="F29" s="14"/>
    </row>
    <row r="30">
      <c r="A30" s="11">
        <v>42647.0</v>
      </c>
      <c r="B30" s="12" t="s">
        <v>183</v>
      </c>
      <c r="C30" s="13" t="s">
        <v>218</v>
      </c>
      <c r="D30" s="14"/>
      <c r="E30" s="14"/>
      <c r="F30" s="14"/>
    </row>
    <row r="31" ht="4.5" customHeight="1">
      <c r="A31" s="11">
        <v>42648.0</v>
      </c>
      <c r="B31" s="12" t="s">
        <v>197</v>
      </c>
      <c r="C31" s="19"/>
      <c r="D31" s="28" t="s">
        <v>219</v>
      </c>
      <c r="E31" s="28" t="s">
        <v>216</v>
      </c>
      <c r="F31" s="28" t="s">
        <v>216</v>
      </c>
    </row>
    <row r="32">
      <c r="A32" s="11">
        <v>42649.0</v>
      </c>
      <c r="B32" s="12" t="s">
        <v>161</v>
      </c>
      <c r="C32" s="19"/>
      <c r="D32" s="14"/>
      <c r="E32" s="29" t="s">
        <v>219</v>
      </c>
      <c r="F32" s="29" t="s">
        <v>219</v>
      </c>
    </row>
    <row r="33" ht="4.5" customHeight="1">
      <c r="A33" s="11">
        <v>42650.0</v>
      </c>
      <c r="B33" s="12" t="s">
        <v>166</v>
      </c>
      <c r="C33" s="19"/>
      <c r="D33" s="21" t="s">
        <v>222</v>
      </c>
      <c r="E33" s="21" t="s">
        <v>222</v>
      </c>
      <c r="F33" s="14"/>
    </row>
    <row r="34">
      <c r="A34" s="11">
        <v>42651.0</v>
      </c>
      <c r="B34" s="12" t="s">
        <v>180</v>
      </c>
      <c r="C34" s="19"/>
      <c r="D34" s="14"/>
      <c r="E34" s="14"/>
      <c r="F34" s="14"/>
    </row>
    <row r="35">
      <c r="A35" s="11">
        <v>42652.0</v>
      </c>
      <c r="B35" s="12" t="s">
        <v>180</v>
      </c>
      <c r="C35" s="19"/>
      <c r="D35" s="14"/>
      <c r="E35" s="14"/>
      <c r="F35" s="14"/>
    </row>
    <row r="36">
      <c r="A36" s="11">
        <v>42653.0</v>
      </c>
      <c r="B36" s="12" t="s">
        <v>181</v>
      </c>
      <c r="C36" s="13" t="s">
        <v>225</v>
      </c>
      <c r="D36" s="14"/>
      <c r="E36" s="14"/>
      <c r="F36" s="14"/>
    </row>
    <row r="37" ht="4.5" customHeight="1">
      <c r="A37" s="11">
        <v>42654.0</v>
      </c>
      <c r="B37" s="12" t="s">
        <v>183</v>
      </c>
      <c r="C37" s="19"/>
      <c r="D37" s="23" t="s">
        <v>227</v>
      </c>
      <c r="E37" s="23" t="s">
        <v>227</v>
      </c>
      <c r="F37" s="23" t="s">
        <v>222</v>
      </c>
    </row>
    <row r="38">
      <c r="A38" s="11">
        <v>42655.0</v>
      </c>
      <c r="B38" s="12" t="s">
        <v>197</v>
      </c>
      <c r="C38" s="13" t="s">
        <v>228</v>
      </c>
      <c r="D38" s="14"/>
      <c r="E38" s="14"/>
      <c r="F38" s="14"/>
    </row>
    <row r="39">
      <c r="A39" s="11">
        <v>42656.0</v>
      </c>
      <c r="B39" s="12" t="s">
        <v>161</v>
      </c>
      <c r="C39" s="19"/>
      <c r="D39" s="14"/>
      <c r="E39" s="29" t="s">
        <v>230</v>
      </c>
      <c r="F39" s="29" t="s">
        <v>227</v>
      </c>
    </row>
    <row r="40">
      <c r="A40" s="11">
        <v>42657.0</v>
      </c>
      <c r="B40" s="12" t="s">
        <v>166</v>
      </c>
      <c r="C40" s="19"/>
      <c r="D40" s="21" t="s">
        <v>230</v>
      </c>
      <c r="E40" s="21" t="s">
        <v>231</v>
      </c>
      <c r="F40" s="14"/>
    </row>
    <row r="41">
      <c r="A41" s="11">
        <v>42658.0</v>
      </c>
      <c r="B41" s="12" t="s">
        <v>180</v>
      </c>
      <c r="C41" s="19"/>
      <c r="D41" s="14"/>
      <c r="E41" s="14"/>
      <c r="F41" s="14"/>
    </row>
    <row r="42" ht="4.5" customHeight="1">
      <c r="A42" s="11">
        <v>42659.0</v>
      </c>
      <c r="B42" s="12" t="s">
        <v>180</v>
      </c>
      <c r="C42" s="19"/>
      <c r="D42" s="14"/>
      <c r="E42" s="14"/>
      <c r="F42" s="14"/>
    </row>
    <row r="43">
      <c r="A43" s="11">
        <v>42660.0</v>
      </c>
      <c r="B43" s="12" t="s">
        <v>181</v>
      </c>
      <c r="C43" s="19"/>
      <c r="D43" s="28" t="s">
        <v>231</v>
      </c>
      <c r="E43" s="14"/>
      <c r="F43" s="28" t="s">
        <v>230</v>
      </c>
    </row>
    <row r="44">
      <c r="A44" s="11">
        <v>42661.0</v>
      </c>
      <c r="B44" s="12" t="s">
        <v>183</v>
      </c>
      <c r="C44" s="19"/>
      <c r="D44" s="23" t="s">
        <v>232</v>
      </c>
      <c r="E44" s="23" t="s">
        <v>232</v>
      </c>
      <c r="F44" s="23" t="s">
        <v>231</v>
      </c>
    </row>
    <row r="45" ht="4.5" customHeight="1">
      <c r="A45" s="11">
        <v>42662.0</v>
      </c>
      <c r="B45" s="12" t="s">
        <v>197</v>
      </c>
      <c r="C45" s="19"/>
      <c r="D45" s="28" t="s">
        <v>195</v>
      </c>
      <c r="E45" s="28" t="s">
        <v>195</v>
      </c>
      <c r="F45" s="28" t="s">
        <v>195</v>
      </c>
    </row>
    <row r="46">
      <c r="A46" s="11">
        <v>42663.0</v>
      </c>
      <c r="B46" s="12" t="s">
        <v>161</v>
      </c>
      <c r="C46" s="19"/>
      <c r="D46" s="14"/>
      <c r="E46" s="29" t="s">
        <v>195</v>
      </c>
      <c r="F46" s="29" t="s">
        <v>195</v>
      </c>
    </row>
    <row r="47" ht="4.5" customHeight="1">
      <c r="A47" s="11">
        <v>42664.0</v>
      </c>
      <c r="B47" s="12" t="s">
        <v>166</v>
      </c>
      <c r="C47" s="19"/>
      <c r="D47" s="21" t="s">
        <v>195</v>
      </c>
      <c r="E47" s="21" t="s">
        <v>195</v>
      </c>
      <c r="F47" s="14"/>
    </row>
    <row r="48">
      <c r="A48" s="11">
        <v>42665.0</v>
      </c>
      <c r="B48" s="12" t="s">
        <v>180</v>
      </c>
      <c r="C48" s="19"/>
      <c r="D48" s="14"/>
      <c r="E48" s="14"/>
      <c r="F48" s="14"/>
    </row>
    <row r="49">
      <c r="A49" s="11">
        <v>42666.0</v>
      </c>
      <c r="B49" s="12" t="s">
        <v>180</v>
      </c>
      <c r="C49" s="19"/>
      <c r="D49" s="14"/>
      <c r="E49" s="14"/>
      <c r="F49" s="14"/>
    </row>
    <row r="50">
      <c r="A50" s="11">
        <v>42667.0</v>
      </c>
      <c r="B50" s="12" t="s">
        <v>181</v>
      </c>
      <c r="C50" s="19"/>
      <c r="D50" s="28" t="s">
        <v>195</v>
      </c>
      <c r="E50" s="14"/>
      <c r="F50" s="28" t="s">
        <v>195</v>
      </c>
    </row>
    <row r="51">
      <c r="A51" s="11">
        <v>42668.0</v>
      </c>
      <c r="B51" s="12" t="s">
        <v>183</v>
      </c>
      <c r="C51" s="19"/>
      <c r="D51" s="23" t="s">
        <v>195</v>
      </c>
      <c r="E51" s="23" t="s">
        <v>195</v>
      </c>
      <c r="F51" s="23" t="s">
        <v>195</v>
      </c>
    </row>
    <row r="52" ht="4.5" customHeight="1">
      <c r="A52" s="11">
        <v>42669.0</v>
      </c>
      <c r="B52" s="12" t="s">
        <v>197</v>
      </c>
      <c r="C52" s="19"/>
      <c r="D52" s="28" t="s">
        <v>195</v>
      </c>
      <c r="E52" s="28" t="s">
        <v>195</v>
      </c>
      <c r="F52" s="28" t="s">
        <v>195</v>
      </c>
    </row>
    <row r="53">
      <c r="A53" s="11">
        <v>42670.0</v>
      </c>
      <c r="B53" s="12" t="s">
        <v>161</v>
      </c>
      <c r="C53" s="19"/>
      <c r="D53" s="14"/>
      <c r="E53" s="29" t="s">
        <v>195</v>
      </c>
      <c r="F53" s="29" t="s">
        <v>195</v>
      </c>
    </row>
    <row r="54">
      <c r="A54" s="11">
        <v>42671.0</v>
      </c>
      <c r="B54" s="12" t="s">
        <v>166</v>
      </c>
      <c r="C54" s="19"/>
      <c r="D54" s="21" t="s">
        <v>195</v>
      </c>
      <c r="E54" s="21" t="s">
        <v>195</v>
      </c>
      <c r="F54" s="14"/>
    </row>
    <row r="55">
      <c r="A55" s="11">
        <v>42672.0</v>
      </c>
      <c r="B55" s="12" t="s">
        <v>180</v>
      </c>
      <c r="C55" s="19"/>
      <c r="D55" s="14"/>
      <c r="E55" s="14"/>
      <c r="F55" s="14"/>
    </row>
    <row r="56">
      <c r="A56" s="11">
        <v>42673.0</v>
      </c>
      <c r="B56" s="12" t="s">
        <v>180</v>
      </c>
      <c r="C56" s="19"/>
      <c r="D56" s="14"/>
      <c r="E56" s="14"/>
      <c r="F56" s="14"/>
    </row>
    <row r="57">
      <c r="A57" s="11">
        <v>42674.0</v>
      </c>
      <c r="B57" s="12" t="s">
        <v>181</v>
      </c>
      <c r="C57" s="19"/>
      <c r="D57" s="28" t="s">
        <v>195</v>
      </c>
      <c r="E57" s="14"/>
      <c r="F57" s="28" t="s">
        <v>195</v>
      </c>
    </row>
    <row r="58" ht="4.5" customHeight="1">
      <c r="A58" s="11">
        <v>42675.0</v>
      </c>
      <c r="B58" s="12" t="s">
        <v>183</v>
      </c>
      <c r="C58" s="19"/>
      <c r="D58" s="23" t="s">
        <v>195</v>
      </c>
      <c r="E58" s="23" t="s">
        <v>195</v>
      </c>
      <c r="F58" s="23" t="s">
        <v>195</v>
      </c>
    </row>
    <row r="59">
      <c r="A59" s="11">
        <v>42676.0</v>
      </c>
      <c r="B59" s="12" t="s">
        <v>197</v>
      </c>
      <c r="C59" s="19"/>
      <c r="D59" s="28" t="s">
        <v>195</v>
      </c>
      <c r="E59" s="28" t="s">
        <v>195</v>
      </c>
      <c r="F59" s="28" t="s">
        <v>195</v>
      </c>
    </row>
    <row r="60">
      <c r="A60" s="11">
        <v>42677.0</v>
      </c>
      <c r="B60" s="12" t="s">
        <v>161</v>
      </c>
      <c r="C60" s="19"/>
      <c r="D60" s="14"/>
      <c r="E60" s="29" t="s">
        <v>195</v>
      </c>
      <c r="F60" s="29" t="s">
        <v>195</v>
      </c>
    </row>
    <row r="61">
      <c r="A61" s="11">
        <v>42678.0</v>
      </c>
      <c r="B61" s="12" t="s">
        <v>166</v>
      </c>
      <c r="C61" s="19"/>
      <c r="D61" s="21" t="s">
        <v>195</v>
      </c>
      <c r="E61" s="21" t="s">
        <v>195</v>
      </c>
      <c r="F61" s="14"/>
    </row>
    <row r="62">
      <c r="A62" s="11">
        <v>42679.0</v>
      </c>
      <c r="B62" s="12" t="s">
        <v>180</v>
      </c>
      <c r="C62" s="19"/>
      <c r="D62" s="14"/>
      <c r="E62" s="14"/>
      <c r="F62" s="14"/>
    </row>
    <row r="63" ht="4.5" customHeight="1">
      <c r="A63" s="11">
        <v>42680.0</v>
      </c>
      <c r="B63" s="12" t="s">
        <v>180</v>
      </c>
      <c r="C63" s="19"/>
      <c r="D63" s="14"/>
      <c r="E63" s="14"/>
      <c r="F63" s="14"/>
    </row>
    <row r="64">
      <c r="A64" s="11">
        <v>42681.0</v>
      </c>
      <c r="B64" s="12" t="s">
        <v>181</v>
      </c>
      <c r="C64" s="19"/>
      <c r="D64" s="28" t="s">
        <v>195</v>
      </c>
      <c r="E64" s="14"/>
      <c r="F64" s="28" t="s">
        <v>195</v>
      </c>
    </row>
    <row r="65">
      <c r="A65" s="11">
        <v>42682.0</v>
      </c>
      <c r="B65" s="12" t="s">
        <v>183</v>
      </c>
      <c r="C65" s="13" t="s">
        <v>236</v>
      </c>
      <c r="D65" s="14"/>
      <c r="E65" s="14"/>
      <c r="F65" s="14"/>
    </row>
    <row r="66">
      <c r="A66" s="11">
        <v>42683.0</v>
      </c>
      <c r="B66" s="12" t="s">
        <v>197</v>
      </c>
      <c r="C66" s="19"/>
      <c r="D66" s="28" t="s">
        <v>195</v>
      </c>
      <c r="E66" s="28" t="s">
        <v>195</v>
      </c>
      <c r="F66" s="28" t="s">
        <v>195</v>
      </c>
    </row>
    <row r="67">
      <c r="A67" s="11">
        <v>42684.0</v>
      </c>
      <c r="B67" s="12" t="s">
        <v>161</v>
      </c>
      <c r="C67" s="19"/>
      <c r="D67" s="14"/>
      <c r="E67" s="29" t="s">
        <v>195</v>
      </c>
      <c r="F67" s="29" t="s">
        <v>195</v>
      </c>
    </row>
    <row r="68" ht="15.75" customHeight="1">
      <c r="A68" s="11">
        <v>42685.0</v>
      </c>
      <c r="B68" s="12" t="s">
        <v>166</v>
      </c>
      <c r="C68" s="13" t="s">
        <v>237</v>
      </c>
      <c r="D68" s="14"/>
      <c r="E68" s="14"/>
      <c r="F68" s="14"/>
    </row>
    <row r="69" ht="15.75" customHeight="1">
      <c r="A69" s="11">
        <v>42686.0</v>
      </c>
      <c r="B69" s="12" t="s">
        <v>180</v>
      </c>
      <c r="C69" s="19"/>
      <c r="D69" s="14"/>
      <c r="E69" s="14"/>
      <c r="F69" s="14"/>
    </row>
    <row r="70">
      <c r="A70" s="11">
        <v>42687.0</v>
      </c>
      <c r="B70" s="12" t="s">
        <v>180</v>
      </c>
      <c r="C70" s="19"/>
      <c r="D70" s="14"/>
      <c r="E70" s="14"/>
      <c r="F70" s="14"/>
    </row>
    <row r="71">
      <c r="A71" s="11">
        <v>42688.0</v>
      </c>
      <c r="B71" s="12" t="s">
        <v>181</v>
      </c>
      <c r="C71" s="19"/>
      <c r="D71" s="28" t="s">
        <v>195</v>
      </c>
      <c r="E71" s="14"/>
      <c r="F71" s="28" t="s">
        <v>195</v>
      </c>
    </row>
    <row r="72">
      <c r="A72" s="11">
        <v>42689.0</v>
      </c>
      <c r="B72" s="12" t="s">
        <v>183</v>
      </c>
      <c r="C72" s="19"/>
      <c r="D72" s="23" t="s">
        <v>195</v>
      </c>
      <c r="E72" s="23" t="s">
        <v>195</v>
      </c>
      <c r="F72" s="23" t="s">
        <v>195</v>
      </c>
    </row>
    <row r="73" ht="4.5" customHeight="1">
      <c r="A73" s="11">
        <v>42690.0</v>
      </c>
      <c r="B73" s="12" t="s">
        <v>197</v>
      </c>
      <c r="C73" s="19"/>
      <c r="D73" s="28" t="s">
        <v>195</v>
      </c>
      <c r="E73" s="28" t="s">
        <v>195</v>
      </c>
      <c r="F73" s="28" t="s">
        <v>195</v>
      </c>
    </row>
    <row r="74">
      <c r="A74" s="11">
        <v>42691.0</v>
      </c>
      <c r="B74" s="12" t="s">
        <v>161</v>
      </c>
      <c r="C74" s="19"/>
      <c r="D74" s="14"/>
      <c r="E74" s="29" t="s">
        <v>195</v>
      </c>
      <c r="F74" s="29" t="s">
        <v>195</v>
      </c>
    </row>
    <row r="75" ht="4.5" customHeight="1">
      <c r="A75" s="11">
        <v>42692.0</v>
      </c>
      <c r="B75" s="12" t="s">
        <v>166</v>
      </c>
      <c r="C75" s="13" t="s">
        <v>240</v>
      </c>
      <c r="D75" s="14"/>
      <c r="E75" s="21" t="s">
        <v>195</v>
      </c>
      <c r="F75" s="14"/>
    </row>
    <row r="76">
      <c r="A76" s="11">
        <v>42693.0</v>
      </c>
      <c r="B76" s="12" t="s">
        <v>180</v>
      </c>
      <c r="C76" s="19"/>
      <c r="D76" s="14"/>
      <c r="E76" s="14"/>
      <c r="F76" s="14"/>
    </row>
    <row r="77">
      <c r="A77" s="11">
        <v>42694.0</v>
      </c>
      <c r="B77" s="12" t="s">
        <v>180</v>
      </c>
      <c r="C77" s="19"/>
      <c r="D77" s="14"/>
      <c r="E77" s="14"/>
      <c r="F77" s="14"/>
    </row>
    <row r="78" ht="4.5" customHeight="1">
      <c r="A78" s="11">
        <v>42695.0</v>
      </c>
      <c r="B78" s="12" t="s">
        <v>181</v>
      </c>
      <c r="C78" s="19"/>
      <c r="D78" s="28" t="s">
        <v>195</v>
      </c>
      <c r="E78" s="14"/>
      <c r="F78" s="28" t="s">
        <v>195</v>
      </c>
    </row>
    <row r="79">
      <c r="A79" s="11">
        <v>42696.0</v>
      </c>
      <c r="B79" s="12" t="s">
        <v>183</v>
      </c>
      <c r="C79" s="19"/>
      <c r="D79" s="23" t="s">
        <v>195</v>
      </c>
      <c r="E79" s="23" t="s">
        <v>195</v>
      </c>
      <c r="F79" s="23" t="s">
        <v>195</v>
      </c>
    </row>
    <row r="80" ht="4.5" customHeight="1">
      <c r="A80" s="11">
        <v>42697.0</v>
      </c>
      <c r="B80" s="12" t="s">
        <v>197</v>
      </c>
      <c r="C80" s="19"/>
      <c r="D80" s="28" t="s">
        <v>195</v>
      </c>
      <c r="E80" s="28" t="s">
        <v>195</v>
      </c>
      <c r="F80" s="28" t="s">
        <v>195</v>
      </c>
    </row>
    <row r="81">
      <c r="A81" s="11">
        <v>42698.0</v>
      </c>
      <c r="B81" s="12" t="s">
        <v>161</v>
      </c>
      <c r="C81" s="13" t="s">
        <v>241</v>
      </c>
      <c r="D81" s="14"/>
      <c r="E81" s="14"/>
      <c r="F81" s="14"/>
    </row>
    <row r="82">
      <c r="A82" s="11">
        <v>42699.0</v>
      </c>
      <c r="B82" s="12" t="s">
        <v>166</v>
      </c>
      <c r="C82" s="13" t="s">
        <v>241</v>
      </c>
      <c r="D82" s="14"/>
      <c r="E82" s="14"/>
      <c r="F82" s="14"/>
    </row>
    <row r="83">
      <c r="A83" s="11">
        <v>42700.0</v>
      </c>
      <c r="B83" s="12" t="s">
        <v>180</v>
      </c>
      <c r="C83" s="19"/>
      <c r="D83" s="14"/>
      <c r="E83" s="14"/>
      <c r="F83" s="14"/>
    </row>
    <row r="84">
      <c r="A84" s="11">
        <v>42701.0</v>
      </c>
      <c r="B84" s="12" t="s">
        <v>180</v>
      </c>
      <c r="C84" s="19"/>
      <c r="D84" s="14"/>
      <c r="E84" s="14"/>
      <c r="F84" s="14"/>
    </row>
    <row r="85" ht="4.5" customHeight="1">
      <c r="A85" s="11">
        <v>42702.0</v>
      </c>
      <c r="B85" s="12" t="s">
        <v>181</v>
      </c>
      <c r="C85" s="19"/>
      <c r="D85" s="28" t="s">
        <v>195</v>
      </c>
      <c r="E85" s="14"/>
      <c r="F85" s="28" t="s">
        <v>195</v>
      </c>
    </row>
    <row r="86">
      <c r="A86" s="11">
        <v>42703.0</v>
      </c>
      <c r="B86" s="12" t="s">
        <v>183</v>
      </c>
      <c r="C86" s="19"/>
      <c r="D86" s="23" t="s">
        <v>195</v>
      </c>
      <c r="E86" s="23" t="s">
        <v>195</v>
      </c>
      <c r="F86" s="23" t="s">
        <v>195</v>
      </c>
    </row>
    <row r="87">
      <c r="A87" s="11">
        <v>42704.0</v>
      </c>
      <c r="B87" s="12" t="s">
        <v>197</v>
      </c>
      <c r="C87" s="19"/>
      <c r="D87" s="28" t="s">
        <v>195</v>
      </c>
      <c r="E87" s="28" t="s">
        <v>195</v>
      </c>
      <c r="F87" s="28" t="s">
        <v>195</v>
      </c>
    </row>
    <row r="88">
      <c r="A88" s="11">
        <v>42705.0</v>
      </c>
      <c r="B88" s="12" t="s">
        <v>161</v>
      </c>
      <c r="C88" s="19"/>
      <c r="D88" s="14"/>
      <c r="E88" s="29" t="s">
        <v>195</v>
      </c>
      <c r="F88" s="29" t="s">
        <v>195</v>
      </c>
    </row>
    <row r="89">
      <c r="A89" s="11">
        <v>42706.0</v>
      </c>
      <c r="B89" s="12" t="s">
        <v>166</v>
      </c>
      <c r="C89" s="19"/>
      <c r="D89" s="21" t="s">
        <v>195</v>
      </c>
      <c r="E89" s="21" t="s">
        <v>195</v>
      </c>
      <c r="F89" s="14"/>
    </row>
    <row r="90">
      <c r="A90" s="11">
        <v>42707.0</v>
      </c>
      <c r="B90" s="12" t="s">
        <v>180</v>
      </c>
      <c r="C90" s="19"/>
      <c r="D90" s="14"/>
      <c r="E90" s="14"/>
      <c r="F90" s="14"/>
    </row>
    <row r="91" ht="4.5" customHeight="1">
      <c r="A91" s="11">
        <v>42708.0</v>
      </c>
      <c r="B91" s="12" t="s">
        <v>180</v>
      </c>
      <c r="C91" s="19"/>
      <c r="D91" s="14"/>
      <c r="E91" s="14"/>
      <c r="F91" s="14"/>
    </row>
    <row r="92">
      <c r="A92" s="11">
        <v>42709.0</v>
      </c>
      <c r="B92" s="12" t="s">
        <v>181</v>
      </c>
      <c r="C92" s="19"/>
      <c r="D92" s="28" t="s">
        <v>195</v>
      </c>
      <c r="E92" s="14"/>
      <c r="F92" s="28" t="s">
        <v>195</v>
      </c>
    </row>
    <row r="93">
      <c r="A93" s="11">
        <v>42710.0</v>
      </c>
      <c r="B93" s="12" t="s">
        <v>183</v>
      </c>
      <c r="C93" s="19"/>
      <c r="D93" s="23" t="s">
        <v>195</v>
      </c>
      <c r="E93" s="23" t="s">
        <v>195</v>
      </c>
      <c r="F93" s="23" t="s">
        <v>195</v>
      </c>
    </row>
    <row r="94">
      <c r="A94" s="11">
        <v>42711.0</v>
      </c>
      <c r="B94" s="12" t="s">
        <v>197</v>
      </c>
      <c r="C94" s="19"/>
      <c r="D94" s="28" t="s">
        <v>195</v>
      </c>
      <c r="E94" s="28" t="s">
        <v>195</v>
      </c>
      <c r="F94" s="28" t="s">
        <v>195</v>
      </c>
    </row>
    <row r="95" ht="4.5" customHeight="1">
      <c r="A95" s="11">
        <v>42712.0</v>
      </c>
      <c r="B95" s="12" t="s">
        <v>161</v>
      </c>
      <c r="C95" s="19"/>
      <c r="D95" s="14"/>
      <c r="E95" s="29" t="s">
        <v>195</v>
      </c>
      <c r="F95" s="29" t="s">
        <v>195</v>
      </c>
    </row>
    <row r="96">
      <c r="A96" s="11">
        <v>42713.0</v>
      </c>
      <c r="B96" s="12" t="s">
        <v>166</v>
      </c>
      <c r="C96" s="19"/>
      <c r="D96" s="21" t="s">
        <v>195</v>
      </c>
      <c r="E96" s="21" t="s">
        <v>195</v>
      </c>
      <c r="F96" s="14"/>
    </row>
    <row r="97">
      <c r="A97" s="11">
        <v>42714.0</v>
      </c>
      <c r="B97" s="12" t="s">
        <v>180</v>
      </c>
      <c r="C97" s="19"/>
      <c r="D97" s="14"/>
      <c r="E97" s="14"/>
      <c r="F97" s="14"/>
    </row>
    <row r="98">
      <c r="A98" s="11">
        <v>42715.0</v>
      </c>
      <c r="B98" s="12" t="s">
        <v>180</v>
      </c>
      <c r="C98" s="19"/>
      <c r="D98" s="14"/>
      <c r="E98" s="14"/>
      <c r="F98" s="14"/>
    </row>
    <row r="99">
      <c r="A99" s="11">
        <v>42716.0</v>
      </c>
      <c r="B99" s="12" t="s">
        <v>181</v>
      </c>
      <c r="C99" s="19"/>
      <c r="D99" s="28" t="s">
        <v>195</v>
      </c>
      <c r="E99" s="14"/>
      <c r="F99" s="28" t="s">
        <v>195</v>
      </c>
    </row>
    <row r="100" ht="4.5" customHeight="1">
      <c r="A100" s="11">
        <v>42717.0</v>
      </c>
      <c r="B100" s="12" t="s">
        <v>183</v>
      </c>
      <c r="C100" s="19"/>
      <c r="D100" s="23" t="s">
        <v>195</v>
      </c>
      <c r="E100" s="23" t="s">
        <v>195</v>
      </c>
      <c r="F100" s="23" t="s">
        <v>195</v>
      </c>
    </row>
    <row r="101">
      <c r="A101" s="11">
        <v>42718.0</v>
      </c>
      <c r="B101" s="12" t="s">
        <v>197</v>
      </c>
      <c r="C101" s="19"/>
      <c r="D101" s="28" t="s">
        <v>195</v>
      </c>
      <c r="E101" s="28" t="s">
        <v>195</v>
      </c>
      <c r="F101" s="28" t="s">
        <v>195</v>
      </c>
    </row>
    <row r="102">
      <c r="A102" s="11">
        <v>42719.0</v>
      </c>
      <c r="B102" s="12" t="s">
        <v>161</v>
      </c>
      <c r="C102" s="19"/>
      <c r="D102" s="14"/>
      <c r="E102" s="29" t="s">
        <v>195</v>
      </c>
      <c r="F102" s="29" t="s">
        <v>195</v>
      </c>
    </row>
    <row r="103">
      <c r="A103" s="11">
        <v>42720.0</v>
      </c>
      <c r="B103" s="12" t="s">
        <v>166</v>
      </c>
      <c r="C103" s="19"/>
      <c r="D103" s="21" t="s">
        <v>195</v>
      </c>
      <c r="E103" s="21" t="s">
        <v>195</v>
      </c>
      <c r="F103" s="14"/>
    </row>
    <row r="104">
      <c r="A104" s="11">
        <v>42721.0</v>
      </c>
      <c r="B104" s="12" t="s">
        <v>180</v>
      </c>
      <c r="C104" s="19"/>
      <c r="D104" s="14"/>
      <c r="E104" s="14"/>
      <c r="F104" s="14"/>
    </row>
    <row r="105">
      <c r="A105" s="11">
        <v>42722.0</v>
      </c>
      <c r="B105" s="12" t="s">
        <v>180</v>
      </c>
      <c r="C105" s="19"/>
      <c r="D105" s="14"/>
      <c r="E105" s="14"/>
      <c r="F105" s="14"/>
    </row>
    <row r="106" ht="4.5" customHeight="1">
      <c r="A106" s="11">
        <v>42723.0</v>
      </c>
      <c r="B106" s="12" t="s">
        <v>181</v>
      </c>
      <c r="C106" s="19"/>
      <c r="D106" s="28" t="s">
        <v>195</v>
      </c>
      <c r="E106" s="14"/>
      <c r="F106" s="28" t="s">
        <v>195</v>
      </c>
    </row>
    <row r="107">
      <c r="A107" s="11">
        <v>42724.0</v>
      </c>
      <c r="B107" s="12" t="s">
        <v>183</v>
      </c>
      <c r="C107" s="19"/>
      <c r="D107" s="23" t="s">
        <v>195</v>
      </c>
      <c r="E107" s="23" t="s">
        <v>195</v>
      </c>
      <c r="F107" s="23" t="s">
        <v>195</v>
      </c>
    </row>
    <row r="108">
      <c r="A108" s="11">
        <v>42725.0</v>
      </c>
      <c r="B108" s="12" t="s">
        <v>197</v>
      </c>
      <c r="C108" s="19"/>
      <c r="D108" s="28" t="s">
        <v>195</v>
      </c>
      <c r="E108" s="28" t="s">
        <v>195</v>
      </c>
      <c r="F108" s="28" t="s">
        <v>195</v>
      </c>
    </row>
    <row r="109" ht="4.5" customHeight="1">
      <c r="A109" s="11">
        <v>42726.0</v>
      </c>
      <c r="B109" s="12" t="s">
        <v>161</v>
      </c>
      <c r="C109" s="19"/>
      <c r="D109" s="14"/>
      <c r="E109" s="29" t="s">
        <v>195</v>
      </c>
      <c r="F109" s="29" t="s">
        <v>195</v>
      </c>
    </row>
    <row r="110">
      <c r="A110" s="11">
        <v>42727.0</v>
      </c>
      <c r="B110" s="12" t="s">
        <v>166</v>
      </c>
      <c r="C110" s="19"/>
      <c r="D110" s="21" t="s">
        <v>195</v>
      </c>
      <c r="E110" s="21" t="s">
        <v>195</v>
      </c>
      <c r="F110" s="14"/>
    </row>
    <row r="111">
      <c r="A111" s="11">
        <v>42728.0</v>
      </c>
      <c r="B111" s="12" t="s">
        <v>180</v>
      </c>
      <c r="C111" s="19"/>
      <c r="D111" s="14"/>
      <c r="E111" s="14"/>
      <c r="F111" s="14"/>
    </row>
    <row r="112" ht="4.5" customHeight="1">
      <c r="A112" s="11">
        <v>42729.0</v>
      </c>
      <c r="B112" s="12" t="s">
        <v>180</v>
      </c>
      <c r="C112" s="19"/>
      <c r="D112" s="14"/>
      <c r="E112" s="14"/>
      <c r="F112" s="14"/>
    </row>
    <row r="113">
      <c r="A113" s="11">
        <v>42730.0</v>
      </c>
      <c r="B113" s="12" t="s">
        <v>181</v>
      </c>
      <c r="C113" s="13" t="s">
        <v>254</v>
      </c>
      <c r="D113" s="14"/>
      <c r="E113" s="14"/>
      <c r="F113" s="14"/>
    </row>
    <row r="114">
      <c r="A114" s="11">
        <v>42731.0</v>
      </c>
      <c r="B114" s="12" t="s">
        <v>183</v>
      </c>
      <c r="C114" s="13" t="s">
        <v>254</v>
      </c>
      <c r="D114" s="14"/>
      <c r="E114" s="14"/>
      <c r="F114" s="14"/>
    </row>
    <row r="115" ht="1.5" customHeight="1">
      <c r="A115" s="11">
        <v>42732.0</v>
      </c>
      <c r="B115" s="12" t="s">
        <v>197</v>
      </c>
      <c r="C115" s="13" t="s">
        <v>254</v>
      </c>
      <c r="D115" s="14"/>
      <c r="E115" s="14"/>
      <c r="F115" s="14"/>
    </row>
    <row r="116">
      <c r="A116" s="11">
        <v>42733.0</v>
      </c>
      <c r="B116" s="12" t="s">
        <v>161</v>
      </c>
      <c r="C116" s="13" t="s">
        <v>254</v>
      </c>
      <c r="D116" s="14"/>
      <c r="E116" s="14"/>
      <c r="F116" s="14"/>
    </row>
    <row r="117">
      <c r="A117" s="11">
        <v>42734.0</v>
      </c>
      <c r="B117" s="12" t="s">
        <v>166</v>
      </c>
      <c r="C117" s="13" t="s">
        <v>254</v>
      </c>
      <c r="D117" s="14"/>
      <c r="E117" s="14"/>
      <c r="F117" s="14"/>
    </row>
    <row r="118" ht="4.5" customHeight="1">
      <c r="A118" s="11">
        <v>42735.0</v>
      </c>
      <c r="B118" s="12" t="s">
        <v>180</v>
      </c>
      <c r="C118" s="13" t="s">
        <v>254</v>
      </c>
      <c r="D118" s="14"/>
      <c r="E118" s="14"/>
      <c r="F118" s="14"/>
    </row>
    <row r="119">
      <c r="A119" s="11">
        <v>42736.0</v>
      </c>
      <c r="B119" s="12" t="s">
        <v>180</v>
      </c>
      <c r="C119" s="13" t="s">
        <v>254</v>
      </c>
      <c r="D119" s="14"/>
      <c r="E119" s="14"/>
      <c r="F119" s="14"/>
    </row>
    <row r="120">
      <c r="A120" s="11">
        <v>42737.0</v>
      </c>
      <c r="B120" s="12" t="s">
        <v>181</v>
      </c>
      <c r="C120" s="13" t="s">
        <v>254</v>
      </c>
      <c r="D120" s="14"/>
      <c r="E120" s="14"/>
      <c r="F120" s="14"/>
    </row>
    <row r="121" ht="4.5" customHeight="1">
      <c r="A121" s="11">
        <v>42738.0</v>
      </c>
      <c r="B121" s="12" t="s">
        <v>183</v>
      </c>
      <c r="C121" s="19"/>
      <c r="D121" s="23" t="s">
        <v>195</v>
      </c>
      <c r="E121" s="23" t="s">
        <v>195</v>
      </c>
      <c r="F121" s="23" t="s">
        <v>195</v>
      </c>
    </row>
    <row r="122">
      <c r="A122" s="11">
        <v>42739.0</v>
      </c>
      <c r="B122" s="12" t="s">
        <v>197</v>
      </c>
      <c r="C122" s="19"/>
      <c r="D122" s="28" t="s">
        <v>195</v>
      </c>
      <c r="E122" s="28" t="s">
        <v>195</v>
      </c>
      <c r="F122" s="28" t="s">
        <v>195</v>
      </c>
    </row>
    <row r="123" ht="4.5" customHeight="1">
      <c r="A123" s="11">
        <v>42740.0</v>
      </c>
      <c r="B123" s="12" t="s">
        <v>161</v>
      </c>
      <c r="C123" s="19"/>
      <c r="D123" s="14"/>
      <c r="E123" s="29" t="s">
        <v>195</v>
      </c>
      <c r="F123" s="29" t="s">
        <v>195</v>
      </c>
    </row>
    <row r="124">
      <c r="A124" s="11">
        <v>42741.0</v>
      </c>
      <c r="B124" s="12" t="s">
        <v>166</v>
      </c>
      <c r="C124" s="19"/>
      <c r="D124" s="21" t="s">
        <v>195</v>
      </c>
      <c r="E124" s="21" t="s">
        <v>195</v>
      </c>
      <c r="F124" s="14"/>
    </row>
    <row r="125">
      <c r="A125" s="11">
        <v>42742.0</v>
      </c>
      <c r="B125" s="12" t="s">
        <v>180</v>
      </c>
      <c r="C125" s="19"/>
      <c r="D125" s="14"/>
      <c r="E125" s="14"/>
      <c r="F125" s="14"/>
    </row>
    <row r="126">
      <c r="A126" s="11">
        <v>42743.0</v>
      </c>
      <c r="B126" s="12" t="s">
        <v>180</v>
      </c>
      <c r="C126" s="19"/>
      <c r="D126" s="14"/>
      <c r="E126" s="14"/>
      <c r="F126" s="14"/>
    </row>
    <row r="127" ht="4.5" customHeight="1">
      <c r="A127" s="11">
        <v>42744.0</v>
      </c>
      <c r="B127" s="12" t="s">
        <v>181</v>
      </c>
      <c r="C127" s="19"/>
      <c r="D127" s="28" t="s">
        <v>259</v>
      </c>
      <c r="E127" s="14"/>
      <c r="F127" s="28" t="s">
        <v>259</v>
      </c>
    </row>
    <row r="128">
      <c r="A128" s="11">
        <v>42745.0</v>
      </c>
      <c r="B128" s="12" t="s">
        <v>183</v>
      </c>
      <c r="C128" s="19"/>
      <c r="D128" s="23" t="s">
        <v>195</v>
      </c>
      <c r="E128" s="23" t="s">
        <v>259</v>
      </c>
      <c r="F128" s="23" t="s">
        <v>195</v>
      </c>
    </row>
    <row r="129">
      <c r="A129" s="11">
        <v>42746.0</v>
      </c>
      <c r="B129" s="12" t="s">
        <v>197</v>
      </c>
      <c r="C129" s="19"/>
      <c r="D129" s="28" t="s">
        <v>195</v>
      </c>
      <c r="E129" s="28" t="s">
        <v>195</v>
      </c>
      <c r="F129" s="28" t="s">
        <v>195</v>
      </c>
    </row>
    <row r="130">
      <c r="A130" s="11">
        <v>42747.0</v>
      </c>
      <c r="B130" s="12" t="s">
        <v>161</v>
      </c>
      <c r="C130" s="19"/>
      <c r="D130" s="14"/>
      <c r="E130" s="29" t="s">
        <v>195</v>
      </c>
      <c r="F130" s="29" t="s">
        <v>195</v>
      </c>
    </row>
    <row r="131">
      <c r="A131" s="11">
        <v>42748.0</v>
      </c>
      <c r="B131" s="12" t="s">
        <v>166</v>
      </c>
      <c r="C131" s="19"/>
      <c r="D131" s="21" t="s">
        <v>195</v>
      </c>
      <c r="E131" s="21" t="s">
        <v>195</v>
      </c>
      <c r="F131" s="14"/>
    </row>
    <row r="132">
      <c r="A132" s="11">
        <v>42749.0</v>
      </c>
      <c r="B132" s="12" t="s">
        <v>180</v>
      </c>
      <c r="C132" s="19"/>
      <c r="D132" s="14"/>
      <c r="E132" s="14"/>
      <c r="F132" s="14"/>
    </row>
    <row r="133" ht="4.5" customHeight="1">
      <c r="A133" s="11">
        <v>42750.0</v>
      </c>
      <c r="B133" s="12" t="s">
        <v>180</v>
      </c>
      <c r="C133" s="19"/>
      <c r="D133" s="14"/>
      <c r="E133" s="14"/>
      <c r="F133" s="14"/>
    </row>
    <row r="134" ht="4.5" customHeight="1">
      <c r="A134" s="11">
        <v>42751.0</v>
      </c>
      <c r="B134" s="12" t="s">
        <v>181</v>
      </c>
      <c r="C134" s="13" t="s">
        <v>263</v>
      </c>
      <c r="D134" s="14"/>
      <c r="E134" s="14"/>
      <c r="F134" s="14"/>
    </row>
    <row r="135" ht="4.5" customHeight="1">
      <c r="A135" s="11">
        <v>42752.0</v>
      </c>
      <c r="B135" s="12" t="s">
        <v>183</v>
      </c>
      <c r="C135" s="19"/>
      <c r="D135" s="23" t="s">
        <v>195</v>
      </c>
      <c r="E135" s="23" t="s">
        <v>195</v>
      </c>
      <c r="F135" s="23" t="s">
        <v>195</v>
      </c>
    </row>
    <row r="136" ht="4.5" customHeight="1">
      <c r="A136" s="11">
        <v>42753.0</v>
      </c>
      <c r="B136" s="12" t="s">
        <v>197</v>
      </c>
      <c r="C136" s="19"/>
      <c r="D136" s="28" t="s">
        <v>195</v>
      </c>
      <c r="E136" s="28" t="s">
        <v>195</v>
      </c>
      <c r="F136" s="28" t="s">
        <v>195</v>
      </c>
    </row>
    <row r="137" ht="4.5" customHeight="1">
      <c r="A137" s="11">
        <v>42754.0</v>
      </c>
      <c r="B137" s="12" t="s">
        <v>161</v>
      </c>
      <c r="C137" s="19"/>
      <c r="D137" s="14"/>
      <c r="E137" s="29" t="s">
        <v>195</v>
      </c>
      <c r="F137" s="29" t="s">
        <v>195</v>
      </c>
    </row>
    <row r="138" ht="4.5" customHeight="1">
      <c r="A138" s="11">
        <v>42755.0</v>
      </c>
      <c r="B138" s="12" t="s">
        <v>166</v>
      </c>
      <c r="C138" s="19"/>
      <c r="D138" s="21" t="s">
        <v>195</v>
      </c>
      <c r="E138" s="21" t="s">
        <v>195</v>
      </c>
      <c r="F138" s="14"/>
    </row>
    <row r="139" ht="4.5" customHeight="1">
      <c r="A139" s="11">
        <v>42756.0</v>
      </c>
      <c r="B139" s="12" t="s">
        <v>180</v>
      </c>
      <c r="C139" s="19"/>
      <c r="D139" s="14"/>
      <c r="E139" s="14"/>
      <c r="F139" s="14"/>
    </row>
    <row r="140" ht="4.5" customHeight="1">
      <c r="A140" s="11">
        <v>42757.0</v>
      </c>
      <c r="B140" s="12" t="s">
        <v>180</v>
      </c>
      <c r="C140" s="19"/>
      <c r="D140" s="14"/>
      <c r="E140" s="14"/>
      <c r="F140" s="14"/>
    </row>
    <row r="141" ht="4.5" customHeight="1">
      <c r="A141" s="11">
        <v>42758.0</v>
      </c>
      <c r="B141" s="12" t="s">
        <v>181</v>
      </c>
      <c r="C141" s="19"/>
      <c r="D141" s="28" t="s">
        <v>195</v>
      </c>
      <c r="E141" s="14"/>
      <c r="F141" s="28" t="s">
        <v>195</v>
      </c>
    </row>
    <row r="142" ht="4.5" customHeight="1">
      <c r="A142" s="11">
        <v>42759.0</v>
      </c>
      <c r="B142" s="12" t="s">
        <v>183</v>
      </c>
      <c r="C142" s="13" t="s">
        <v>267</v>
      </c>
      <c r="D142" s="14"/>
      <c r="E142" s="14"/>
      <c r="F142" s="14"/>
    </row>
    <row r="143" ht="4.5" customHeight="1">
      <c r="A143" s="11">
        <v>42760.0</v>
      </c>
      <c r="B143" s="12" t="s">
        <v>197</v>
      </c>
      <c r="C143" s="13" t="s">
        <v>267</v>
      </c>
      <c r="D143" s="14"/>
      <c r="E143" s="14"/>
      <c r="F143" s="14"/>
    </row>
    <row r="144" ht="4.5" customHeight="1">
      <c r="A144" s="11">
        <v>42761.0</v>
      </c>
      <c r="B144" s="12" t="s">
        <v>161</v>
      </c>
      <c r="C144" s="13" t="s">
        <v>267</v>
      </c>
      <c r="D144" s="14"/>
      <c r="E144" s="14"/>
      <c r="F144" s="14"/>
    </row>
    <row r="145" ht="4.5" customHeight="1">
      <c r="A145" s="11">
        <v>42762.0</v>
      </c>
      <c r="B145" s="12" t="s">
        <v>166</v>
      </c>
      <c r="C145" s="13" t="s">
        <v>267</v>
      </c>
      <c r="D145" s="14"/>
      <c r="E145" s="14"/>
      <c r="F145" s="14"/>
    </row>
    <row r="146" ht="4.5" customHeight="1">
      <c r="A146" s="11">
        <v>42763.0</v>
      </c>
      <c r="B146" s="12" t="s">
        <v>180</v>
      </c>
      <c r="C146" s="19"/>
      <c r="D146" s="14"/>
      <c r="E146" s="14"/>
      <c r="F146" s="14"/>
    </row>
    <row r="147" ht="4.5" customHeight="1">
      <c r="A147" s="11">
        <v>42764.0</v>
      </c>
      <c r="B147" s="12" t="s">
        <v>180</v>
      </c>
      <c r="C147" s="19"/>
      <c r="D147" s="14"/>
      <c r="E147" s="14"/>
      <c r="F147" s="14"/>
    </row>
    <row r="148" ht="4.5" customHeight="1">
      <c r="A148" s="11">
        <v>42765.0</v>
      </c>
      <c r="B148" s="12" t="s">
        <v>181</v>
      </c>
      <c r="C148" s="13" t="s">
        <v>268</v>
      </c>
      <c r="D148" s="14"/>
      <c r="E148" s="14"/>
      <c r="F148" s="14"/>
    </row>
  </sheetData>
  <conditionalFormatting sqref="B4:C148">
    <cfRule type="cellIs" dxfId="0" priority="1" operator="equal">
      <formula>"Monday"</formula>
    </cfRule>
  </conditionalFormatting>
  <conditionalFormatting sqref="B4:C148">
    <cfRule type="cellIs" dxfId="1" priority="2" operator="equal">
      <formula>"Tuesday"</formula>
    </cfRule>
  </conditionalFormatting>
  <conditionalFormatting sqref="B4:C148">
    <cfRule type="cellIs" dxfId="2" priority="3" operator="equal">
      <formula>"Wednesday"</formula>
    </cfRule>
  </conditionalFormatting>
  <conditionalFormatting sqref="B4:C148">
    <cfRule type="cellIs" dxfId="3" priority="4" operator="equal">
      <formula>"Friday"</formula>
    </cfRule>
  </conditionalFormatting>
  <conditionalFormatting sqref="A4:A148">
    <cfRule type="expression" dxfId="4" priority="5">
      <formula>AND(ISNUMBER(A4),TRUNC(A4)&lt;TODAY())</formula>
    </cfRule>
  </conditionalFormatting>
  <conditionalFormatting sqref="A4:A148">
    <cfRule type="timePeriod" dxfId="5" priority="6" timePeriod="today"/>
  </conditionalFormatting>
  <conditionalFormatting sqref="A4:A148">
    <cfRule type="notContainsBlanks" dxfId="6" priority="7">
      <formula>LEN(TRIM(A4))&gt;0</formula>
    </cfRule>
  </conditionalFormatting>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A64D79"/>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4.0"/>
    <col customWidth="1" min="2" max="2" width="22.0"/>
    <col customWidth="1" min="3" max="3" width="62.14"/>
    <col customWidth="1" min="4" max="4" width="14.86"/>
    <col customWidth="1" min="5" max="5" width="42.14"/>
    <col customWidth="1" min="6" max="10" width="23.71"/>
    <col customWidth="1" min="11" max="15" width="27.29"/>
    <col customWidth="1" min="16" max="22" width="20.71"/>
    <col customWidth="1" min="23" max="28" width="59.29"/>
    <col customWidth="1" min="29" max="140" width="13.43"/>
  </cols>
  <sheetData>
    <row r="1" ht="15.75" customHeight="1">
      <c r="A1" s="2" t="s">
        <v>1</v>
      </c>
      <c r="B1" s="2" t="s">
        <v>13</v>
      </c>
      <c r="C1" s="2" t="s">
        <v>14</v>
      </c>
      <c r="D1" s="2" t="s">
        <v>15</v>
      </c>
      <c r="E1" s="2" t="s">
        <v>16</v>
      </c>
      <c r="F1" s="2" t="s">
        <v>17</v>
      </c>
      <c r="G1" s="2" t="s">
        <v>18</v>
      </c>
      <c r="H1" s="2" t="s">
        <v>19</v>
      </c>
      <c r="I1" s="2" t="s">
        <v>20</v>
      </c>
      <c r="J1" s="2" t="s">
        <v>21</v>
      </c>
      <c r="K1" s="2" t="s">
        <v>22</v>
      </c>
      <c r="L1" s="2" t="s">
        <v>23</v>
      </c>
      <c r="M1" s="2" t="s">
        <v>24</v>
      </c>
      <c r="N1" s="2" t="s">
        <v>25</v>
      </c>
      <c r="O1" s="2" t="s">
        <v>26</v>
      </c>
      <c r="P1" s="4" t="s">
        <v>27</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c r="AG1" s="2" t="s">
        <v>59</v>
      </c>
      <c r="AH1" s="2" t="s">
        <v>60</v>
      </c>
      <c r="AI1" s="2" t="s">
        <v>61</v>
      </c>
      <c r="AJ1" s="2" t="s">
        <v>62</v>
      </c>
      <c r="AK1" s="2" t="s">
        <v>63</v>
      </c>
      <c r="AL1" s="2" t="s">
        <v>64</v>
      </c>
      <c r="AM1" s="2" t="s">
        <v>65</v>
      </c>
      <c r="AN1" s="2" t="s">
        <v>66</v>
      </c>
      <c r="AO1" s="2" t="s">
        <v>67</v>
      </c>
      <c r="AP1" s="2" t="s">
        <v>68</v>
      </c>
      <c r="AQ1" s="2" t="s">
        <v>69</v>
      </c>
      <c r="AR1" s="2" t="s">
        <v>70</v>
      </c>
      <c r="AS1" s="2" t="s">
        <v>71</v>
      </c>
      <c r="AT1" s="2" t="s">
        <v>72</v>
      </c>
      <c r="AU1" s="2" t="s">
        <v>74</v>
      </c>
      <c r="AV1" s="2" t="s">
        <v>76</v>
      </c>
      <c r="AW1" s="2" t="s">
        <v>78</v>
      </c>
      <c r="AX1" s="2" t="s">
        <v>79</v>
      </c>
      <c r="AY1" s="2" t="s">
        <v>81</v>
      </c>
      <c r="AZ1" s="2" t="s">
        <v>82</v>
      </c>
      <c r="BA1" s="2" t="s">
        <v>84</v>
      </c>
      <c r="BB1" s="2" t="s">
        <v>85</v>
      </c>
      <c r="BC1" s="2" t="s">
        <v>86</v>
      </c>
      <c r="BD1" s="2" t="s">
        <v>87</v>
      </c>
      <c r="BE1" s="2" t="s">
        <v>88</v>
      </c>
      <c r="BF1" s="2" t="s">
        <v>89</v>
      </c>
      <c r="BG1" s="2" t="s">
        <v>90</v>
      </c>
      <c r="BH1" s="2" t="s">
        <v>91</v>
      </c>
      <c r="BI1" s="2" t="s">
        <v>92</v>
      </c>
      <c r="BJ1" s="2" t="s">
        <v>93</v>
      </c>
      <c r="BK1" s="2" t="s">
        <v>94</v>
      </c>
      <c r="BL1" s="2" t="s">
        <v>95</v>
      </c>
      <c r="BM1" s="2" t="s">
        <v>96</v>
      </c>
      <c r="BN1" s="2" t="s">
        <v>97</v>
      </c>
      <c r="BO1" s="2" t="s">
        <v>98</v>
      </c>
      <c r="BP1" s="2" t="s">
        <v>100</v>
      </c>
      <c r="BQ1" s="2" t="s">
        <v>101</v>
      </c>
      <c r="BR1" s="2" t="s">
        <v>102</v>
      </c>
      <c r="BS1" s="2" t="s">
        <v>103</v>
      </c>
      <c r="BT1" s="2" t="s">
        <v>104</v>
      </c>
      <c r="BU1" s="2" t="s">
        <v>105</v>
      </c>
      <c r="BV1" s="2" t="s">
        <v>106</v>
      </c>
      <c r="BW1" s="2" t="s">
        <v>107</v>
      </c>
      <c r="BX1" s="2" t="s">
        <v>108</v>
      </c>
      <c r="BY1" s="2" t="s">
        <v>109</v>
      </c>
      <c r="BZ1" s="2" t="s">
        <v>110</v>
      </c>
      <c r="CA1" s="2" t="s">
        <v>111</v>
      </c>
      <c r="CB1" s="2" t="s">
        <v>112</v>
      </c>
      <c r="CC1" s="2" t="s">
        <v>113</v>
      </c>
      <c r="CD1" s="2" t="s">
        <v>114</v>
      </c>
      <c r="CE1" s="2" t="s">
        <v>115</v>
      </c>
      <c r="CF1" s="2" t="s">
        <v>116</v>
      </c>
      <c r="CG1" s="2" t="s">
        <v>117</v>
      </c>
      <c r="CH1" s="2" t="s">
        <v>118</v>
      </c>
      <c r="CI1" s="2" t="s">
        <v>119</v>
      </c>
      <c r="CJ1" s="2" t="s">
        <v>120</v>
      </c>
      <c r="CK1" s="2" t="s">
        <v>122</v>
      </c>
      <c r="CL1" s="2" t="s">
        <v>123</v>
      </c>
      <c r="CM1" s="2" t="s">
        <v>124</v>
      </c>
      <c r="CN1" s="2" t="s">
        <v>125</v>
      </c>
      <c r="CO1" s="2" t="s">
        <v>126</v>
      </c>
      <c r="CP1" s="2" t="s">
        <v>127</v>
      </c>
      <c r="CQ1" s="2" t="s">
        <v>128</v>
      </c>
      <c r="CR1" s="2" t="s">
        <v>129</v>
      </c>
      <c r="CS1" s="2" t="s">
        <v>130</v>
      </c>
      <c r="CT1" s="2" t="s">
        <v>131</v>
      </c>
      <c r="CU1" s="2" t="s">
        <v>132</v>
      </c>
      <c r="CV1" s="2" t="s">
        <v>133</v>
      </c>
      <c r="CW1" s="2" t="s">
        <v>134</v>
      </c>
      <c r="CX1" s="2" t="s">
        <v>135</v>
      </c>
      <c r="CY1" s="2" t="s">
        <v>136</v>
      </c>
      <c r="CZ1" s="2" t="s">
        <v>137</v>
      </c>
      <c r="DA1" s="2" t="s">
        <v>138</v>
      </c>
      <c r="DB1" s="2" t="s">
        <v>139</v>
      </c>
      <c r="DC1" s="2" t="s">
        <v>140</v>
      </c>
      <c r="DD1" s="2" t="s">
        <v>141</v>
      </c>
      <c r="DE1" s="2" t="s">
        <v>142</v>
      </c>
      <c r="DF1" s="2" t="s">
        <v>143</v>
      </c>
      <c r="DG1" s="2" t="s">
        <v>144</v>
      </c>
      <c r="DH1" s="2" t="s">
        <v>145</v>
      </c>
      <c r="DI1" s="2" t="s">
        <v>146</v>
      </c>
      <c r="DJ1" s="2" t="s">
        <v>147</v>
      </c>
      <c r="DK1" s="2" t="s">
        <v>148</v>
      </c>
      <c r="DL1" s="2" t="s">
        <v>149</v>
      </c>
      <c r="DM1" s="2" t="s">
        <v>150</v>
      </c>
      <c r="DN1" s="2" t="s">
        <v>151</v>
      </c>
      <c r="DO1" s="2" t="s">
        <v>152</v>
      </c>
      <c r="DP1" s="2" t="s">
        <v>153</v>
      </c>
      <c r="DQ1" s="2" t="s">
        <v>152</v>
      </c>
      <c r="DR1" s="2" t="s">
        <v>153</v>
      </c>
      <c r="DS1" s="2" t="s">
        <v>152</v>
      </c>
      <c r="DT1" s="2" t="s">
        <v>153</v>
      </c>
      <c r="DU1" s="2" t="s">
        <v>152</v>
      </c>
      <c r="DV1" s="2" t="s">
        <v>153</v>
      </c>
      <c r="DW1" s="2" t="s">
        <v>152</v>
      </c>
      <c r="DX1" s="2" t="s">
        <v>153</v>
      </c>
      <c r="DY1" s="2" t="s">
        <v>152</v>
      </c>
      <c r="DZ1" s="2" t="s">
        <v>153</v>
      </c>
      <c r="EA1" s="2" t="s">
        <v>152</v>
      </c>
      <c r="EB1" s="2" t="s">
        <v>153</v>
      </c>
      <c r="EC1" s="2" t="s">
        <v>152</v>
      </c>
      <c r="ED1" s="2" t="s">
        <v>153</v>
      </c>
      <c r="EE1" s="2" t="s">
        <v>152</v>
      </c>
      <c r="EF1" s="2" t="s">
        <v>153</v>
      </c>
      <c r="EG1" s="2" t="s">
        <v>152</v>
      </c>
      <c r="EH1" s="2" t="s">
        <v>153</v>
      </c>
      <c r="EI1" s="2" t="s">
        <v>152</v>
      </c>
      <c r="EJ1" s="2" t="s">
        <v>153</v>
      </c>
    </row>
    <row r="2" ht="15.75" customHeight="1">
      <c r="A2" s="17">
        <v>0.0</v>
      </c>
      <c r="B2" s="17" t="s">
        <v>174</v>
      </c>
      <c r="C2" s="17" t="s">
        <v>175</v>
      </c>
      <c r="D2" s="17" t="s">
        <v>176</v>
      </c>
      <c r="E2" s="17" t="s">
        <v>177</v>
      </c>
      <c r="F2" s="17"/>
      <c r="G2" s="17"/>
      <c r="H2" s="17"/>
      <c r="I2" s="17"/>
      <c r="J2" s="17"/>
      <c r="K2" s="17" t="s">
        <v>178</v>
      </c>
      <c r="L2" s="22"/>
      <c r="M2" s="22"/>
      <c r="N2" s="22"/>
      <c r="O2" s="22"/>
      <c r="P2" s="25" t="s">
        <v>185</v>
      </c>
      <c r="Q2" s="17" t="s">
        <v>190</v>
      </c>
      <c r="R2" s="17"/>
      <c r="S2" s="17"/>
      <c r="T2" s="17"/>
      <c r="U2" s="17"/>
      <c r="V2" s="17"/>
      <c r="W2" s="17" t="s">
        <v>196</v>
      </c>
      <c r="X2" s="17" t="s">
        <v>198</v>
      </c>
      <c r="Y2" s="17"/>
      <c r="Z2" s="17"/>
      <c r="AA2" s="17"/>
      <c r="AB2" s="17"/>
      <c r="AC2" s="17" t="s">
        <v>200</v>
      </c>
      <c r="AD2" s="17" t="str">
        <f>iferror(vlookup(AC2,'AP CS Principles Curriculum Framework'!$E:$F,2,0),"")</f>
        <v>Digital data is represented by abstractions at different levels.</v>
      </c>
      <c r="AE2" s="17" t="s">
        <v>205</v>
      </c>
      <c r="AF2" s="31" t="str">
        <f>iferror(vlookup(AE2,'AP CS Principles Curriculum Framework'!$E:$F,2,0),"")</f>
        <v>At the lowest level, all digital data are represented by bits.</v>
      </c>
      <c r="AG2" s="17" t="s">
        <v>215</v>
      </c>
      <c r="AH2" s="31" t="str">
        <f>iferror(vlookup(AG2,'AP CS Principles Curriculum Framework'!$E:$F,2,0),"")</f>
        <v>At a higher level, bits are grouped to represent abstractions, including but not limited to numbers, characters, and color.</v>
      </c>
      <c r="AI2" s="17" t="s">
        <v>220</v>
      </c>
      <c r="AJ2" s="31" t="str">
        <f>iferror(vlookup(AI2,'AP CS Principles Curriculum Framework'!$E:$F,2,0),"")</f>
        <v>Number bases, including binary, decimal, and hexadecimal, are used to represent and investigate digital data.</v>
      </c>
      <c r="AK2" s="17" t="s">
        <v>229</v>
      </c>
      <c r="AL2" s="31" t="str">
        <f>iferror(vlookup(AK2,'AP CS Principles Curriculum Framework'!$E:$F,2,0),"")</f>
        <v>At one of the lowest levels of abstraction, digital data is represented in binary (base 2) using only combinations of the digits zero and one.</v>
      </c>
      <c r="AM2" s="17" t="s">
        <v>233</v>
      </c>
      <c r="AN2" s="31" t="str">
        <f>iferror(vlookup(AM2,'AP CS Principles Curriculum Framework'!$E:$F,2,0),"")</f>
        <v>Hexadecimal (base 16) is used to represent digital data because hexadecimal representation uses fewer digits than binary.</v>
      </c>
      <c r="AO2" s="17" t="s">
        <v>234</v>
      </c>
      <c r="AP2" s="31" t="str">
        <f>iferror(vlookup(AO2,'AP CS Principles Curriculum Framework'!$E:$F,2,0),"")</f>
        <v>A finite representation is used to model the infinite mathematical concept of a number.</v>
      </c>
      <c r="AQ2" s="17" t="s">
        <v>235</v>
      </c>
      <c r="AR2" s="31" t="str">
        <f>iferror(vlookup(AQ2,'AP CS Principles Curriculum Framework'!$E:$F,2,0),"")</f>
        <v>In many programming languages, the fixed number of bits used to represent characters or integers limits the range of integer values and mathematical operations; this limitation can result in overflow or other errors.</v>
      </c>
      <c r="AS2" s="17" t="s">
        <v>238</v>
      </c>
      <c r="AT2" s="31" t="str">
        <f>iferror(vlookup(AS2,'AP CS Principles Curriculum Framework'!$E:$F,2,0),"")</f>
        <v>In many programming languages, the fixed number of bits used to represent real numbers (as floating-point numbers) limits the range of floating- point values and mathematical operations; this limitation can result in round-off and other errors.</v>
      </c>
      <c r="AU2" s="17" t="s">
        <v>239</v>
      </c>
      <c r="AV2" s="31" t="str">
        <f>iferror(vlookup(AU2,'AP CS Principles Curriculum Framework'!$E:$F,2,0),"")</f>
        <v>The interpretation of a binary sequence depends on how it is used.</v>
      </c>
      <c r="AW2" s="17" t="s">
        <v>242</v>
      </c>
      <c r="AX2" s="31" t="str">
        <f>iferror(vlookup(AW2,'AP CS Principles Curriculum Framework'!$E:$F,2,0),"")</f>
        <v>A sequence of bits may represent instructions or data.</v>
      </c>
      <c r="AY2" s="17" t="s">
        <v>243</v>
      </c>
      <c r="AZ2" s="31" t="str">
        <f>iferror(vlookup(AY2,'AP CS Principles Curriculum Framework'!$E:$F,2,0),"")</f>
        <v>A sequence of bits may represent different types of data in different contexts.</v>
      </c>
      <c r="BA2" s="22"/>
      <c r="BB2" s="31" t="str">
        <f>iferror(vlookup(BA2,'AP CS Principles Curriculum Framework'!$E:$F,2,0),"")</f>
        <v/>
      </c>
      <c r="BC2" s="22"/>
      <c r="BD2" s="31" t="str">
        <f>iferror(vlookup(BC2,'AP CS Principles Curriculum Framework'!$E:$F,2,0),"")</f>
        <v/>
      </c>
      <c r="BE2" s="22"/>
      <c r="BF2" s="31" t="str">
        <f>iferror(vlookup(BE2,'AP CS Principles Curriculum Framework'!$E:$F,2,0),"")</f>
        <v/>
      </c>
      <c r="BG2" s="22"/>
      <c r="BH2" s="31" t="str">
        <f>iferror(vlookup(BG2,'AP CS Principles Curriculum Framework'!$E:$F,2,0),"")</f>
        <v/>
      </c>
      <c r="BI2" s="22"/>
      <c r="BJ2" s="31" t="str">
        <f>iferror(vlookup(BI2,'AP CS Principles Curriculum Framework'!$E:$F,2,0),"")</f>
        <v/>
      </c>
      <c r="BK2" s="22"/>
      <c r="BL2" s="31" t="str">
        <f>iferror(vlookup(BK2,'AP CS Principles Curriculum Framework'!$E:$F,2,0),"")</f>
        <v/>
      </c>
      <c r="BM2" s="22"/>
      <c r="BN2" s="31" t="str">
        <f>iferror(vlookup(BM2,'AP CS Principles Curriculum Framework'!$E:$F,2,0),"")</f>
        <v/>
      </c>
      <c r="BO2" s="22"/>
      <c r="BP2" s="31" t="str">
        <f>iferror(vlookup(BO2,'AP CS Principles Curriculum Framework'!$E:$F,2,0),"")</f>
        <v/>
      </c>
      <c r="BQ2" s="17"/>
      <c r="BR2" s="31" t="str">
        <f>iferror(vlookup(BQ2,'AP CS Principles Curriculum Framework'!$E:$F,2,0),"")</f>
        <v/>
      </c>
      <c r="BS2" s="17"/>
      <c r="BT2" s="31" t="str">
        <f>iferror(vlookup(BS2,'AP CS Principles Curriculum Framework'!$E:$F,2,0),"")</f>
        <v/>
      </c>
      <c r="BU2" s="17"/>
      <c r="BV2" s="31" t="str">
        <f>iferror(vlookup(BU2,'AP CS Principles Curriculum Framework'!$E:$F,2,0),"")</f>
        <v/>
      </c>
      <c r="BW2" s="17"/>
      <c r="BX2" s="31" t="str">
        <f>iferror(vlookup(BW2,'AP CS Principles Curriculum Framework'!$E:$F,2,0),"")</f>
        <v/>
      </c>
      <c r="BY2" s="17"/>
      <c r="BZ2" s="31" t="str">
        <f>iferror(vlookup(BY2,'AP CS Principles Curriculum Framework'!$E:$F,2,0),"")</f>
        <v/>
      </c>
      <c r="CA2" s="17"/>
      <c r="CB2" s="31" t="str">
        <f>iferror(vlookup(CA2,'AP CS Principles Curriculum Framework'!$E:$F,2,0),"")</f>
        <v/>
      </c>
      <c r="CC2" s="17"/>
      <c r="CD2" s="31" t="str">
        <f>iferror(vlookup(CC2,'AP CS Principles Curriculum Framework'!$E:$F,2,0),"")</f>
        <v/>
      </c>
      <c r="CE2" s="17"/>
      <c r="CF2" s="31" t="str">
        <f>iferror(vlookup(CE2,'AP CS Principles Curriculum Framework'!$E:$F,2,0),"")</f>
        <v/>
      </c>
      <c r="CG2" s="17"/>
      <c r="CH2" s="31" t="str">
        <f>iferror(vlookup(CG2,'AP CS Principles Curriculum Framework'!$E:$F,2,0),"")</f>
        <v/>
      </c>
      <c r="CI2" s="17"/>
      <c r="CJ2" s="31" t="str">
        <f>iferror(vlookup(CI2,'AP CS Principles Curriculum Framework'!$E:$F,2,0),"")</f>
        <v/>
      </c>
      <c r="CK2" s="17"/>
      <c r="CL2" s="31" t="str">
        <f>iferror(vlookup(CK2,'AP CS Principles Curriculum Framework'!$E:$F,2,0),"")</f>
        <v/>
      </c>
      <c r="CM2" s="17"/>
      <c r="CN2" s="31" t="str">
        <f>iferror(vlookup(CM2,'AP CS Principles Curriculum Framework'!$E:$F,2,0),"")</f>
        <v/>
      </c>
      <c r="CO2" s="22"/>
      <c r="CP2" s="31" t="str">
        <f>iferror(vlookup(CO2,'AP CS Principles Curriculum Framework'!$E:$F,2,0),"")</f>
        <v/>
      </c>
      <c r="CQ2" s="22"/>
      <c r="CR2" s="31" t="str">
        <f>iferror(vlookup(CQ2,'AP CS Principles Curriculum Framework'!$E:$F,2,0),"")</f>
        <v/>
      </c>
      <c r="CS2" s="22"/>
      <c r="CT2" s="31" t="str">
        <f>iferror(vlookup(CS2,'AP CS Principles Curriculum Framework'!$E:$F,2,0),"")</f>
        <v/>
      </c>
      <c r="CU2" s="22"/>
      <c r="CV2" s="31" t="str">
        <f>iferror(vlookup(CU2,'AP CS Principles Curriculum Framework'!$E:$F,2,0),"")</f>
        <v/>
      </c>
      <c r="CW2" s="22"/>
      <c r="CX2" s="31" t="str">
        <f>iferror(vlookup(CW2,'AP CS Principles Curriculum Framework'!$E:$F,2,0),"")</f>
        <v/>
      </c>
      <c r="CY2" s="22"/>
      <c r="CZ2" s="31" t="str">
        <f>iferror(vlookup(CY2,'AP CS Principles Curriculum Framework'!$E:$F,2,0),"")</f>
        <v/>
      </c>
      <c r="DA2" s="22"/>
      <c r="DB2" s="31" t="str">
        <f>iferror(vlookup(DA2,'AP CS Principles Curriculum Framework'!$E:$F,2,0),"")</f>
        <v/>
      </c>
      <c r="DC2" s="22"/>
      <c r="DD2" s="31" t="str">
        <f>iferror(vlookup(DC2,'AP CS Principles Curriculum Framework'!$E:$F,2,0),"")</f>
        <v/>
      </c>
      <c r="DE2" s="22"/>
      <c r="DF2" s="31" t="str">
        <f>iferror(vlookup(DE2,'AP CS Principles Curriculum Framework'!$E:$F,2,0),"")</f>
        <v/>
      </c>
      <c r="DG2" s="22"/>
      <c r="DH2" s="31" t="str">
        <f>iferror(vlookup(DG2,'AP CS Principles Curriculum Framework'!$E:$F,2,0),"")</f>
        <v/>
      </c>
      <c r="DI2" s="22"/>
      <c r="DJ2" s="31" t="str">
        <f>iferror(vlookup(DI2,'AP CS Principles Curriculum Framework'!$E:$F,2,0),"")</f>
        <v/>
      </c>
      <c r="DK2" s="22"/>
      <c r="DL2" s="31" t="str">
        <f>iferror(vlookup(DK2,'AP CS Principles Curriculum Framework'!$E:$F,2,0),"")</f>
        <v/>
      </c>
      <c r="DM2" s="22"/>
      <c r="DN2" s="31" t="str">
        <f>iferror(vlookup(DM2,'AP CS Principles Curriculum Framework'!$E:$F,2,0),"")</f>
        <v/>
      </c>
      <c r="DO2" s="22"/>
      <c r="DP2" s="31" t="str">
        <f>iferror(vlookup(DO2,'AP CS Principles Curriculum Framework'!$E:$F,2,0),"")</f>
        <v/>
      </c>
      <c r="DQ2" s="22"/>
      <c r="DR2" s="31" t="str">
        <f>iferror(vlookup(DQ2,'AP CS Principles Curriculum Framework'!$E:$F,2,0),"")</f>
        <v/>
      </c>
      <c r="DS2" s="22"/>
      <c r="DT2" s="31" t="str">
        <f>iferror(vlookup(DS2,'AP CS Principles Curriculum Framework'!$E:$F,2,0),"")</f>
        <v/>
      </c>
      <c r="DU2" s="22"/>
      <c r="DV2" s="31" t="str">
        <f>iferror(vlookup(DU2,'AP CS Principles Curriculum Framework'!$E:$F,2,0),"")</f>
        <v/>
      </c>
      <c r="DW2" s="22"/>
      <c r="DX2" s="31" t="str">
        <f>iferror(vlookup(DW2,'AP CS Principles Curriculum Framework'!$E:$F,2,0),"")</f>
        <v/>
      </c>
      <c r="DY2" s="22"/>
      <c r="DZ2" s="31" t="str">
        <f>iferror(vlookup(DY2,'AP CS Principles Curriculum Framework'!$E:$F,2,0),"")</f>
        <v/>
      </c>
      <c r="EA2" s="22"/>
      <c r="EB2" s="31" t="str">
        <f>iferror(vlookup(EA2,'AP CS Principles Curriculum Framework'!$E:$F,2,0),"")</f>
        <v/>
      </c>
      <c r="EC2" s="22"/>
      <c r="ED2" s="31" t="str">
        <f>iferror(vlookup(EC2,'AP CS Principles Curriculum Framework'!$E:$F,2,0),"")</f>
        <v/>
      </c>
      <c r="EE2" s="22"/>
      <c r="EF2" s="31" t="str">
        <f>iferror(vlookup(EE2,'AP CS Principles Curriculum Framework'!$E:$F,2,0),"")</f>
        <v/>
      </c>
      <c r="EG2" s="22"/>
      <c r="EH2" s="31" t="str">
        <f>iferror(vlookup(EG2,'AP CS Principles Curriculum Framework'!$E:$F,2,0),"")</f>
        <v/>
      </c>
      <c r="EI2" s="22"/>
      <c r="EJ2" s="31" t="str">
        <f>iferror(vlookup(EI2,'AP CS Principles Curriculum Framework'!$E:$F,2,0),"")</f>
        <v/>
      </c>
    </row>
    <row r="3" ht="15.75" customHeight="1">
      <c r="A3" s="44">
        <v>1.0</v>
      </c>
      <c r="B3" s="44"/>
      <c r="C3" s="44" t="s">
        <v>281</v>
      </c>
      <c r="D3" s="44" t="s">
        <v>282</v>
      </c>
      <c r="E3" s="44" t="s">
        <v>283</v>
      </c>
      <c r="F3" s="44"/>
      <c r="G3" s="44"/>
      <c r="H3" s="46"/>
      <c r="I3" s="46"/>
      <c r="J3" s="46"/>
      <c r="K3" s="44" t="s">
        <v>285</v>
      </c>
      <c r="L3" s="44" t="s">
        <v>286</v>
      </c>
      <c r="M3" s="44"/>
      <c r="N3" s="46"/>
      <c r="O3" s="46"/>
      <c r="P3" s="48" t="s">
        <v>287</v>
      </c>
      <c r="Q3" s="44" t="s">
        <v>296</v>
      </c>
      <c r="R3" s="44"/>
      <c r="S3" s="44"/>
      <c r="T3" s="44"/>
      <c r="U3" s="44"/>
      <c r="V3" s="44"/>
      <c r="W3" s="44" t="s">
        <v>298</v>
      </c>
      <c r="X3" s="44" t="s">
        <v>198</v>
      </c>
      <c r="Y3" s="44"/>
      <c r="Z3" s="44"/>
      <c r="AA3" s="44"/>
      <c r="AB3" s="44"/>
      <c r="AC3" s="44" t="s">
        <v>308</v>
      </c>
      <c r="AD3" s="50" t="str">
        <f>iferror(vlookup(AC3,'AP CS Principles Curriculum Framework'!$E:$F,2,0),"")</f>
        <v>Sequencing, selection, and iteration are building blocks of algorithms.</v>
      </c>
      <c r="AE3" s="44" t="s">
        <v>309</v>
      </c>
      <c r="AF3" s="50" t="str">
        <f>iferror(vlookup(AE3,'AP CS Principles Curriculum Framework'!$E:$F,2,0),"")</f>
        <v>Sequencing is the application of each step of an algorithm in the order in which the statements are given.</v>
      </c>
      <c r="AG3" s="44" t="s">
        <v>312</v>
      </c>
      <c r="AH3" s="50" t="str">
        <f>iferror(vlookup(AG3,'AP CS Principles Curriculum Framework'!$E:$F,2,0),"")</f>
        <v>Selection uses a Boolean condition to determine which of two parts of an algorithm is used.</v>
      </c>
      <c r="AI3" s="44" t="s">
        <v>314</v>
      </c>
      <c r="AJ3" s="50" t="str">
        <f>iferror(vlookup(AI3,'AP CS Principles Curriculum Framework'!$E:$F,2,0),"")</f>
        <v>Iteration is the repetition of part of an algorithm until a condition is met or for a specified number of times.</v>
      </c>
      <c r="AK3" s="44" t="s">
        <v>317</v>
      </c>
      <c r="AL3" s="50" t="str">
        <f>iferror(vlookup(AK3,'AP CS Principles Curriculum Framework'!$E:$F,2,0),"")</f>
        <v>Algorithms can be combined to make new algorithms.</v>
      </c>
      <c r="AM3" s="44" t="s">
        <v>320</v>
      </c>
      <c r="AN3" s="50" t="str">
        <f>iferror(vlookup(AM3,'AP CS Principles Curriculum Framework'!$E:$F,2,0),"")</f>
        <v>Using existing correct algorithms as building blocks for constructing a new algorithm helps ensure the new algorithm is correct.</v>
      </c>
      <c r="AO3" s="44" t="s">
        <v>321</v>
      </c>
      <c r="AP3" s="50" t="str">
        <f>iferror(vlookup(AO3,'AP CS Principles Curriculum Framework'!$E:$F,2,0),"")</f>
        <v>Knowledge of standard algorithms can help in constructing new algorithms.</v>
      </c>
      <c r="AQ3" s="44" t="s">
        <v>322</v>
      </c>
      <c r="AR3" s="50" t="str">
        <f>iferror(vlookup(AQ3,'AP CS Principles Curriculum Framework'!$E:$F,2,0),"")</f>
        <v>Different algorithms can be developed to solve the same problem.</v>
      </c>
      <c r="AS3" s="44" t="s">
        <v>323</v>
      </c>
      <c r="AT3" s="50" t="str">
        <f>iferror(vlookup(AS3,'AP CS Principles Curriculum Framework'!$E:$F,2,0),"")</f>
        <v>Developing a new algorithm to solve a problem can yield insight into the problem.</v>
      </c>
      <c r="AU3" s="44" t="s">
        <v>324</v>
      </c>
      <c r="AV3" s="50" t="str">
        <f>iferror(vlookup(AU3,'AP CS Principles Curriculum Framework'!$E:$F,2,0),"")</f>
        <v>Languages for algorithms include natural language, pseudocode, and visual and textual programming languages.</v>
      </c>
      <c r="AW3" s="44" t="s">
        <v>326</v>
      </c>
      <c r="AX3" s="50" t="str">
        <f>iferror(vlookup(AW3,'AP CS Principles Curriculum Framework'!$E:$F,2,0),"")</f>
        <v>Natural language and pseudocode describe algorithms so that humans can understand them.</v>
      </c>
      <c r="AY3" s="44" t="s">
        <v>327</v>
      </c>
      <c r="AZ3" s="50" t="str">
        <f>iferror(vlookup(AY3,'AP CS Principles Curriculum Framework'!$E:$F,2,0),"")</f>
        <v>Algorithms described in programming languages can be executed on a computer.</v>
      </c>
      <c r="BA3" s="44" t="s">
        <v>328</v>
      </c>
      <c r="BB3" s="50" t="str">
        <f>iferror(vlookup(BA3,'AP CS Principles Curriculum Framework'!$E:$F,2,0),"")</f>
        <v>Different languages are better suited for expressing different algorithms.</v>
      </c>
      <c r="BC3" s="44" t="s">
        <v>329</v>
      </c>
      <c r="BD3" s="50" t="str">
        <f>iferror(vlookup(BC3,'AP CS Principles Curriculum Framework'!$E:$F,2,0),"")</f>
        <v>Some programming languages are designed for specific domains and are better for expressing algorithms in those domains.</v>
      </c>
      <c r="BE3" s="44" t="s">
        <v>330</v>
      </c>
      <c r="BF3" s="50" t="str">
        <f>iferror(vlookup(BE3,'AP CS Principles Curriculum Framework'!$E:$F,2,0),"")</f>
        <v>The language used to express an algorithm can affect characteristics such as clarity or readability but not whether an algorithmic solution exists.</v>
      </c>
      <c r="BG3" s="44" t="s">
        <v>331</v>
      </c>
      <c r="BH3" s="50" t="str">
        <f>iferror(vlookup(BG3,'AP CS Principles Curriculum Framework'!$E:$F,2,0),"")</f>
        <v>Every algorithm can be constructed using only sequencing, selection, and iteration.</v>
      </c>
      <c r="BI3" s="44" t="s">
        <v>332</v>
      </c>
      <c r="BJ3" s="50" t="str">
        <f>iferror(vlookup(BI3,'AP CS Principles Curriculum Framework'!$E:$F,2,0),"")</f>
        <v>Nearly all programming languages are equivalent in terms of being able to express any algorithm.</v>
      </c>
      <c r="BK3" s="44" t="s">
        <v>334</v>
      </c>
      <c r="BL3" s="50" t="str">
        <f>iferror(vlookup(BK3,'AP CS Principles Curriculum Framework'!$E:$F,2,0),"")</f>
        <v>Clarity and readability are important considerations when expressing an algorithm in a language.</v>
      </c>
      <c r="BM3" s="44"/>
      <c r="BN3" s="50" t="str">
        <f>iferror(vlookup(BM3,'AP CS Principles Curriculum Framework'!$E:$F,2,0),"")</f>
        <v/>
      </c>
      <c r="BO3" s="44"/>
      <c r="BP3" s="50" t="str">
        <f>iferror(vlookup(BO3,'AP CS Principles Curriculum Framework'!$E:$F,2,0),"")</f>
        <v/>
      </c>
      <c r="BQ3" s="44"/>
      <c r="BR3" s="50" t="str">
        <f>iferror(vlookup(BQ3,'AP CS Principles Curriculum Framework'!$E:$F,2,0),"")</f>
        <v/>
      </c>
      <c r="BS3" s="44"/>
      <c r="BT3" s="50" t="str">
        <f>iferror(vlookup(BS3,'AP CS Principles Curriculum Framework'!$E:$F,2,0),"")</f>
        <v/>
      </c>
      <c r="BU3" s="44"/>
      <c r="BV3" s="50" t="str">
        <f>iferror(vlookup(BU3,'AP CS Principles Curriculum Framework'!$E:$F,2,0),"")</f>
        <v/>
      </c>
      <c r="BW3" s="44"/>
      <c r="BX3" s="50" t="str">
        <f>iferror(vlookup(BW3,'AP CS Principles Curriculum Framework'!$E:$F,2,0),"")</f>
        <v/>
      </c>
      <c r="BY3" s="44"/>
      <c r="BZ3" s="50" t="str">
        <f>iferror(vlookup(BY3,'AP CS Principles Curriculum Framework'!$E:$F,2,0),"")</f>
        <v/>
      </c>
      <c r="CA3" s="44"/>
      <c r="CB3" s="50" t="str">
        <f>iferror(vlookup(CA3,'AP CS Principles Curriculum Framework'!$E:$F,2,0),"")</f>
        <v/>
      </c>
      <c r="CC3" s="44"/>
      <c r="CD3" s="50" t="str">
        <f>iferror(vlookup(CC3,'AP CS Principles Curriculum Framework'!$E:$F,2,0),"")</f>
        <v/>
      </c>
      <c r="CE3" s="44"/>
      <c r="CF3" s="50" t="str">
        <f>iferror(vlookup(CE3,'AP CS Principles Curriculum Framework'!$E:$F,2,0),"")</f>
        <v/>
      </c>
      <c r="CG3" s="44"/>
      <c r="CH3" s="50" t="str">
        <f>iferror(vlookup(CG3,'AP CS Principles Curriculum Framework'!$E:$F,2,0),"")</f>
        <v/>
      </c>
      <c r="CI3" s="44"/>
      <c r="CJ3" s="50" t="str">
        <f>iferror(vlookup(CI3,'AP CS Principles Curriculum Framework'!$E:$F,2,0),"")</f>
        <v/>
      </c>
      <c r="CK3" s="44"/>
      <c r="CL3" s="50" t="str">
        <f>iferror(vlookup(CK3,'AP CS Principles Curriculum Framework'!$E:$F,2,0),"")</f>
        <v/>
      </c>
      <c r="CM3" s="44"/>
      <c r="CN3" s="50" t="str">
        <f>iferror(vlookup(CM3,'AP CS Principles Curriculum Framework'!$E:$F,2,0),"")</f>
        <v/>
      </c>
      <c r="CO3" s="46"/>
      <c r="CP3" s="50" t="str">
        <f>iferror(vlookup(CO3,'AP CS Principles Curriculum Framework'!$E:$F,2,0),"")</f>
        <v/>
      </c>
      <c r="CQ3" s="46"/>
      <c r="CR3" s="50" t="str">
        <f>iferror(vlookup(CQ3,'AP CS Principles Curriculum Framework'!$E:$F,2,0),"")</f>
        <v/>
      </c>
      <c r="CS3" s="46"/>
      <c r="CT3" s="50" t="str">
        <f>iferror(vlookup(CS3,'AP CS Principles Curriculum Framework'!$E:$F,2,0),"")</f>
        <v/>
      </c>
      <c r="CU3" s="46"/>
      <c r="CV3" s="50" t="str">
        <f>iferror(vlookup(CU3,'AP CS Principles Curriculum Framework'!$E:$F,2,0),"")</f>
        <v/>
      </c>
      <c r="CW3" s="46"/>
      <c r="CX3" s="50" t="str">
        <f>iferror(vlookup(CW3,'AP CS Principles Curriculum Framework'!$E:$F,2,0),"")</f>
        <v/>
      </c>
      <c r="CY3" s="46"/>
      <c r="CZ3" s="50" t="str">
        <f>iferror(vlookup(CY3,'AP CS Principles Curriculum Framework'!$E:$F,2,0),"")</f>
        <v/>
      </c>
      <c r="DA3" s="46"/>
      <c r="DB3" s="50" t="str">
        <f>iferror(vlookup(DA3,'AP CS Principles Curriculum Framework'!$E:$F,2,0),"")</f>
        <v/>
      </c>
      <c r="DC3" s="46"/>
      <c r="DD3" s="50" t="str">
        <f>iferror(vlookup(DC3,'AP CS Principles Curriculum Framework'!$E:$F,2,0),"")</f>
        <v/>
      </c>
      <c r="DE3" s="46"/>
      <c r="DF3" s="50" t="str">
        <f>iferror(vlookup(DE3,'AP CS Principles Curriculum Framework'!$E:$F,2,0),"")</f>
        <v/>
      </c>
      <c r="DG3" s="46"/>
      <c r="DH3" s="50" t="str">
        <f>iferror(vlookup(DG3,'AP CS Principles Curriculum Framework'!$E:$F,2,0),"")</f>
        <v/>
      </c>
      <c r="DI3" s="46"/>
      <c r="DJ3" s="50" t="str">
        <f>iferror(vlookup(DI3,'AP CS Principles Curriculum Framework'!$E:$F,2,0),"")</f>
        <v/>
      </c>
      <c r="DK3" s="46"/>
      <c r="DL3" s="50" t="str">
        <f>iferror(vlookup(DK3,'AP CS Principles Curriculum Framework'!$E:$F,2,0),"")</f>
        <v/>
      </c>
      <c r="DM3" s="46"/>
      <c r="DN3" s="50" t="str">
        <f>iferror(vlookup(DM3,'AP CS Principles Curriculum Framework'!$E:$F,2,0),"")</f>
        <v/>
      </c>
      <c r="DO3" s="46"/>
      <c r="DP3" s="50" t="str">
        <f>iferror(vlookup(DO3,'AP CS Principles Curriculum Framework'!$E:$F,2,0),"")</f>
        <v/>
      </c>
      <c r="DQ3" s="50"/>
      <c r="DR3" s="50" t="str">
        <f>iferror(vlookup(DQ3,'AP CS Principles Curriculum Framework'!$E:$F,2,0),"")</f>
        <v/>
      </c>
      <c r="DS3" s="50"/>
      <c r="DT3" s="50" t="str">
        <f>iferror(vlookup(DS3,'AP CS Principles Curriculum Framework'!$E:$F,2,0),"")</f>
        <v/>
      </c>
      <c r="DU3" s="50"/>
      <c r="DV3" s="50" t="str">
        <f>iferror(vlookup(DU3,'AP CS Principles Curriculum Framework'!$E:$F,2,0),"")</f>
        <v/>
      </c>
      <c r="DW3" s="50"/>
      <c r="DX3" s="50" t="str">
        <f>iferror(vlookup(DW3,'AP CS Principles Curriculum Framework'!$E:$F,2,0),"")</f>
        <v/>
      </c>
      <c r="DY3" s="50"/>
      <c r="DZ3" s="50" t="str">
        <f>iferror(vlookup(DY3,'AP CS Principles Curriculum Framework'!$E:$F,2,0),"")</f>
        <v/>
      </c>
      <c r="EA3" s="50"/>
      <c r="EB3" s="50" t="str">
        <f>iferror(vlookup(EA3,'AP CS Principles Curriculum Framework'!$E:$F,2,0),"")</f>
        <v/>
      </c>
      <c r="EC3" s="50"/>
      <c r="ED3" s="50" t="str">
        <f>iferror(vlookup(EC3,'AP CS Principles Curriculum Framework'!$E:$F,2,0),"")</f>
        <v/>
      </c>
      <c r="EE3" s="50"/>
      <c r="EF3" s="50" t="str">
        <f>iferror(vlookup(EE3,'AP CS Principles Curriculum Framework'!$E:$F,2,0),"")</f>
        <v/>
      </c>
      <c r="EG3" s="50"/>
      <c r="EH3" s="50" t="str">
        <f>iferror(vlookup(EG3,'AP CS Principles Curriculum Framework'!$E:$F,2,0),"")</f>
        <v/>
      </c>
      <c r="EI3" s="50"/>
      <c r="EJ3" s="50" t="str">
        <f>iferror(vlookup(EI3,'AP CS Principles Curriculum Framework'!$E:$F,2,0),"")</f>
        <v/>
      </c>
    </row>
    <row r="4" ht="15.75" customHeight="1">
      <c r="A4" s="17">
        <v>2.0</v>
      </c>
      <c r="B4" s="17" t="s">
        <v>377</v>
      </c>
      <c r="C4" s="17" t="s">
        <v>379</v>
      </c>
      <c r="D4" s="17" t="s">
        <v>176</v>
      </c>
      <c r="E4" s="17" t="s">
        <v>258</v>
      </c>
      <c r="F4" s="17" t="s">
        <v>380</v>
      </c>
      <c r="G4" s="17"/>
      <c r="H4" s="17"/>
      <c r="I4" s="17"/>
      <c r="J4" s="17"/>
      <c r="K4" s="17" t="s">
        <v>260</v>
      </c>
      <c r="L4" s="22" t="s">
        <v>286</v>
      </c>
      <c r="M4" s="22"/>
      <c r="N4" s="22"/>
      <c r="O4" s="22"/>
      <c r="P4" s="25" t="s">
        <v>261</v>
      </c>
      <c r="Q4" s="17" t="s">
        <v>381</v>
      </c>
      <c r="R4" s="17" t="s">
        <v>382</v>
      </c>
      <c r="S4" s="17" t="s">
        <v>383</v>
      </c>
      <c r="T4" s="17"/>
      <c r="U4" s="17"/>
      <c r="V4" s="17"/>
      <c r="W4" s="17" t="s">
        <v>298</v>
      </c>
      <c r="X4" s="17" t="s">
        <v>196</v>
      </c>
      <c r="Y4" s="17" t="s">
        <v>384</v>
      </c>
      <c r="Z4" s="17"/>
      <c r="AA4" s="17"/>
      <c r="AB4" s="17"/>
      <c r="AC4" s="17" t="s">
        <v>385</v>
      </c>
      <c r="AD4" s="31" t="str">
        <f>iferror(vlookup(AC4,'AP CS Principles Curriculum Framework'!$E:$F,2,0),"")</f>
        <v>Programs are developed and used in a variety of ways by a wide range of people depending on the goals of the programmer.</v>
      </c>
      <c r="AE4" s="17" t="s">
        <v>386</v>
      </c>
      <c r="AF4" s="31" t="str">
        <f>iferror(vlookup(AE4,'AP CS Principles Curriculum Framework'!$E:$F,2,0),"")</f>
        <v>Programs developed for creative expression, to satisfy personal curiosity, or to create new knowledge may have visual, audible, or tactile inputs and outputs.</v>
      </c>
      <c r="AG4" s="17" t="s">
        <v>388</v>
      </c>
      <c r="AH4" s="31" t="str">
        <f>iferror(vlookup(AG4,'AP CS Principles Curriculum Framework'!$E:$F,2,0),"")</f>
        <v>Programs developed for creative expression, to satisfy personal curiosity, or to create new knowledge may be developed with different standards or methods than programs developed for widespread distribution.</v>
      </c>
      <c r="AI4" s="17" t="s">
        <v>389</v>
      </c>
      <c r="AJ4" s="31" t="str">
        <f>iferror(vlookup(AI4,'AP CS Principles Curriculum Framework'!$E:$F,2,0),"")</f>
        <v>Additional desired outcomes may be realized independently of the original purpose of the program.</v>
      </c>
      <c r="AK4" s="17" t="s">
        <v>391</v>
      </c>
      <c r="AL4" s="31" t="str">
        <f>iferror(vlookup(AK4,'AP CS Principles Curriculum Framework'!$E:$F,2,0),"")</f>
        <v>A computer program or the results of running a program may be rapidly shared with a large number of users and can have widespread impact on individuals, organizations, and society.</v>
      </c>
      <c r="AM4" s="17" t="s">
        <v>392</v>
      </c>
      <c r="AN4" s="31" t="str">
        <f>iferror(vlookup(AM4,'AP CS Principles Curriculum Framework'!$E:$F,2,0),"")</f>
        <v>Advances in computing have generated and increased creativity in other fields.</v>
      </c>
      <c r="AO4" s="17" t="s">
        <v>393</v>
      </c>
      <c r="AP4" s="31" t="str">
        <f>iferror(vlookup(AO4,'AP CS Principles Curriculum Framework'!$E:$F,2,0),"")</f>
        <v>An iterative process of program development helps in developing a correct program to solve problems.</v>
      </c>
      <c r="AQ4" s="17" t="s">
        <v>395</v>
      </c>
      <c r="AR4" s="31" t="str">
        <f>iferror(vlookup(AQ4,'AP CS Principles Curriculum Framework'!$E:$F,2,0),"")</f>
        <v>Developing correct program components and then combining them helps in creating correct programs.</v>
      </c>
      <c r="AS4" s="17" t="s">
        <v>396</v>
      </c>
      <c r="AT4" s="31" t="str">
        <f>iferror(vlookup(AS4,'AP CS Principles Curriculum Framework'!$E:$F,2,0),"")</f>
        <v>Incrementally adding tested program segments to correct, working programs helps create large correct programs.</v>
      </c>
      <c r="AU4" s="17" t="s">
        <v>398</v>
      </c>
      <c r="AV4" s="31" t="str">
        <f>iferror(vlookup(AU4,'AP CS Principles Curriculum Framework'!$E:$F,2,0),"")</f>
        <v>Program documentation helps programmers develop and maintain correct programs to efficiently solve problems.</v>
      </c>
      <c r="AW4" s="17" t="s">
        <v>399</v>
      </c>
      <c r="AX4" s="31" t="str">
        <f>iferror(vlookup(AW4,'AP CS Principles Curriculum Framework'!$E:$F,2,0),"")</f>
        <v>Documentation about program components, such as blocks and procedures, helps in developing and maintaining programs.</v>
      </c>
      <c r="AY4" s="17" t="s">
        <v>402</v>
      </c>
      <c r="AZ4" s="31" t="str">
        <f>iferror(vlookup(AY4,'AP CS Principles Curriculum Framework'!$E:$F,2,0),"")</f>
        <v>Documentation helps in developing and maintaining programs when working individually or in collaborative programming environments.</v>
      </c>
      <c r="BA4" s="22" t="s">
        <v>403</v>
      </c>
      <c r="BB4" s="31" t="str">
        <f>iferror(vlookup(BA4,'AP CS Principles Curriculum Framework'!$E:$F,2,0),"")</f>
        <v>Program development includes identifying programmer and user concerns that affect the solution to problems.</v>
      </c>
      <c r="BC4" s="22" t="s">
        <v>405</v>
      </c>
      <c r="BD4" s="31" t="str">
        <f>iferror(vlookup(BC4,'AP CS Principles Curriculum Framework'!$E:$F,2,0),"")</f>
        <v>Consultation and communication with program users is an important aspect of program development to solve problems.</v>
      </c>
      <c r="BE4" s="22" t="s">
        <v>406</v>
      </c>
      <c r="BF4" s="31" t="str">
        <f>iferror(vlookup(BE4,'AP CS Principles Curriculum Framework'!$E:$F,2,0),"")</f>
        <v>A programmer’s knowledge and skill affects how a program is developed and how it is used to solve a problem.</v>
      </c>
      <c r="BG4" s="22" t="s">
        <v>408</v>
      </c>
      <c r="BH4" s="31" t="str">
        <f>iferror(vlookup(BG4,'AP CS Principles Curriculum Framework'!$E:$F,2,0),"")</f>
        <v>A programmer designs, implements, tests, debugs, and maintains programs when solving problems.</v>
      </c>
      <c r="BI4" s="22" t="s">
        <v>409</v>
      </c>
      <c r="BJ4" s="31" t="str">
        <f>iferror(vlookup(BI4,'AP CS Principles Curriculum Framework'!$E:$F,2,0),"")</f>
        <v>Algorithms are implemented using program instructions that are processed during program execution.</v>
      </c>
      <c r="BK4" s="22" t="s">
        <v>410</v>
      </c>
      <c r="BL4" s="31" t="str">
        <f>iferror(vlookup(BK4,'AP CS Principles Curriculum Framework'!$E:$F,2,0),"")</f>
        <v>Program instructions are executed sequentially.</v>
      </c>
      <c r="BM4" s="22" t="s">
        <v>411</v>
      </c>
      <c r="BN4" s="31" t="str">
        <f>iferror(vlookup(BM4,'AP CS Principles Curriculum Framework'!$E:$F,2,0),"")</f>
        <v>Program instructions may involve variables that are initialized and updated, read, and written.</v>
      </c>
      <c r="BO4" s="22" t="s">
        <v>412</v>
      </c>
      <c r="BP4" s="31" t="str">
        <f>iferror(vlookup(BO4,'AP CS Principles Curriculum Framework'!$E:$F,2,0),"")</f>
        <v>An understanding of instruction processing and program execution is useful for programming.</v>
      </c>
      <c r="BQ4" s="17" t="s">
        <v>415</v>
      </c>
      <c r="BR4" s="31" t="str">
        <f>iferror(vlookup(BQ4,'AP CS Principles Curriculum Framework'!$E:$F,2,0),"")</f>
        <v>Program execution automates processes.</v>
      </c>
      <c r="BS4" s="17" t="s">
        <v>416</v>
      </c>
      <c r="BT4" s="31" t="str">
        <f>iferror(vlookup(BS4,'AP CS Principles Curriculum Framework'!$E:$F,2,0),"")</f>
        <v>Processes use memory, a central processing unit (CPU), and input and output.</v>
      </c>
      <c r="BU4" s="17" t="s">
        <v>417</v>
      </c>
      <c r="BV4" s="31" t="str">
        <f>iferror(vlookup(BU4,'AP CS Principles Curriculum Framework'!$E:$F,2,0),"")</f>
        <v>A process may execute by itself or with other processes.</v>
      </c>
      <c r="BW4" s="17" t="s">
        <v>418</v>
      </c>
      <c r="BX4" s="31" t="str">
        <f>iferror(vlookup(BW4,'AP CS Principles Curriculum Framework'!$E:$F,2,0),"")</f>
        <v>A process may execute on one or several CPUs.</v>
      </c>
      <c r="BY4" s="17" t="s">
        <v>419</v>
      </c>
      <c r="BZ4" s="31" t="str">
        <f>iferror(vlookup(BY4,'AP CS Principles Curriculum Framework'!$E:$F,2,0),"")</f>
        <v>Executable programs increase the scale of problems that can be addressed.</v>
      </c>
      <c r="CA4" s="17" t="s">
        <v>420</v>
      </c>
      <c r="CB4" s="31" t="str">
        <f>iferror(vlookup(CA4,'AP CS Principles Curriculum Framework'!$E:$F,2,0),"")</f>
        <v>Simple algorithms can solve a large set of problems when automated.</v>
      </c>
      <c r="CC4" s="17" t="s">
        <v>421</v>
      </c>
      <c r="CD4" s="31" t="str">
        <f>iferror(vlookup(CC4,'AP CS Principles Curriculum Framework'!$E:$F,2,0),"")</f>
        <v>Improvements in algorithms, hardware, and software increase the kinds of problems and the size of problems solvable by programming.</v>
      </c>
      <c r="CE4" s="17" t="s">
        <v>424</v>
      </c>
      <c r="CF4" s="31" t="str">
        <f>iferror(vlookup(CE4,'AP CS Principles Curriculum Framework'!$E:$F,2,0),"")</f>
        <v>Numbers and numerical concepts are fundamental to programming.</v>
      </c>
      <c r="CG4" s="17" t="s">
        <v>425</v>
      </c>
      <c r="CH4" s="31" t="str">
        <f>iferror(vlookup(CG4,'AP CS Principles Curriculum Framework'!$E:$F,2,0),"")</f>
        <v>Integers may be constrained in the maximum and minimum values that can be represented in a program because of storage limitations.</v>
      </c>
      <c r="CI4" s="17" t="s">
        <v>426</v>
      </c>
      <c r="CJ4" s="31" t="str">
        <f>iferror(vlookup(CI4,'AP CS Principles Curriculum Framework'!$E:$F,2,0),"")</f>
        <v>Real numbers are approximated by floating- point representations that do not necessarily have infinite precision.</v>
      </c>
      <c r="CK4" s="17" t="s">
        <v>427</v>
      </c>
      <c r="CL4" s="31" t="str">
        <f>iferror(vlookup(CK4,'AP CS Principles Curriculum Framework'!$E:$F,2,0),"")</f>
        <v>Mathematical expressions using arithmetic operators are part of most programming languages.</v>
      </c>
      <c r="CM4" s="17" t="s">
        <v>428</v>
      </c>
      <c r="CN4" s="31" t="str">
        <f>iferror(vlookup(CM4,'AP CS Principles Curriculum Framework'!$E:$F,2,0),"")</f>
        <v>Logical concepts and Boolean algebra are fundamental to programming.</v>
      </c>
      <c r="CO4" s="22" t="s">
        <v>431</v>
      </c>
      <c r="CP4" s="31" t="str">
        <f>iferror(vlookup(CO4,'AP CS Principles Curriculum Framework'!$E:$F,2,0),"")</f>
        <v>Compound expressions using and, or, and not are part of most programming languages.</v>
      </c>
      <c r="CQ4" s="22" t="s">
        <v>435</v>
      </c>
      <c r="CR4" s="31" t="str">
        <f>iferror(vlookup(CQ4,'AP CS Principles Curriculum Framework'!$E:$F,2,0),"")</f>
        <v>Intuitive and formal reasoning about program components using Boolean concepts helps in developing correct programs.</v>
      </c>
      <c r="CS4" s="22" t="s">
        <v>436</v>
      </c>
      <c r="CT4" s="31" t="str">
        <f>iferror(vlookup(CS4,'AP CS Principles Curriculum Framework'!$E:$F,2,0),"")</f>
        <v>Computational methods may use lists and collections to solve problems.</v>
      </c>
      <c r="CU4" s="22" t="s">
        <v>437</v>
      </c>
      <c r="CV4" s="31" t="str">
        <f>iferror(vlookup(CU4,'AP CS Principles Curriculum Framework'!$E:$F,2,0),"")</f>
        <v>Lists and other collections can be treated as abstract data types (ADTs) in developing programs.</v>
      </c>
      <c r="CW4" s="22" t="s">
        <v>438</v>
      </c>
      <c r="CX4" s="31" t="str">
        <f>iferror(vlookup(CW4,'AP CS Principles Curriculum Framework'!$E:$F,2,0),"")</f>
        <v>Basic operations on collections include adding elements, removing elements, iterating over all elements, and determining whether an element is in a collection.</v>
      </c>
      <c r="CY4" s="22"/>
      <c r="CZ4" s="31" t="str">
        <f>iferror(vlookup(CY4,'AP CS Principles Curriculum Framework'!$E:$F,2,0),"")</f>
        <v/>
      </c>
      <c r="DA4" s="22"/>
      <c r="DB4" s="31" t="str">
        <f>iferror(vlookup(DA4,'AP CS Principles Curriculum Framework'!$E:$F,2,0),"")</f>
        <v/>
      </c>
      <c r="DC4" s="22"/>
      <c r="DD4" s="31" t="str">
        <f>iferror(vlookup(DC4,'AP CS Principles Curriculum Framework'!$E:$F,2,0),"")</f>
        <v/>
      </c>
      <c r="DE4" s="22"/>
      <c r="DF4" s="31" t="str">
        <f>iferror(vlookup(DE4,'AP CS Principles Curriculum Framework'!$E:$F,2,0),"")</f>
        <v/>
      </c>
      <c r="DG4" s="22"/>
      <c r="DH4" s="31" t="str">
        <f>iferror(vlookup(DG4,'AP CS Principles Curriculum Framework'!$E:$F,2,0),"")</f>
        <v/>
      </c>
      <c r="DI4" s="22"/>
      <c r="DJ4" s="31" t="str">
        <f>iferror(vlookup(DI4,'AP CS Principles Curriculum Framework'!$E:$F,2,0),"")</f>
        <v/>
      </c>
      <c r="DK4" s="22"/>
      <c r="DL4" s="31" t="str">
        <f>iferror(vlookup(DK4,'AP CS Principles Curriculum Framework'!$E:$F,2,0),"")</f>
        <v/>
      </c>
      <c r="DM4" s="22"/>
      <c r="DN4" s="31" t="str">
        <f>iferror(vlookup(DM4,'AP CS Principles Curriculum Framework'!$E:$F,2,0),"")</f>
        <v/>
      </c>
      <c r="DO4" s="22"/>
      <c r="DP4" s="31" t="str">
        <f>iferror(vlookup(DO4,'AP CS Principles Curriculum Framework'!$E:$F,2,0),"")</f>
        <v/>
      </c>
      <c r="DQ4" s="31"/>
      <c r="DR4" s="31" t="str">
        <f>iferror(vlookup(DQ4,'AP CS Principles Curriculum Framework'!$E:$F,2,0),"")</f>
        <v/>
      </c>
      <c r="DS4" s="31"/>
      <c r="DT4" s="31" t="str">
        <f>iferror(vlookup(DS4,'AP CS Principles Curriculum Framework'!$E:$F,2,0),"")</f>
        <v/>
      </c>
      <c r="DU4" s="31"/>
      <c r="DV4" s="31" t="str">
        <f>iferror(vlookup(DU4,'AP CS Principles Curriculum Framework'!$E:$F,2,0),"")</f>
        <v/>
      </c>
      <c r="DW4" s="31"/>
      <c r="DX4" s="31" t="str">
        <f>iferror(vlookup(DW4,'AP CS Principles Curriculum Framework'!$E:$F,2,0),"")</f>
        <v/>
      </c>
      <c r="DY4" s="31"/>
      <c r="DZ4" s="31" t="str">
        <f>iferror(vlookup(DY4,'AP CS Principles Curriculum Framework'!$E:$F,2,0),"")</f>
        <v/>
      </c>
      <c r="EA4" s="31"/>
      <c r="EB4" s="31" t="str">
        <f>iferror(vlookup(EA4,'AP CS Principles Curriculum Framework'!$E:$F,2,0),"")</f>
        <v/>
      </c>
      <c r="EC4" s="31"/>
      <c r="ED4" s="31" t="str">
        <f>iferror(vlookup(EC4,'AP CS Principles Curriculum Framework'!$E:$F,2,0),"")</f>
        <v/>
      </c>
      <c r="EE4" s="31"/>
      <c r="EF4" s="31" t="str">
        <f>iferror(vlookup(EE4,'AP CS Principles Curriculum Framework'!$E:$F,2,0),"")</f>
        <v/>
      </c>
      <c r="EG4" s="31"/>
      <c r="EH4" s="31" t="str">
        <f>iferror(vlookup(EG4,'AP CS Principles Curriculum Framework'!$E:$F,2,0),"")</f>
        <v/>
      </c>
      <c r="EI4" s="31"/>
      <c r="EJ4" s="31" t="str">
        <f>iferror(vlookup(EI4,'AP CS Principles Curriculum Framework'!$E:$F,2,0),"")</f>
        <v/>
      </c>
    </row>
    <row r="5" ht="15.75" customHeight="1">
      <c r="A5" s="44">
        <v>3.0</v>
      </c>
      <c r="B5" s="44" t="s">
        <v>445</v>
      </c>
      <c r="C5" s="44" t="s">
        <v>447</v>
      </c>
      <c r="D5" s="44" t="s">
        <v>176</v>
      </c>
      <c r="E5" s="44" t="s">
        <v>364</v>
      </c>
      <c r="F5" s="44" t="s">
        <v>359</v>
      </c>
      <c r="G5" s="44"/>
      <c r="H5" s="46"/>
      <c r="I5" s="46"/>
      <c r="J5" s="46"/>
      <c r="K5" s="44" t="s">
        <v>349</v>
      </c>
      <c r="L5" s="44" t="s">
        <v>344</v>
      </c>
      <c r="M5" s="44"/>
      <c r="N5" s="46"/>
      <c r="O5" s="46"/>
      <c r="P5" s="48" t="s">
        <v>448</v>
      </c>
      <c r="Q5" s="44" t="s">
        <v>383</v>
      </c>
      <c r="R5" s="44"/>
      <c r="S5" s="44"/>
      <c r="T5" s="44"/>
      <c r="U5" s="44"/>
      <c r="V5" s="44"/>
      <c r="W5" s="44" t="s">
        <v>196</v>
      </c>
      <c r="X5" s="44"/>
      <c r="Y5" s="44"/>
      <c r="Z5" s="44"/>
      <c r="AA5" s="44"/>
      <c r="AB5" s="44"/>
      <c r="AC5" s="44" t="s">
        <v>449</v>
      </c>
      <c r="AD5" s="50" t="str">
        <f>iferror(vlookup(AC5,'AP CS Principles Curriculum Framework'!$E:$F,2,0),"")</f>
        <v>Procedures are reusable programming abstractions.</v>
      </c>
      <c r="AE5" s="44" t="s">
        <v>452</v>
      </c>
      <c r="AF5" s="50" t="str">
        <f>iferror(vlookup(AE5,'AP CS Principles Curriculum Framework'!$E:$F,2,0),"")</f>
        <v>A function is a named grouping of programming instructions.</v>
      </c>
      <c r="AG5" s="44" t="s">
        <v>453</v>
      </c>
      <c r="AH5" s="50" t="str">
        <f>iferror(vlookup(AG5,'AP CS Principles Curriculum Framework'!$E:$F,2,0),"")</f>
        <v>Procedures reduce the complexity of writing and maintaining programs.</v>
      </c>
      <c r="AI5" s="44" t="s">
        <v>454</v>
      </c>
      <c r="AJ5" s="50" t="str">
        <f>iferror(vlookup(AI5,'AP CS Principles Curriculum Framework'!$E:$F,2,0),"")</f>
        <v>Procedures have names and may have parameters and return values.</v>
      </c>
      <c r="AK5" s="44" t="s">
        <v>455</v>
      </c>
      <c r="AL5" s="50" t="str">
        <f>iferror(vlookup(AK5,'AP CS Principles Curriculum Framework'!$E:$F,2,0),"")</f>
        <v>Parameterization can generalize a specific solution.</v>
      </c>
      <c r="AM5" s="44" t="s">
        <v>456</v>
      </c>
      <c r="AN5" s="50" t="str">
        <f>iferror(vlookup(AM5,'AP CS Principles Curriculum Framework'!$E:$F,2,0),"")</f>
        <v>Parameters generalize a solution by allowing a function to be used instead of duplicated code.</v>
      </c>
      <c r="AO5" s="44" t="s">
        <v>457</v>
      </c>
      <c r="AP5" s="50" t="str">
        <f>iferror(vlookup(AO5,'AP CS Principles Curriculum Framework'!$E:$F,2,0),"")</f>
        <v>Parameters provide different values as input to procedures when they are called in a program.</v>
      </c>
      <c r="AQ5" s="44" t="s">
        <v>460</v>
      </c>
      <c r="AR5" s="50" t="str">
        <f>iferror(vlookup(AQ5,'AP CS Principles Curriculum Framework'!$E:$F,2,0),"")</f>
        <v>Data abstraction provides a means of separating behavior from implementation.</v>
      </c>
      <c r="AS5" s="44" t="s">
        <v>461</v>
      </c>
      <c r="AT5" s="50" t="str">
        <f>iferror(vlookup(AS5,'AP CS Principles Curriculum Framework'!$E:$F,2,0),"")</f>
        <v>Strings and string operations, including concatenation and some form of substring, are common in many programs.</v>
      </c>
      <c r="AU5" s="44" t="s">
        <v>462</v>
      </c>
      <c r="AV5" s="50" t="str">
        <f>iferror(vlookup(AU5,'AP CS Principles Curriculum Framework'!$E:$F,2,0),"")</f>
        <v>Integers and floating-point numbers are used in programs without requiring understanding of how they are implemented.</v>
      </c>
      <c r="AW5" s="44" t="s">
        <v>463</v>
      </c>
      <c r="AX5" s="50" t="str">
        <f>iferror(vlookup(AW5,'AP CS Principles Curriculum Framework'!$E:$F,2,0),"")</f>
        <v>Lists and list operations, such as add, remove, and search, are common in many programs.</v>
      </c>
      <c r="AY5" s="44" t="s">
        <v>464</v>
      </c>
      <c r="AZ5" s="50" t="str">
        <f>iferror(vlookup(AY5,'AP CS Principles Curriculum Framework'!$E:$F,2,0),"")</f>
        <v>Using lists and procedures as abstractions in programming can result in programs that are easier to develop and maintain.</v>
      </c>
      <c r="BA5" s="44" t="s">
        <v>465</v>
      </c>
      <c r="BB5" s="50" t="str">
        <f>iferror(vlookup(BA5,'AP CS Principles Curriculum Framework'!$E:$F,2,0),"")</f>
        <v>Application program interfaces (APIs) and libraries simplify complex programming tasks.</v>
      </c>
      <c r="BC5" s="44" t="s">
        <v>466</v>
      </c>
      <c r="BD5" s="50" t="str">
        <f>iferror(vlookup(BC5,'AP CS Principles Curriculum Framework'!$E:$F,2,0),"")</f>
        <v>Documentation for an API/library is an important aspect of programming.</v>
      </c>
      <c r="BE5" s="44" t="s">
        <v>467</v>
      </c>
      <c r="BF5" s="50" t="str">
        <f>iferror(vlookup(BE5,'AP CS Principles Curriculum Framework'!$E:$F,2,0),"")</f>
        <v>APIs connect software components, allowing them to communicate.</v>
      </c>
      <c r="BG5" s="44"/>
      <c r="BH5" s="50" t="str">
        <f>iferror(vlookup(BG5,'AP CS Principles Curriculum Framework'!$E:$F,2,0),"")</f>
        <v/>
      </c>
      <c r="BI5" s="44"/>
      <c r="BJ5" s="50" t="str">
        <f>iferror(vlookup(BI5,'AP CS Principles Curriculum Framework'!$E:$F,2,0),"")</f>
        <v/>
      </c>
      <c r="BK5" s="44"/>
      <c r="BL5" s="50" t="str">
        <f>iferror(vlookup(BK5,'AP CS Principles Curriculum Framework'!$E:$F,2,0),"")</f>
        <v/>
      </c>
      <c r="BM5" s="44"/>
      <c r="BN5" s="50" t="str">
        <f>iferror(vlookup(BM5,'AP CS Principles Curriculum Framework'!$E:$F,2,0),"")</f>
        <v/>
      </c>
      <c r="BO5" s="44"/>
      <c r="BP5" s="50" t="str">
        <f>iferror(vlookup(BO5,'AP CS Principles Curriculum Framework'!$E:$F,2,0),"")</f>
        <v/>
      </c>
      <c r="BQ5" s="44"/>
      <c r="BR5" s="50" t="str">
        <f>iferror(vlookup(BQ5,'AP CS Principles Curriculum Framework'!$E:$F,2,0),"")</f>
        <v/>
      </c>
      <c r="BS5" s="44"/>
      <c r="BT5" s="50" t="str">
        <f>iferror(vlookup(BS5,'AP CS Principles Curriculum Framework'!$E:$F,2,0),"")</f>
        <v/>
      </c>
      <c r="BU5" s="44"/>
      <c r="BV5" s="50" t="str">
        <f>iferror(vlookup(BU5,'AP CS Principles Curriculum Framework'!$E:$F,2,0),"")</f>
        <v/>
      </c>
      <c r="BW5" s="44"/>
      <c r="BX5" s="50" t="str">
        <f>iferror(vlookup(BW5,'AP CS Principles Curriculum Framework'!$E:$F,2,0),"")</f>
        <v/>
      </c>
      <c r="BY5" s="44"/>
      <c r="BZ5" s="50" t="str">
        <f>iferror(vlookup(BY5,'AP CS Principles Curriculum Framework'!$E:$F,2,0),"")</f>
        <v/>
      </c>
      <c r="CA5" s="44"/>
      <c r="CB5" s="50" t="str">
        <f>iferror(vlookup(CA5,'AP CS Principles Curriculum Framework'!$E:$F,2,0),"")</f>
        <v/>
      </c>
      <c r="CC5" s="44"/>
      <c r="CD5" s="50" t="str">
        <f>iferror(vlookup(CC5,'AP CS Principles Curriculum Framework'!$E:$F,2,0),"")</f>
        <v/>
      </c>
      <c r="CE5" s="44"/>
      <c r="CF5" s="50" t="str">
        <f>iferror(vlookup(CE5,'AP CS Principles Curriculum Framework'!$E:$F,2,0),"")</f>
        <v/>
      </c>
      <c r="CG5" s="44"/>
      <c r="CH5" s="50" t="str">
        <f>iferror(vlookup(CG5,'AP CS Principles Curriculum Framework'!$E:$F,2,0),"")</f>
        <v/>
      </c>
      <c r="CI5" s="44"/>
      <c r="CJ5" s="50" t="str">
        <f>iferror(vlookup(CI5,'AP CS Principles Curriculum Framework'!$E:$F,2,0),"")</f>
        <v/>
      </c>
      <c r="CK5" s="44"/>
      <c r="CL5" s="50" t="str">
        <f>iferror(vlookup(CK5,'AP CS Principles Curriculum Framework'!$E:$F,2,0),"")</f>
        <v/>
      </c>
      <c r="CM5" s="44"/>
      <c r="CN5" s="50" t="str">
        <f>iferror(vlookup(CM5,'AP CS Principles Curriculum Framework'!$E:$F,2,0),"")</f>
        <v/>
      </c>
      <c r="CO5" s="46"/>
      <c r="CP5" s="50" t="str">
        <f>iferror(vlookup(CO5,'AP CS Principles Curriculum Framework'!$E:$F,2,0),"")</f>
        <v/>
      </c>
      <c r="CQ5" s="46"/>
      <c r="CR5" s="50" t="str">
        <f>iferror(vlookup(CQ5,'AP CS Principles Curriculum Framework'!$E:$F,2,0),"")</f>
        <v/>
      </c>
      <c r="CS5" s="46"/>
      <c r="CT5" s="50" t="str">
        <f>iferror(vlookup(CS5,'AP CS Principles Curriculum Framework'!$E:$F,2,0),"")</f>
        <v/>
      </c>
      <c r="CU5" s="46"/>
      <c r="CV5" s="50" t="str">
        <f>iferror(vlookup(CU5,'AP CS Principles Curriculum Framework'!$E:$F,2,0),"")</f>
        <v/>
      </c>
      <c r="CW5" s="46"/>
      <c r="CX5" s="50" t="str">
        <f>iferror(vlookup(CW5,'AP CS Principles Curriculum Framework'!$E:$F,2,0),"")</f>
        <v/>
      </c>
      <c r="CY5" s="46"/>
      <c r="CZ5" s="50" t="str">
        <f>iferror(vlookup(CY5,'AP CS Principles Curriculum Framework'!$E:$F,2,0),"")</f>
        <v/>
      </c>
      <c r="DA5" s="46"/>
      <c r="DB5" s="50" t="str">
        <f>iferror(vlookup(DA5,'AP CS Principles Curriculum Framework'!$E:$F,2,0),"")</f>
        <v/>
      </c>
      <c r="DC5" s="46"/>
      <c r="DD5" s="50" t="str">
        <f>iferror(vlookup(DC5,'AP CS Principles Curriculum Framework'!$E:$F,2,0),"")</f>
        <v/>
      </c>
      <c r="DE5" s="46"/>
      <c r="DF5" s="50" t="str">
        <f>iferror(vlookup(DE5,'AP CS Principles Curriculum Framework'!$E:$F,2,0),"")</f>
        <v/>
      </c>
      <c r="DG5" s="46"/>
      <c r="DH5" s="50" t="str">
        <f>iferror(vlookup(DG5,'AP CS Principles Curriculum Framework'!$E:$F,2,0),"")</f>
        <v/>
      </c>
      <c r="DI5" s="46"/>
      <c r="DJ5" s="50" t="str">
        <f>iferror(vlookup(DI5,'AP CS Principles Curriculum Framework'!$E:$F,2,0),"")</f>
        <v/>
      </c>
      <c r="DK5" s="46"/>
      <c r="DL5" s="50" t="str">
        <f>iferror(vlookup(DK5,'AP CS Principles Curriculum Framework'!$E:$F,2,0),"")</f>
        <v/>
      </c>
      <c r="DM5" s="46"/>
      <c r="DN5" s="50" t="str">
        <f>iferror(vlookup(DM5,'AP CS Principles Curriculum Framework'!$E:$F,2,0),"")</f>
        <v/>
      </c>
      <c r="DO5" s="46"/>
      <c r="DP5" s="50" t="str">
        <f>iferror(vlookup(DO5,'AP CS Principles Curriculum Framework'!$E:$F,2,0),"")</f>
        <v/>
      </c>
      <c r="DQ5" s="50"/>
      <c r="DR5" s="50" t="str">
        <f>iferror(vlookup(DQ5,'AP CS Principles Curriculum Framework'!$E:$F,2,0),"")</f>
        <v/>
      </c>
      <c r="DS5" s="50"/>
      <c r="DT5" s="50" t="str">
        <f>iferror(vlookup(DS5,'AP CS Principles Curriculum Framework'!$E:$F,2,0),"")</f>
        <v/>
      </c>
      <c r="DU5" s="50"/>
      <c r="DV5" s="50" t="str">
        <f>iferror(vlookup(DU5,'AP CS Principles Curriculum Framework'!$E:$F,2,0),"")</f>
        <v/>
      </c>
      <c r="DW5" s="50"/>
      <c r="DX5" s="50" t="str">
        <f>iferror(vlookup(DW5,'AP CS Principles Curriculum Framework'!$E:$F,2,0),"")</f>
        <v/>
      </c>
      <c r="DY5" s="50"/>
      <c r="DZ5" s="50" t="str">
        <f>iferror(vlookup(DY5,'AP CS Principles Curriculum Framework'!$E:$F,2,0),"")</f>
        <v/>
      </c>
      <c r="EA5" s="50"/>
      <c r="EB5" s="50" t="str">
        <f>iferror(vlookup(EA5,'AP CS Principles Curriculum Framework'!$E:$F,2,0),"")</f>
        <v/>
      </c>
      <c r="EC5" s="50"/>
      <c r="ED5" s="50" t="str">
        <f>iferror(vlookup(EC5,'AP CS Principles Curriculum Framework'!$E:$F,2,0),"")</f>
        <v/>
      </c>
      <c r="EE5" s="50"/>
      <c r="EF5" s="50" t="str">
        <f>iferror(vlookup(EE5,'AP CS Principles Curriculum Framework'!$E:$F,2,0),"")</f>
        <v/>
      </c>
      <c r="EG5" s="50"/>
      <c r="EH5" s="50" t="str">
        <f>iferror(vlookup(EG5,'AP CS Principles Curriculum Framework'!$E:$F,2,0),"")</f>
        <v/>
      </c>
      <c r="EI5" s="50"/>
      <c r="EJ5" s="50" t="str">
        <f>iferror(vlookup(EI5,'AP CS Principles Curriculum Framework'!$E:$F,2,0),"")</f>
        <v/>
      </c>
    </row>
    <row r="6" ht="15.75" customHeight="1">
      <c r="A6" s="17">
        <v>4.0</v>
      </c>
      <c r="B6" s="17" t="s">
        <v>487</v>
      </c>
      <c r="C6" s="17"/>
      <c r="D6" s="17" t="s">
        <v>282</v>
      </c>
      <c r="E6" s="17" t="s">
        <v>371</v>
      </c>
      <c r="F6" s="17"/>
      <c r="G6" s="17"/>
      <c r="H6" s="17"/>
      <c r="I6" s="17"/>
      <c r="J6" s="17"/>
      <c r="K6" s="17" t="s">
        <v>285</v>
      </c>
      <c r="L6" s="22"/>
      <c r="M6" s="22"/>
      <c r="N6" s="22"/>
      <c r="O6" s="22"/>
      <c r="P6" s="25" t="s">
        <v>287</v>
      </c>
      <c r="Q6" s="17" t="s">
        <v>296</v>
      </c>
      <c r="R6" s="17"/>
      <c r="S6" s="17"/>
      <c r="T6" s="17"/>
      <c r="U6" s="17"/>
      <c r="V6" s="17"/>
      <c r="W6" s="17" t="s">
        <v>298</v>
      </c>
      <c r="X6" s="17" t="s">
        <v>198</v>
      </c>
      <c r="Y6" s="17"/>
      <c r="Z6" s="17"/>
      <c r="AA6" s="17"/>
      <c r="AB6" s="17"/>
      <c r="AC6" s="17" t="s">
        <v>308</v>
      </c>
      <c r="AD6" s="31" t="str">
        <f>iferror(vlookup(AC6,'AP CS Principles Curriculum Framework'!$E:$F,2,0),"")</f>
        <v>Sequencing, selection, and iteration are building blocks of algorithms.</v>
      </c>
      <c r="AE6" s="17" t="s">
        <v>309</v>
      </c>
      <c r="AF6" s="31" t="str">
        <f>iferror(vlookup(AE6,'AP CS Principles Curriculum Framework'!$E:$F,2,0),"")</f>
        <v>Sequencing is the application of each step of an algorithm in the order in which the statements are given.</v>
      </c>
      <c r="AG6" s="17" t="s">
        <v>312</v>
      </c>
      <c r="AH6" s="31" t="str">
        <f>iferror(vlookup(AG6,'AP CS Principles Curriculum Framework'!$E:$F,2,0),"")</f>
        <v>Selection uses a Boolean condition to determine which of two parts of an algorithm is used.</v>
      </c>
      <c r="AI6" s="17" t="s">
        <v>314</v>
      </c>
      <c r="AJ6" s="31" t="str">
        <f>iferror(vlookup(AI6,'AP CS Principles Curriculum Framework'!$E:$F,2,0),"")</f>
        <v>Iteration is the repetition of part of an algorithm until a condition is met or for a specified number of times.</v>
      </c>
      <c r="AK6" s="17" t="s">
        <v>317</v>
      </c>
      <c r="AL6" s="31" t="str">
        <f>iferror(vlookup(AK6,'AP CS Principles Curriculum Framework'!$E:$F,2,0),"")</f>
        <v>Algorithms can be combined to make new algorithms.</v>
      </c>
      <c r="AM6" s="17" t="s">
        <v>320</v>
      </c>
      <c r="AN6" s="31" t="str">
        <f>iferror(vlookup(AM6,'AP CS Principles Curriculum Framework'!$E:$F,2,0),"")</f>
        <v>Using existing correct algorithms as building blocks for constructing a new algorithm helps ensure the new algorithm is correct.</v>
      </c>
      <c r="AO6" s="17" t="s">
        <v>321</v>
      </c>
      <c r="AP6" s="31" t="str">
        <f>iferror(vlookup(AO6,'AP CS Principles Curriculum Framework'!$E:$F,2,0),"")</f>
        <v>Knowledge of standard algorithms can help in constructing new algorithms.</v>
      </c>
      <c r="AQ6" s="17" t="s">
        <v>322</v>
      </c>
      <c r="AR6" s="31" t="str">
        <f>iferror(vlookup(AQ6,'AP CS Principles Curriculum Framework'!$E:$F,2,0),"")</f>
        <v>Different algorithms can be developed to solve the same problem.</v>
      </c>
      <c r="AS6" s="17" t="s">
        <v>323</v>
      </c>
      <c r="AT6" s="31" t="str">
        <f>iferror(vlookup(AS6,'AP CS Principles Curriculum Framework'!$E:$F,2,0),"")</f>
        <v>Developing a new algorithm to solve a problem can yield insight into the problem.</v>
      </c>
      <c r="AU6" s="17" t="s">
        <v>324</v>
      </c>
      <c r="AV6" s="31" t="str">
        <f>iferror(vlookup(AU6,'AP CS Principles Curriculum Framework'!$E:$F,2,0),"")</f>
        <v>Languages for algorithms include natural language, pseudocode, and visual and textual programming languages.</v>
      </c>
      <c r="AW6" s="17" t="s">
        <v>326</v>
      </c>
      <c r="AX6" s="31" t="str">
        <f>iferror(vlookup(AW6,'AP CS Principles Curriculum Framework'!$E:$F,2,0),"")</f>
        <v>Natural language and pseudocode describe algorithms so that humans can understand them.</v>
      </c>
      <c r="AY6" s="17" t="s">
        <v>327</v>
      </c>
      <c r="AZ6" s="31" t="str">
        <f>iferror(vlookup(AY6,'AP CS Principles Curriculum Framework'!$E:$F,2,0),"")</f>
        <v>Algorithms described in programming languages can be executed on a computer.</v>
      </c>
      <c r="BA6" s="22" t="s">
        <v>328</v>
      </c>
      <c r="BB6" s="31" t="str">
        <f>iferror(vlookup(BA6,'AP CS Principles Curriculum Framework'!$E:$F,2,0),"")</f>
        <v>Different languages are better suited for expressing different algorithms.</v>
      </c>
      <c r="BC6" s="22" t="s">
        <v>329</v>
      </c>
      <c r="BD6" s="31" t="str">
        <f>iferror(vlookup(BC6,'AP CS Principles Curriculum Framework'!$E:$F,2,0),"")</f>
        <v>Some programming languages are designed for specific domains and are better for expressing algorithms in those domains.</v>
      </c>
      <c r="BE6" s="22" t="s">
        <v>330</v>
      </c>
      <c r="BF6" s="31" t="str">
        <f>iferror(vlookup(BE6,'AP CS Principles Curriculum Framework'!$E:$F,2,0),"")</f>
        <v>The language used to express an algorithm can affect characteristics such as clarity or readability but not whether an algorithmic solution exists.</v>
      </c>
      <c r="BG6" s="22" t="s">
        <v>331</v>
      </c>
      <c r="BH6" s="31" t="str">
        <f>iferror(vlookup(BG6,'AP CS Principles Curriculum Framework'!$E:$F,2,0),"")</f>
        <v>Every algorithm can be constructed using only sequencing, selection, and iteration.</v>
      </c>
      <c r="BI6" s="22" t="s">
        <v>332</v>
      </c>
      <c r="BJ6" s="31" t="str">
        <f>iferror(vlookup(BI6,'AP CS Principles Curriculum Framework'!$E:$F,2,0),"")</f>
        <v>Nearly all programming languages are equivalent in terms of being able to express any algorithm.</v>
      </c>
      <c r="BK6" s="22" t="s">
        <v>334</v>
      </c>
      <c r="BL6" s="31" t="str">
        <f>iferror(vlookup(BK6,'AP CS Principles Curriculum Framework'!$E:$F,2,0),"")</f>
        <v>Clarity and readability are important considerations when expressing an algorithm in a language.</v>
      </c>
      <c r="BM6" s="22"/>
      <c r="BN6" s="31" t="str">
        <f>iferror(vlookup(BM6,'AP CS Principles Curriculum Framework'!$E:$F,2,0),"")</f>
        <v/>
      </c>
      <c r="BO6" s="22"/>
      <c r="BP6" s="31" t="str">
        <f>iferror(vlookup(BO6,'AP CS Principles Curriculum Framework'!$E:$F,2,0),"")</f>
        <v/>
      </c>
      <c r="BQ6" s="17"/>
      <c r="BR6" s="31" t="str">
        <f>iferror(vlookup(BQ6,'AP CS Principles Curriculum Framework'!$E:$F,2,0),"")</f>
        <v/>
      </c>
      <c r="BS6" s="17"/>
      <c r="BT6" s="31" t="str">
        <f>iferror(vlookup(BS6,'AP CS Principles Curriculum Framework'!$E:$F,2,0),"")</f>
        <v/>
      </c>
      <c r="BU6" s="17"/>
      <c r="BV6" s="31" t="str">
        <f>iferror(vlookup(BU6,'AP CS Principles Curriculum Framework'!$E:$F,2,0),"")</f>
        <v/>
      </c>
      <c r="BW6" s="17"/>
      <c r="BX6" s="31" t="str">
        <f>iferror(vlookup(BW6,'AP CS Principles Curriculum Framework'!$E:$F,2,0),"")</f>
        <v/>
      </c>
      <c r="BY6" s="17"/>
      <c r="BZ6" s="31" t="str">
        <f>iferror(vlookup(BY6,'AP CS Principles Curriculum Framework'!$E:$F,2,0),"")</f>
        <v/>
      </c>
      <c r="CA6" s="17"/>
      <c r="CB6" s="31" t="str">
        <f>iferror(vlookup(CA6,'AP CS Principles Curriculum Framework'!$E:$F,2,0),"")</f>
        <v/>
      </c>
      <c r="CC6" s="17"/>
      <c r="CD6" s="31" t="str">
        <f>iferror(vlookup(CC6,'AP CS Principles Curriculum Framework'!$E:$F,2,0),"")</f>
        <v/>
      </c>
      <c r="CE6" s="17"/>
      <c r="CF6" s="31" t="str">
        <f>iferror(vlookup(CE6,'AP CS Principles Curriculum Framework'!$E:$F,2,0),"")</f>
        <v/>
      </c>
      <c r="CG6" s="17"/>
      <c r="CH6" s="31" t="str">
        <f>iferror(vlookup(CG6,'AP CS Principles Curriculum Framework'!$E:$F,2,0),"")</f>
        <v/>
      </c>
      <c r="CI6" s="17"/>
      <c r="CJ6" s="31" t="str">
        <f>iferror(vlookup(CI6,'AP CS Principles Curriculum Framework'!$E:$F,2,0),"")</f>
        <v/>
      </c>
      <c r="CK6" s="17"/>
      <c r="CL6" s="31" t="str">
        <f>iferror(vlookup(CK6,'AP CS Principles Curriculum Framework'!$E:$F,2,0),"")</f>
        <v/>
      </c>
      <c r="CM6" s="17"/>
      <c r="CN6" s="31" t="str">
        <f>iferror(vlookup(CM6,'AP CS Principles Curriculum Framework'!$E:$F,2,0),"")</f>
        <v/>
      </c>
      <c r="CO6" s="22"/>
      <c r="CP6" s="31" t="str">
        <f>iferror(vlookup(CO6,'AP CS Principles Curriculum Framework'!$E:$F,2,0),"")</f>
        <v/>
      </c>
      <c r="CQ6" s="22"/>
      <c r="CR6" s="31" t="str">
        <f>iferror(vlookup(CQ6,'AP CS Principles Curriculum Framework'!$E:$F,2,0),"")</f>
        <v/>
      </c>
      <c r="CS6" s="22"/>
      <c r="CT6" s="31" t="str">
        <f>iferror(vlookup(CS6,'AP CS Principles Curriculum Framework'!$E:$F,2,0),"")</f>
        <v/>
      </c>
      <c r="CU6" s="22"/>
      <c r="CV6" s="31" t="str">
        <f>iferror(vlookup(CU6,'AP CS Principles Curriculum Framework'!$E:$F,2,0),"")</f>
        <v/>
      </c>
      <c r="CW6" s="22"/>
      <c r="CX6" s="31" t="str">
        <f>iferror(vlookup(CW6,'AP CS Principles Curriculum Framework'!$E:$F,2,0),"")</f>
        <v/>
      </c>
      <c r="CY6" s="22"/>
      <c r="CZ6" s="31" t="str">
        <f>iferror(vlookup(CY6,'AP CS Principles Curriculum Framework'!$E:$F,2,0),"")</f>
        <v/>
      </c>
      <c r="DA6" s="22"/>
      <c r="DB6" s="31" t="str">
        <f>iferror(vlookup(DA6,'AP CS Principles Curriculum Framework'!$E:$F,2,0),"")</f>
        <v/>
      </c>
      <c r="DC6" s="22"/>
      <c r="DD6" s="31" t="str">
        <f>iferror(vlookup(DC6,'AP CS Principles Curriculum Framework'!$E:$F,2,0),"")</f>
        <v/>
      </c>
      <c r="DE6" s="22"/>
      <c r="DF6" s="31" t="str">
        <f>iferror(vlookup(DE6,'AP CS Principles Curriculum Framework'!$E:$F,2,0),"")</f>
        <v/>
      </c>
      <c r="DG6" s="22"/>
      <c r="DH6" s="31" t="str">
        <f>iferror(vlookup(DG6,'AP CS Principles Curriculum Framework'!$E:$F,2,0),"")</f>
        <v/>
      </c>
      <c r="DI6" s="22"/>
      <c r="DJ6" s="31" t="str">
        <f>iferror(vlookup(DI6,'AP CS Principles Curriculum Framework'!$E:$F,2,0),"")</f>
        <v/>
      </c>
      <c r="DK6" s="22"/>
      <c r="DL6" s="31" t="str">
        <f>iferror(vlookup(DK6,'AP CS Principles Curriculum Framework'!$E:$F,2,0),"")</f>
        <v/>
      </c>
      <c r="DM6" s="22"/>
      <c r="DN6" s="31" t="str">
        <f>iferror(vlookup(DM6,'AP CS Principles Curriculum Framework'!$E:$F,2,0),"")</f>
        <v/>
      </c>
      <c r="DO6" s="22"/>
      <c r="DP6" s="31" t="str">
        <f>iferror(vlookup(DO6,'AP CS Principles Curriculum Framework'!$E:$F,2,0),"")</f>
        <v/>
      </c>
      <c r="DQ6" s="31"/>
      <c r="DR6" s="31" t="str">
        <f>iferror(vlookup(DQ6,'AP CS Principles Curriculum Framework'!$E:$F,2,0),"")</f>
        <v/>
      </c>
      <c r="DS6" s="31"/>
      <c r="DT6" s="31" t="str">
        <f>iferror(vlookup(DS6,'AP CS Principles Curriculum Framework'!$E:$F,2,0),"")</f>
        <v/>
      </c>
      <c r="DU6" s="31"/>
      <c r="DV6" s="31" t="str">
        <f>iferror(vlookup(DU6,'AP CS Principles Curriculum Framework'!$E:$F,2,0),"")</f>
        <v/>
      </c>
      <c r="DW6" s="31"/>
      <c r="DX6" s="31" t="str">
        <f>iferror(vlookup(DW6,'AP CS Principles Curriculum Framework'!$E:$F,2,0),"")</f>
        <v/>
      </c>
      <c r="DY6" s="31"/>
      <c r="DZ6" s="31" t="str">
        <f>iferror(vlookup(DY6,'AP CS Principles Curriculum Framework'!$E:$F,2,0),"")</f>
        <v/>
      </c>
      <c r="EA6" s="31"/>
      <c r="EB6" s="31" t="str">
        <f>iferror(vlookup(EA6,'AP CS Principles Curriculum Framework'!$E:$F,2,0),"")</f>
        <v/>
      </c>
      <c r="EC6" s="31"/>
      <c r="ED6" s="31" t="str">
        <f>iferror(vlookup(EC6,'AP CS Principles Curriculum Framework'!$E:$F,2,0),"")</f>
        <v/>
      </c>
      <c r="EE6" s="31"/>
      <c r="EF6" s="31" t="str">
        <f>iferror(vlookup(EE6,'AP CS Principles Curriculum Framework'!$E:$F,2,0),"")</f>
        <v/>
      </c>
      <c r="EG6" s="31"/>
      <c r="EH6" s="31" t="str">
        <f>iferror(vlookup(EG6,'AP CS Principles Curriculum Framework'!$E:$F,2,0),"")</f>
        <v/>
      </c>
      <c r="EI6" s="31"/>
      <c r="EJ6" s="31" t="str">
        <f>iferror(vlookup(EI6,'AP CS Principles Curriculum Framework'!$E:$F,2,0),"")</f>
        <v/>
      </c>
    </row>
    <row r="7" ht="15.75" customHeight="1">
      <c r="A7" s="44">
        <v>5.0</v>
      </c>
      <c r="B7" s="44" t="s">
        <v>508</v>
      </c>
      <c r="C7" s="44"/>
      <c r="D7" s="44"/>
      <c r="E7" s="44"/>
      <c r="F7" s="44"/>
      <c r="G7" s="44"/>
      <c r="H7" s="46"/>
      <c r="I7" s="46"/>
      <c r="J7" s="46"/>
      <c r="K7" s="44"/>
      <c r="L7" s="44"/>
      <c r="M7" s="44"/>
      <c r="N7" s="46"/>
      <c r="O7" s="46"/>
      <c r="P7" s="48"/>
      <c r="Q7" s="44"/>
      <c r="R7" s="44"/>
      <c r="S7" s="44"/>
      <c r="T7" s="44"/>
      <c r="U7" s="44"/>
      <c r="V7" s="44"/>
      <c r="W7" s="44"/>
      <c r="X7" s="44"/>
      <c r="Y7" s="44"/>
      <c r="Z7" s="44"/>
      <c r="AA7" s="44"/>
      <c r="AB7" s="44"/>
      <c r="AC7" s="44"/>
      <c r="AD7" s="50"/>
      <c r="AE7" s="44"/>
      <c r="AF7" s="50"/>
      <c r="AG7" s="44"/>
      <c r="AH7" s="50"/>
      <c r="AI7" s="44"/>
      <c r="AJ7" s="50"/>
      <c r="AK7" s="44"/>
      <c r="AL7" s="50"/>
      <c r="AM7" s="44"/>
      <c r="AN7" s="50"/>
      <c r="AO7" s="44"/>
      <c r="AP7" s="50"/>
      <c r="AQ7" s="44"/>
      <c r="AR7" s="50"/>
      <c r="AS7" s="44"/>
      <c r="AT7" s="50"/>
      <c r="AU7" s="44"/>
      <c r="AV7" s="50"/>
      <c r="AW7" s="44"/>
      <c r="AX7" s="50"/>
      <c r="AY7" s="44"/>
      <c r="AZ7" s="50"/>
      <c r="BA7" s="44"/>
      <c r="BB7" s="50"/>
      <c r="BC7" s="44"/>
      <c r="BD7" s="50"/>
      <c r="BE7" s="44"/>
      <c r="BF7" s="50"/>
      <c r="BG7" s="44"/>
      <c r="BH7" s="50"/>
      <c r="BI7" s="44"/>
      <c r="BJ7" s="50"/>
      <c r="BK7" s="44"/>
      <c r="BL7" s="50"/>
      <c r="BM7" s="44"/>
      <c r="BN7" s="50"/>
      <c r="BO7" s="44"/>
      <c r="BP7" s="50"/>
      <c r="BQ7" s="44"/>
      <c r="BR7" s="50"/>
      <c r="BS7" s="44"/>
      <c r="BT7" s="50"/>
      <c r="BU7" s="44"/>
      <c r="BV7" s="50"/>
      <c r="BW7" s="44"/>
      <c r="BX7" s="50"/>
      <c r="BY7" s="44"/>
      <c r="BZ7" s="50"/>
      <c r="CA7" s="44"/>
      <c r="CB7" s="50"/>
      <c r="CC7" s="44"/>
      <c r="CD7" s="50"/>
      <c r="CE7" s="44"/>
      <c r="CF7" s="50"/>
      <c r="CG7" s="44"/>
      <c r="CH7" s="50"/>
      <c r="CI7" s="44"/>
      <c r="CJ7" s="50"/>
      <c r="CK7" s="44"/>
      <c r="CL7" s="50"/>
      <c r="CM7" s="44"/>
      <c r="CN7" s="50"/>
      <c r="CO7" s="46"/>
      <c r="CP7" s="50"/>
      <c r="CQ7" s="46"/>
      <c r="CR7" s="50"/>
      <c r="CS7" s="46"/>
      <c r="CT7" s="50"/>
      <c r="CU7" s="46"/>
      <c r="CV7" s="50"/>
      <c r="CW7" s="46"/>
      <c r="CX7" s="50"/>
      <c r="CY7" s="46"/>
      <c r="CZ7" s="50"/>
      <c r="DA7" s="46"/>
      <c r="DB7" s="50"/>
      <c r="DC7" s="46"/>
      <c r="DD7" s="50"/>
      <c r="DE7" s="46"/>
      <c r="DF7" s="50"/>
      <c r="DG7" s="46"/>
      <c r="DH7" s="50"/>
      <c r="DI7" s="46"/>
      <c r="DJ7" s="50"/>
      <c r="DK7" s="46"/>
      <c r="DL7" s="50"/>
      <c r="DM7" s="46"/>
      <c r="DN7" s="50"/>
      <c r="DO7" s="46"/>
      <c r="DP7" s="50"/>
      <c r="DQ7" s="50"/>
      <c r="DR7" s="50"/>
      <c r="DS7" s="50"/>
      <c r="DT7" s="50"/>
      <c r="DU7" s="50"/>
      <c r="DV7" s="50"/>
      <c r="DW7" s="50"/>
      <c r="DX7" s="50"/>
      <c r="DY7" s="50"/>
      <c r="DZ7" s="50"/>
      <c r="EA7" s="50"/>
      <c r="EB7" s="50"/>
      <c r="EC7" s="50"/>
      <c r="ED7" s="50"/>
      <c r="EE7" s="50"/>
      <c r="EF7" s="50"/>
      <c r="EG7" s="50"/>
      <c r="EH7" s="50"/>
      <c r="EI7" s="50"/>
      <c r="EJ7" s="50"/>
    </row>
    <row r="8" ht="15.75" customHeight="1">
      <c r="A8" s="17">
        <v>6.0</v>
      </c>
      <c r="B8" s="17"/>
      <c r="C8" s="17"/>
      <c r="D8" s="17"/>
      <c r="E8" s="17"/>
      <c r="F8" s="17"/>
      <c r="G8" s="17"/>
      <c r="H8" s="17"/>
      <c r="I8" s="17"/>
      <c r="J8" s="17"/>
      <c r="K8" s="17"/>
      <c r="L8" s="22"/>
      <c r="M8" s="22"/>
      <c r="N8" s="22"/>
      <c r="O8" s="22"/>
      <c r="P8" s="25"/>
      <c r="Q8" s="17"/>
      <c r="R8" s="17"/>
      <c r="S8" s="17"/>
      <c r="T8" s="17"/>
      <c r="U8" s="17"/>
      <c r="V8" s="17"/>
      <c r="W8" s="17"/>
      <c r="X8" s="17"/>
      <c r="Y8" s="17"/>
      <c r="Z8" s="17"/>
      <c r="AA8" s="17"/>
      <c r="AB8" s="17"/>
      <c r="AC8" s="17"/>
      <c r="AD8" s="31"/>
      <c r="AE8" s="17"/>
      <c r="AF8" s="31"/>
      <c r="AG8" s="17"/>
      <c r="AH8" s="31"/>
      <c r="AI8" s="17"/>
      <c r="AJ8" s="31"/>
      <c r="AK8" s="17"/>
      <c r="AL8" s="31"/>
      <c r="AM8" s="17"/>
      <c r="AN8" s="31"/>
      <c r="AO8" s="17"/>
      <c r="AP8" s="31"/>
      <c r="AQ8" s="17"/>
      <c r="AR8" s="31"/>
      <c r="AS8" s="17"/>
      <c r="AT8" s="31"/>
      <c r="AU8" s="17"/>
      <c r="AV8" s="31"/>
      <c r="AW8" s="17"/>
      <c r="AX8" s="31"/>
      <c r="AY8" s="17"/>
      <c r="AZ8" s="31"/>
      <c r="BA8" s="22"/>
      <c r="BB8" s="31"/>
      <c r="BC8" s="22"/>
      <c r="BD8" s="31"/>
      <c r="BE8" s="22"/>
      <c r="BF8" s="31"/>
      <c r="BG8" s="22"/>
      <c r="BH8" s="31"/>
      <c r="BI8" s="22"/>
      <c r="BJ8" s="31"/>
      <c r="BK8" s="22"/>
      <c r="BL8" s="31"/>
      <c r="BM8" s="22"/>
      <c r="BN8" s="31"/>
      <c r="BO8" s="22"/>
      <c r="BP8" s="31"/>
      <c r="BQ8" s="17"/>
      <c r="BR8" s="31"/>
      <c r="BS8" s="17"/>
      <c r="BT8" s="31"/>
      <c r="BU8" s="17"/>
      <c r="BV8" s="31"/>
      <c r="BW8" s="17"/>
      <c r="BX8" s="31"/>
      <c r="BY8" s="17"/>
      <c r="BZ8" s="31"/>
      <c r="CA8" s="17"/>
      <c r="CB8" s="31"/>
      <c r="CC8" s="17"/>
      <c r="CD8" s="31"/>
      <c r="CE8" s="17"/>
      <c r="CF8" s="31"/>
      <c r="CG8" s="17"/>
      <c r="CH8" s="31"/>
      <c r="CI8" s="17"/>
      <c r="CJ8" s="31"/>
      <c r="CK8" s="17"/>
      <c r="CL8" s="31"/>
      <c r="CM8" s="17"/>
      <c r="CN8" s="31"/>
      <c r="CO8" s="22"/>
      <c r="CP8" s="31"/>
      <c r="CQ8" s="22"/>
      <c r="CR8" s="31"/>
      <c r="CS8" s="22"/>
      <c r="CT8" s="31"/>
      <c r="CU8" s="22"/>
      <c r="CV8" s="31"/>
      <c r="CW8" s="22"/>
      <c r="CX8" s="31"/>
      <c r="CY8" s="22"/>
      <c r="CZ8" s="31"/>
      <c r="DA8" s="22"/>
      <c r="DB8" s="31"/>
      <c r="DC8" s="22"/>
      <c r="DD8" s="31"/>
      <c r="DE8" s="22"/>
      <c r="DF8" s="31"/>
      <c r="DG8" s="22"/>
      <c r="DH8" s="31"/>
      <c r="DI8" s="22"/>
      <c r="DJ8" s="31"/>
      <c r="DK8" s="22"/>
      <c r="DL8" s="31"/>
      <c r="DM8" s="22"/>
      <c r="DN8" s="31"/>
      <c r="DO8" s="22"/>
      <c r="DP8" s="31"/>
      <c r="DQ8" s="31"/>
      <c r="DR8" s="31"/>
      <c r="DS8" s="31"/>
      <c r="DT8" s="31"/>
      <c r="DU8" s="31"/>
      <c r="DV8" s="31"/>
      <c r="DW8" s="31"/>
      <c r="DX8" s="31"/>
      <c r="DY8" s="31"/>
      <c r="DZ8" s="31"/>
      <c r="EA8" s="31"/>
      <c r="EB8" s="31"/>
      <c r="EC8" s="31"/>
      <c r="ED8" s="31"/>
      <c r="EE8" s="31"/>
      <c r="EF8" s="31"/>
      <c r="EG8" s="31"/>
      <c r="EH8" s="31"/>
      <c r="EI8" s="31"/>
      <c r="EJ8" s="31"/>
    </row>
    <row r="9" ht="15.75" customHeight="1">
      <c r="A9" s="44">
        <v>5.0</v>
      </c>
      <c r="B9" s="44" t="s">
        <v>523</v>
      </c>
      <c r="C9" s="44" t="s">
        <v>524</v>
      </c>
      <c r="D9" s="44" t="s">
        <v>525</v>
      </c>
      <c r="E9" s="44" t="s">
        <v>526</v>
      </c>
      <c r="F9" s="44"/>
      <c r="G9" s="44"/>
      <c r="H9" s="46"/>
      <c r="I9" s="46"/>
      <c r="J9" s="46"/>
      <c r="K9" s="44" t="s">
        <v>529</v>
      </c>
      <c r="L9" s="44"/>
      <c r="M9" s="44"/>
      <c r="N9" s="46"/>
      <c r="O9" s="46"/>
      <c r="P9" s="48" t="s">
        <v>530</v>
      </c>
      <c r="Q9" s="44"/>
      <c r="R9" s="44"/>
      <c r="S9" s="44"/>
      <c r="T9" s="44"/>
      <c r="U9" s="44"/>
      <c r="V9" s="44"/>
      <c r="W9" s="44" t="s">
        <v>298</v>
      </c>
      <c r="X9" s="44"/>
      <c r="Y9" s="44"/>
      <c r="Z9" s="44"/>
      <c r="AA9" s="44"/>
      <c r="AB9" s="44"/>
      <c r="AC9" s="44" t="s">
        <v>531</v>
      </c>
      <c r="AD9" s="50" t="str">
        <f>iferror(vlookup(AC9,'AP CS Principles Curriculum Framework'!$E:$F,2,0),"")</f>
        <v>A creative process in the development of a computational artifact can include, but is not limited to, employing nontraditional, nonprescribed techniques; the use of novel combinations of artifacts, tools, and techniques; and the exploration of personal curiosities.</v>
      </c>
      <c r="AE9" s="44" t="s">
        <v>532</v>
      </c>
      <c r="AF9" s="50" t="str">
        <f>iferror(vlookup(AE9,'AP CS Principles Curriculum Framework'!$E:$F,2,0),"")</f>
        <v>Creating computational artifacts employs an iterative and often exploratory process to translate ideas into tangible form.</v>
      </c>
      <c r="AG9" s="44"/>
      <c r="AH9" s="50" t="str">
        <f>iferror(vlookup(AG9,'AP CS Principles Curriculum Framework'!$E:$F,2,0),"")</f>
        <v/>
      </c>
      <c r="AI9" s="44"/>
      <c r="AJ9" s="50" t="str">
        <f>iferror(vlookup(AI9,'AP CS Principles Curriculum Framework'!$E:$F,2,0),"")</f>
        <v/>
      </c>
      <c r="AK9" s="44"/>
      <c r="AL9" s="50" t="str">
        <f>iferror(vlookup(AK9,'AP CS Principles Curriculum Framework'!$E:$F,2,0),"")</f>
        <v/>
      </c>
      <c r="AM9" s="44"/>
      <c r="AN9" s="50" t="str">
        <f>iferror(vlookup(AM9,'AP CS Principles Curriculum Framework'!$E:$F,2,0),"")</f>
        <v/>
      </c>
      <c r="AO9" s="44"/>
      <c r="AP9" s="50" t="str">
        <f>iferror(vlookup(AO9,'AP CS Principles Curriculum Framework'!$E:$F,2,0),"")</f>
        <v/>
      </c>
      <c r="AQ9" s="44"/>
      <c r="AR9" s="50" t="str">
        <f>iferror(vlookup(AQ9,'AP CS Principles Curriculum Framework'!$E:$F,2,0),"")</f>
        <v/>
      </c>
      <c r="AS9" s="44"/>
      <c r="AT9" s="50" t="str">
        <f>iferror(vlookup(AS9,'AP CS Principles Curriculum Framework'!$E:$F,2,0),"")</f>
        <v/>
      </c>
      <c r="AU9" s="44"/>
      <c r="AV9" s="50" t="str">
        <f>iferror(vlookup(AU9,'AP CS Principles Curriculum Framework'!$E:$F,2,0),"")</f>
        <v/>
      </c>
      <c r="AW9" s="44"/>
      <c r="AX9" s="50" t="str">
        <f>iferror(vlookup(AW9,'AP CS Principles Curriculum Framework'!$E:$F,2,0),"")</f>
        <v/>
      </c>
      <c r="AY9" s="44"/>
      <c r="AZ9" s="50" t="str">
        <f>iferror(vlookup(AY9,'AP CS Principles Curriculum Framework'!$E:$F,2,0),"")</f>
        <v/>
      </c>
      <c r="BA9" s="44"/>
      <c r="BB9" s="50" t="str">
        <f>iferror(vlookup(BA9,'AP CS Principles Curriculum Framework'!$E:$F,2,0),"")</f>
        <v/>
      </c>
      <c r="BC9" s="44"/>
      <c r="BD9" s="50" t="str">
        <f>iferror(vlookup(BC9,'AP CS Principles Curriculum Framework'!$E:$F,2,0),"")</f>
        <v/>
      </c>
      <c r="BE9" s="44"/>
      <c r="BF9" s="50" t="str">
        <f>iferror(vlookup(BE9,'AP CS Principles Curriculum Framework'!$E:$F,2,0),"")</f>
        <v/>
      </c>
      <c r="BG9" s="44"/>
      <c r="BH9" s="50" t="str">
        <f>iferror(vlookup(BG9,'AP CS Principles Curriculum Framework'!$E:$F,2,0),"")</f>
        <v/>
      </c>
      <c r="BI9" s="44"/>
      <c r="BJ9" s="50" t="str">
        <f>iferror(vlookup(BI9,'AP CS Principles Curriculum Framework'!$E:$F,2,0),"")</f>
        <v/>
      </c>
      <c r="BK9" s="44"/>
      <c r="BL9" s="50" t="str">
        <f>iferror(vlookup(BK9,'AP CS Principles Curriculum Framework'!$E:$F,2,0),"")</f>
        <v/>
      </c>
      <c r="BM9" s="44"/>
      <c r="BN9" s="50" t="str">
        <f>iferror(vlookup(BM9,'AP CS Principles Curriculum Framework'!$E:$F,2,0),"")</f>
        <v/>
      </c>
      <c r="BO9" s="44"/>
      <c r="BP9" s="50" t="str">
        <f>iferror(vlookup(BO9,'AP CS Principles Curriculum Framework'!$E:$F,2,0),"")</f>
        <v/>
      </c>
      <c r="BQ9" s="44"/>
      <c r="BR9" s="50" t="str">
        <f>iferror(vlookup(BQ9,'AP CS Principles Curriculum Framework'!$E:$F,2,0),"")</f>
        <v/>
      </c>
      <c r="BS9" s="44"/>
      <c r="BT9" s="50" t="str">
        <f>iferror(vlookup(BS9,'AP CS Principles Curriculum Framework'!$E:$F,2,0),"")</f>
        <v/>
      </c>
      <c r="BU9" s="44"/>
      <c r="BV9" s="50" t="str">
        <f>iferror(vlookup(BU9,'AP CS Principles Curriculum Framework'!$E:$F,2,0),"")</f>
        <v/>
      </c>
      <c r="BW9" s="44"/>
      <c r="BX9" s="50" t="str">
        <f>iferror(vlookup(BW9,'AP CS Principles Curriculum Framework'!$E:$F,2,0),"")</f>
        <v/>
      </c>
      <c r="BY9" s="44"/>
      <c r="BZ9" s="50" t="str">
        <f>iferror(vlookup(BY9,'AP CS Principles Curriculum Framework'!$E:$F,2,0),"")</f>
        <v/>
      </c>
      <c r="CA9" s="44"/>
      <c r="CB9" s="50" t="str">
        <f>iferror(vlookup(CA9,'AP CS Principles Curriculum Framework'!$E:$F,2,0),"")</f>
        <v/>
      </c>
      <c r="CC9" s="44"/>
      <c r="CD9" s="50" t="str">
        <f>iferror(vlookup(CC9,'AP CS Principles Curriculum Framework'!$E:$F,2,0),"")</f>
        <v/>
      </c>
      <c r="CE9" s="44"/>
      <c r="CF9" s="50" t="str">
        <f>iferror(vlookup(CE9,'AP CS Principles Curriculum Framework'!$E:$F,2,0),"")</f>
        <v/>
      </c>
      <c r="CG9" s="44"/>
      <c r="CH9" s="50" t="str">
        <f>iferror(vlookup(CG9,'AP CS Principles Curriculum Framework'!$E:$F,2,0),"")</f>
        <v/>
      </c>
      <c r="CI9" s="44"/>
      <c r="CJ9" s="50" t="str">
        <f>iferror(vlookup(CI9,'AP CS Principles Curriculum Framework'!$E:$F,2,0),"")</f>
        <v/>
      </c>
      <c r="CK9" s="44"/>
      <c r="CL9" s="50" t="str">
        <f>iferror(vlookup(CK9,'AP CS Principles Curriculum Framework'!$E:$F,2,0),"")</f>
        <v/>
      </c>
      <c r="CM9" s="44"/>
      <c r="CN9" s="50" t="str">
        <f>iferror(vlookup(CM9,'AP CS Principles Curriculum Framework'!$E:$F,2,0),"")</f>
        <v/>
      </c>
      <c r="CO9" s="46"/>
      <c r="CP9" s="50" t="str">
        <f>iferror(vlookup(CO9,'AP CS Principles Curriculum Framework'!$E:$F,2,0),"")</f>
        <v/>
      </c>
      <c r="CQ9" s="46"/>
      <c r="CR9" s="50" t="str">
        <f>iferror(vlookup(CQ9,'AP CS Principles Curriculum Framework'!$E:$F,2,0),"")</f>
        <v/>
      </c>
      <c r="CS9" s="46"/>
      <c r="CT9" s="50" t="str">
        <f>iferror(vlookup(CS9,'AP CS Principles Curriculum Framework'!$E:$F,2,0),"")</f>
        <v/>
      </c>
      <c r="CU9" s="46"/>
      <c r="CV9" s="50" t="str">
        <f>iferror(vlookup(CU9,'AP CS Principles Curriculum Framework'!$E:$F,2,0),"")</f>
        <v/>
      </c>
      <c r="CW9" s="46"/>
      <c r="CX9" s="50" t="str">
        <f>iferror(vlookup(CW9,'AP CS Principles Curriculum Framework'!$E:$F,2,0),"")</f>
        <v/>
      </c>
      <c r="CY9" s="46"/>
      <c r="CZ9" s="50" t="str">
        <f>iferror(vlookup(CY9,'AP CS Principles Curriculum Framework'!$E:$F,2,0),"")</f>
        <v/>
      </c>
      <c r="DA9" s="46"/>
      <c r="DB9" s="50" t="str">
        <f>iferror(vlookup(DA9,'AP CS Principles Curriculum Framework'!$E:$F,2,0),"")</f>
        <v/>
      </c>
      <c r="DC9" s="46"/>
      <c r="DD9" s="50" t="str">
        <f>iferror(vlookup(DC9,'AP CS Principles Curriculum Framework'!$E:$F,2,0),"")</f>
        <v/>
      </c>
      <c r="DE9" s="46"/>
      <c r="DF9" s="50" t="str">
        <f>iferror(vlookup(DE9,'AP CS Principles Curriculum Framework'!$E:$F,2,0),"")</f>
        <v/>
      </c>
      <c r="DG9" s="46"/>
      <c r="DH9" s="50" t="str">
        <f>iferror(vlookup(DG9,'AP CS Principles Curriculum Framework'!$E:$F,2,0),"")</f>
        <v/>
      </c>
      <c r="DI9" s="46"/>
      <c r="DJ9" s="50" t="str">
        <f>iferror(vlookup(DI9,'AP CS Principles Curriculum Framework'!$E:$F,2,0),"")</f>
        <v/>
      </c>
      <c r="DK9" s="46"/>
      <c r="DL9" s="50" t="str">
        <f>iferror(vlookup(DK9,'AP CS Principles Curriculum Framework'!$E:$F,2,0),"")</f>
        <v/>
      </c>
      <c r="DM9" s="46"/>
      <c r="DN9" s="50" t="str">
        <f>iferror(vlookup(DM9,'AP CS Principles Curriculum Framework'!$E:$F,2,0),"")</f>
        <v/>
      </c>
      <c r="DO9" s="46"/>
      <c r="DP9" s="50" t="str">
        <f>iferror(vlookup(DO9,'AP CS Principles Curriculum Framework'!$E:$F,2,0),"")</f>
        <v/>
      </c>
      <c r="DQ9" s="50"/>
      <c r="DR9" s="50" t="str">
        <f>iferror(vlookup(DQ9,'AP CS Principles Curriculum Framework'!$E:$F,2,0),"")</f>
        <v/>
      </c>
      <c r="DS9" s="50"/>
      <c r="DT9" s="50" t="str">
        <f>iferror(vlookup(DS9,'AP CS Principles Curriculum Framework'!$E:$F,2,0),"")</f>
        <v/>
      </c>
      <c r="DU9" s="50"/>
      <c r="DV9" s="50" t="str">
        <f>iferror(vlookup(DU9,'AP CS Principles Curriculum Framework'!$E:$F,2,0),"")</f>
        <v/>
      </c>
      <c r="DW9" s="50"/>
      <c r="DX9" s="50" t="str">
        <f>iferror(vlookup(DW9,'AP CS Principles Curriculum Framework'!$E:$F,2,0),"")</f>
        <v/>
      </c>
      <c r="DY9" s="50"/>
      <c r="DZ9" s="50" t="str">
        <f>iferror(vlookup(DY9,'AP CS Principles Curriculum Framework'!$E:$F,2,0),"")</f>
        <v/>
      </c>
      <c r="EA9" s="50"/>
      <c r="EB9" s="50" t="str">
        <f>iferror(vlookup(EA9,'AP CS Principles Curriculum Framework'!$E:$F,2,0),"")</f>
        <v/>
      </c>
      <c r="EC9" s="50"/>
      <c r="ED9" s="50" t="str">
        <f>iferror(vlookup(EC9,'AP CS Principles Curriculum Framework'!$E:$F,2,0),"")</f>
        <v/>
      </c>
      <c r="EE9" s="50"/>
      <c r="EF9" s="50" t="str">
        <f>iferror(vlookup(EE9,'AP CS Principles Curriculum Framework'!$E:$F,2,0),"")</f>
        <v/>
      </c>
      <c r="EG9" s="50"/>
      <c r="EH9" s="50" t="str">
        <f>iferror(vlookup(EG9,'AP CS Principles Curriculum Framework'!$E:$F,2,0),"")</f>
        <v/>
      </c>
      <c r="EI9" s="50"/>
      <c r="EJ9" s="50" t="str">
        <f>iferror(vlookup(EI9,'AP CS Principles Curriculum Framework'!$E:$F,2,0),"")</f>
        <v/>
      </c>
    </row>
    <row r="10" ht="15.75" customHeight="1">
      <c r="A10" s="17">
        <v>6.0</v>
      </c>
      <c r="B10" s="17" t="s">
        <v>589</v>
      </c>
      <c r="C10" s="17" t="s">
        <v>590</v>
      </c>
      <c r="D10" s="17" t="s">
        <v>282</v>
      </c>
      <c r="E10" s="17" t="s">
        <v>283</v>
      </c>
      <c r="F10" s="17" t="s">
        <v>365</v>
      </c>
      <c r="G10" s="17"/>
      <c r="H10" s="17"/>
      <c r="I10" s="17"/>
      <c r="J10" s="17"/>
      <c r="K10" s="17" t="s">
        <v>285</v>
      </c>
      <c r="L10" s="17"/>
      <c r="M10" s="22"/>
      <c r="N10" s="22"/>
      <c r="O10" s="22"/>
      <c r="P10" s="25" t="s">
        <v>287</v>
      </c>
      <c r="Q10" s="17"/>
      <c r="R10" s="17"/>
      <c r="S10" s="17"/>
      <c r="T10" s="17"/>
      <c r="U10" s="17"/>
      <c r="V10" s="17"/>
      <c r="W10" s="17" t="s">
        <v>298</v>
      </c>
      <c r="X10" s="17"/>
      <c r="Y10" s="17"/>
      <c r="Z10" s="17"/>
      <c r="AA10" s="17"/>
      <c r="AB10" s="17"/>
      <c r="AC10" s="17" t="s">
        <v>308</v>
      </c>
      <c r="AD10" s="31" t="s">
        <v>594</v>
      </c>
      <c r="AE10" s="17" t="s">
        <v>309</v>
      </c>
      <c r="AF10" s="31" t="s">
        <v>595</v>
      </c>
      <c r="AG10" s="17" t="s">
        <v>312</v>
      </c>
      <c r="AH10" s="31" t="s">
        <v>596</v>
      </c>
      <c r="AI10" s="17" t="s">
        <v>314</v>
      </c>
      <c r="AJ10" s="31" t="s">
        <v>597</v>
      </c>
      <c r="AK10" s="17" t="s">
        <v>317</v>
      </c>
      <c r="AL10" s="31" t="s">
        <v>598</v>
      </c>
      <c r="AM10" s="17" t="s">
        <v>320</v>
      </c>
      <c r="AN10" s="31" t="s">
        <v>599</v>
      </c>
      <c r="AO10" s="17" t="s">
        <v>321</v>
      </c>
      <c r="AP10" s="31" t="s">
        <v>600</v>
      </c>
      <c r="AQ10" s="17" t="s">
        <v>322</v>
      </c>
      <c r="AR10" s="31" t="s">
        <v>601</v>
      </c>
      <c r="AS10" s="17" t="s">
        <v>323</v>
      </c>
      <c r="AT10" s="31" t="s">
        <v>604</v>
      </c>
      <c r="AU10" s="17"/>
      <c r="AV10" s="31" t="str">
        <f>iferror(vlookup(AU10,'AP CS Principles Curriculum Framework'!$E:$F,2,0),"")</f>
        <v/>
      </c>
      <c r="AW10" s="17"/>
      <c r="AX10" s="31" t="str">
        <f>iferror(vlookup(AW10,'AP CS Principles Curriculum Framework'!$E:$F,2,0),"")</f>
        <v/>
      </c>
      <c r="AY10" s="17"/>
      <c r="AZ10" s="31" t="str">
        <f>iferror(vlookup(AY10,'AP CS Principles Curriculum Framework'!$E:$F,2,0),"")</f>
        <v/>
      </c>
      <c r="BA10" s="22"/>
      <c r="BB10" s="31" t="str">
        <f>iferror(vlookup(BA10,'AP CS Principles Curriculum Framework'!$E:$F,2,0),"")</f>
        <v/>
      </c>
      <c r="BC10" s="22"/>
      <c r="BD10" s="31" t="str">
        <f>iferror(vlookup(BC10,'AP CS Principles Curriculum Framework'!$E:$F,2,0),"")</f>
        <v/>
      </c>
      <c r="BE10" s="22"/>
      <c r="BF10" s="31" t="str">
        <f>iferror(vlookup(BE10,'AP CS Principles Curriculum Framework'!$E:$F,2,0),"")</f>
        <v/>
      </c>
      <c r="BG10" s="22"/>
      <c r="BH10" s="31" t="str">
        <f>iferror(vlookup(BG10,'AP CS Principles Curriculum Framework'!$E:$F,2,0),"")</f>
        <v/>
      </c>
      <c r="BI10" s="22"/>
      <c r="BJ10" s="31" t="str">
        <f>iferror(vlookup(BI10,'AP CS Principles Curriculum Framework'!$E:$F,2,0),"")</f>
        <v/>
      </c>
      <c r="BK10" s="22"/>
      <c r="BL10" s="31" t="str">
        <f>iferror(vlookup(BK10,'AP CS Principles Curriculum Framework'!$E:$F,2,0),"")</f>
        <v/>
      </c>
      <c r="BM10" s="22"/>
      <c r="BN10" s="31" t="str">
        <f>iferror(vlookup(BM10,'AP CS Principles Curriculum Framework'!$E:$F,2,0),"")</f>
        <v/>
      </c>
      <c r="BO10" s="22"/>
      <c r="BP10" s="31" t="str">
        <f>iferror(vlookup(BO10,'AP CS Principles Curriculum Framework'!$E:$F,2,0),"")</f>
        <v/>
      </c>
      <c r="BQ10" s="17"/>
      <c r="BR10" s="31" t="str">
        <f>iferror(vlookup(BQ10,'AP CS Principles Curriculum Framework'!$E:$F,2,0),"")</f>
        <v/>
      </c>
      <c r="BS10" s="17"/>
      <c r="BT10" s="31" t="str">
        <f>iferror(vlookup(BS10,'AP CS Principles Curriculum Framework'!$E:$F,2,0),"")</f>
        <v/>
      </c>
      <c r="BU10" s="17"/>
      <c r="BV10" s="31" t="str">
        <f>iferror(vlookup(BU10,'AP CS Principles Curriculum Framework'!$E:$F,2,0),"")</f>
        <v/>
      </c>
      <c r="BW10" s="17"/>
      <c r="BX10" s="31" t="str">
        <f>iferror(vlookup(BW10,'AP CS Principles Curriculum Framework'!$E:$F,2,0),"")</f>
        <v/>
      </c>
      <c r="BY10" s="17"/>
      <c r="BZ10" s="31" t="str">
        <f>iferror(vlookup(BY10,'AP CS Principles Curriculum Framework'!$E:$F,2,0),"")</f>
        <v/>
      </c>
      <c r="CA10" s="17"/>
      <c r="CB10" s="31" t="str">
        <f>iferror(vlookup(CA10,'AP CS Principles Curriculum Framework'!$E:$F,2,0),"")</f>
        <v/>
      </c>
      <c r="CC10" s="17"/>
      <c r="CD10" s="31" t="str">
        <f>iferror(vlookup(CC10,'AP CS Principles Curriculum Framework'!$E:$F,2,0),"")</f>
        <v/>
      </c>
      <c r="CE10" s="17"/>
      <c r="CF10" s="31" t="str">
        <f>iferror(vlookup(CE10,'AP CS Principles Curriculum Framework'!$E:$F,2,0),"")</f>
        <v/>
      </c>
      <c r="CG10" s="17"/>
      <c r="CH10" s="31" t="str">
        <f>iferror(vlookup(CG10,'AP CS Principles Curriculum Framework'!$E:$F,2,0),"")</f>
        <v/>
      </c>
      <c r="CI10" s="17"/>
      <c r="CJ10" s="31" t="str">
        <f>iferror(vlookup(CI10,'AP CS Principles Curriculum Framework'!$E:$F,2,0),"")</f>
        <v/>
      </c>
      <c r="CK10" s="17"/>
      <c r="CL10" s="31" t="str">
        <f>iferror(vlookup(CK10,'AP CS Principles Curriculum Framework'!$E:$F,2,0),"")</f>
        <v/>
      </c>
      <c r="CM10" s="17"/>
      <c r="CN10" s="31" t="str">
        <f>iferror(vlookup(CM10,'AP CS Principles Curriculum Framework'!$E:$F,2,0),"")</f>
        <v/>
      </c>
      <c r="CO10" s="22"/>
      <c r="CP10" s="31" t="str">
        <f>iferror(vlookup(CO10,'AP CS Principles Curriculum Framework'!$E:$F,2,0),"")</f>
        <v/>
      </c>
      <c r="CQ10" s="22"/>
      <c r="CR10" s="31" t="str">
        <f>iferror(vlookup(CQ10,'AP CS Principles Curriculum Framework'!$E:$F,2,0),"")</f>
        <v/>
      </c>
      <c r="CS10" s="22"/>
      <c r="CT10" s="31" t="str">
        <f>iferror(vlookup(CS10,'AP CS Principles Curriculum Framework'!$E:$F,2,0),"")</f>
        <v/>
      </c>
      <c r="CU10" s="22"/>
      <c r="CV10" s="31" t="str">
        <f>iferror(vlookup(CU10,'AP CS Principles Curriculum Framework'!$E:$F,2,0),"")</f>
        <v/>
      </c>
      <c r="CW10" s="22"/>
      <c r="CX10" s="31" t="str">
        <f>iferror(vlookup(CW10,'AP CS Principles Curriculum Framework'!$E:$F,2,0),"")</f>
        <v/>
      </c>
      <c r="CY10" s="22"/>
      <c r="CZ10" s="31" t="str">
        <f>iferror(vlookup(CY10,'AP CS Principles Curriculum Framework'!$E:$F,2,0),"")</f>
        <v/>
      </c>
      <c r="DA10" s="22"/>
      <c r="DB10" s="31" t="str">
        <f>iferror(vlookup(DA10,'AP CS Principles Curriculum Framework'!$E:$F,2,0),"")</f>
        <v/>
      </c>
      <c r="DC10" s="22"/>
      <c r="DD10" s="31" t="str">
        <f>iferror(vlookup(DC10,'AP CS Principles Curriculum Framework'!$E:$F,2,0),"")</f>
        <v/>
      </c>
      <c r="DE10" s="22"/>
      <c r="DF10" s="31" t="str">
        <f>iferror(vlookup(DE10,'AP CS Principles Curriculum Framework'!$E:$F,2,0),"")</f>
        <v/>
      </c>
      <c r="DG10" s="22"/>
      <c r="DH10" s="31" t="str">
        <f>iferror(vlookup(DG10,'AP CS Principles Curriculum Framework'!$E:$F,2,0),"")</f>
        <v/>
      </c>
      <c r="DI10" s="22"/>
      <c r="DJ10" s="31" t="str">
        <f>iferror(vlookup(DI10,'AP CS Principles Curriculum Framework'!$E:$F,2,0),"")</f>
        <v/>
      </c>
      <c r="DK10" s="22"/>
      <c r="DL10" s="31" t="str">
        <f>iferror(vlookup(DK10,'AP CS Principles Curriculum Framework'!$E:$F,2,0),"")</f>
        <v/>
      </c>
      <c r="DM10" s="22"/>
      <c r="DN10" s="31" t="str">
        <f>iferror(vlookup(DM10,'AP CS Principles Curriculum Framework'!$E:$F,2,0),"")</f>
        <v/>
      </c>
      <c r="DO10" s="22"/>
      <c r="DP10" s="31" t="str">
        <f>iferror(vlookup(DO10,'AP CS Principles Curriculum Framework'!$E:$F,2,0),"")</f>
        <v/>
      </c>
      <c r="DQ10" s="31"/>
      <c r="DR10" s="31" t="str">
        <f>iferror(vlookup(DQ10,'AP CS Principles Curriculum Framework'!$E:$F,2,0),"")</f>
        <v/>
      </c>
      <c r="DS10" s="31"/>
      <c r="DT10" s="31" t="str">
        <f>iferror(vlookup(DS10,'AP CS Principles Curriculum Framework'!$E:$F,2,0),"")</f>
        <v/>
      </c>
      <c r="DU10" s="31"/>
      <c r="DV10" s="31" t="str">
        <f>iferror(vlookup(DU10,'AP CS Principles Curriculum Framework'!$E:$F,2,0),"")</f>
        <v/>
      </c>
      <c r="DW10" s="31"/>
      <c r="DX10" s="31" t="str">
        <f>iferror(vlookup(DW10,'AP CS Principles Curriculum Framework'!$E:$F,2,0),"")</f>
        <v/>
      </c>
      <c r="DY10" s="31"/>
      <c r="DZ10" s="31" t="str">
        <f>iferror(vlookup(DY10,'AP CS Principles Curriculum Framework'!$E:$F,2,0),"")</f>
        <v/>
      </c>
      <c r="EA10" s="31"/>
      <c r="EB10" s="31" t="str">
        <f>iferror(vlookup(EA10,'AP CS Principles Curriculum Framework'!$E:$F,2,0),"")</f>
        <v/>
      </c>
      <c r="EC10" s="31"/>
      <c r="ED10" s="31" t="str">
        <f>iferror(vlookup(EC10,'AP CS Principles Curriculum Framework'!$E:$F,2,0),"")</f>
        <v/>
      </c>
      <c r="EE10" s="31"/>
      <c r="EF10" s="31" t="str">
        <f>iferror(vlookup(EE10,'AP CS Principles Curriculum Framework'!$E:$F,2,0),"")</f>
        <v/>
      </c>
      <c r="EG10" s="31"/>
      <c r="EH10" s="31" t="str">
        <f>iferror(vlookup(EG10,'AP CS Principles Curriculum Framework'!$E:$F,2,0),"")</f>
        <v/>
      </c>
      <c r="EI10" s="31"/>
      <c r="EJ10" s="31" t="str">
        <f>iferror(vlookup(EI10,'AP CS Principles Curriculum Framework'!$E:$F,2,0),"")</f>
        <v/>
      </c>
    </row>
    <row r="11" ht="15.75" customHeight="1">
      <c r="A11" s="44">
        <v>7.0</v>
      </c>
      <c r="B11" s="44" t="s">
        <v>624</v>
      </c>
      <c r="C11" s="44" t="s">
        <v>625</v>
      </c>
      <c r="D11" s="44" t="s">
        <v>176</v>
      </c>
      <c r="E11" s="44" t="s">
        <v>364</v>
      </c>
      <c r="F11" s="44"/>
      <c r="G11" s="44"/>
      <c r="H11" s="46"/>
      <c r="I11" s="46"/>
      <c r="J11" s="46"/>
      <c r="K11" s="44" t="s">
        <v>349</v>
      </c>
      <c r="L11" s="44"/>
      <c r="M11" s="44"/>
      <c r="N11" s="46"/>
      <c r="O11" s="46"/>
      <c r="P11" s="48" t="s">
        <v>448</v>
      </c>
      <c r="Q11" s="44"/>
      <c r="R11" s="44"/>
      <c r="S11" s="44"/>
      <c r="T11" s="44"/>
      <c r="U11" s="44"/>
      <c r="V11" s="44"/>
      <c r="W11" s="44" t="s">
        <v>196</v>
      </c>
      <c r="X11" s="44"/>
      <c r="Y11" s="44"/>
      <c r="Z11" s="44"/>
      <c r="AA11" s="44"/>
      <c r="AB11" s="44"/>
      <c r="AC11" s="44" t="s">
        <v>449</v>
      </c>
      <c r="AD11" s="50" t="s">
        <v>626</v>
      </c>
      <c r="AE11" s="44" t="s">
        <v>452</v>
      </c>
      <c r="AF11" s="50" t="s">
        <v>627</v>
      </c>
      <c r="AG11" s="44" t="s">
        <v>453</v>
      </c>
      <c r="AH11" s="50" t="s">
        <v>628</v>
      </c>
      <c r="AI11" s="44" t="s">
        <v>454</v>
      </c>
      <c r="AJ11" s="50" t="s">
        <v>629</v>
      </c>
      <c r="AK11" s="44" t="s">
        <v>455</v>
      </c>
      <c r="AL11" s="50" t="s">
        <v>631</v>
      </c>
      <c r="AM11" s="44" t="s">
        <v>456</v>
      </c>
      <c r="AN11" s="50" t="s">
        <v>633</v>
      </c>
      <c r="AO11" s="44" t="s">
        <v>457</v>
      </c>
      <c r="AP11" s="50" t="s">
        <v>635</v>
      </c>
      <c r="AQ11" s="44" t="s">
        <v>460</v>
      </c>
      <c r="AR11" s="50" t="s">
        <v>637</v>
      </c>
      <c r="AS11" s="44" t="s">
        <v>461</v>
      </c>
      <c r="AT11" s="50" t="s">
        <v>640</v>
      </c>
      <c r="AU11" s="44" t="s">
        <v>462</v>
      </c>
      <c r="AV11" s="50" t="s">
        <v>643</v>
      </c>
      <c r="AW11" s="44" t="s">
        <v>463</v>
      </c>
      <c r="AX11" s="50" t="s">
        <v>646</v>
      </c>
      <c r="AY11" s="44" t="s">
        <v>464</v>
      </c>
      <c r="AZ11" s="50" t="s">
        <v>648</v>
      </c>
      <c r="BA11" s="44" t="s">
        <v>465</v>
      </c>
      <c r="BB11" s="50" t="s">
        <v>649</v>
      </c>
      <c r="BC11" s="44" t="s">
        <v>466</v>
      </c>
      <c r="BD11" s="50" t="s">
        <v>650</v>
      </c>
      <c r="BE11" s="44" t="s">
        <v>467</v>
      </c>
      <c r="BF11" s="50" t="s">
        <v>651</v>
      </c>
      <c r="BG11" s="44"/>
      <c r="BH11" s="50" t="str">
        <f>iferror(vlookup(BG11,'AP CS Principles Curriculum Framework'!$E:$F,2,0),"")</f>
        <v/>
      </c>
      <c r="BI11" s="44"/>
      <c r="BJ11" s="50" t="str">
        <f>iferror(vlookup(BI11,'AP CS Principles Curriculum Framework'!$E:$F,2,0),"")</f>
        <v/>
      </c>
      <c r="BK11" s="44"/>
      <c r="BL11" s="50" t="str">
        <f>iferror(vlookup(BK11,'AP CS Principles Curriculum Framework'!$E:$F,2,0),"")</f>
        <v/>
      </c>
      <c r="BM11" s="44"/>
      <c r="BN11" s="50" t="str">
        <f>iferror(vlookup(BM11,'AP CS Principles Curriculum Framework'!$E:$F,2,0),"")</f>
        <v/>
      </c>
      <c r="BO11" s="44"/>
      <c r="BP11" s="50" t="str">
        <f>iferror(vlookup(BO11,'AP CS Principles Curriculum Framework'!$E:$F,2,0),"")</f>
        <v/>
      </c>
      <c r="BQ11" s="44"/>
      <c r="BR11" s="50" t="str">
        <f>iferror(vlookup(BQ11,'AP CS Principles Curriculum Framework'!$E:$F,2,0),"")</f>
        <v/>
      </c>
      <c r="BS11" s="44"/>
      <c r="BT11" s="50" t="str">
        <f>iferror(vlookup(BS11,'AP CS Principles Curriculum Framework'!$E:$F,2,0),"")</f>
        <v/>
      </c>
      <c r="BU11" s="44"/>
      <c r="BV11" s="50" t="str">
        <f>iferror(vlookup(BU11,'AP CS Principles Curriculum Framework'!$E:$F,2,0),"")</f>
        <v/>
      </c>
      <c r="BW11" s="44"/>
      <c r="BX11" s="50" t="str">
        <f>iferror(vlookup(BW11,'AP CS Principles Curriculum Framework'!$E:$F,2,0),"")</f>
        <v/>
      </c>
      <c r="BY11" s="44"/>
      <c r="BZ11" s="50" t="str">
        <f>iferror(vlookup(BY11,'AP CS Principles Curriculum Framework'!$E:$F,2,0),"")</f>
        <v/>
      </c>
      <c r="CA11" s="44"/>
      <c r="CB11" s="50" t="str">
        <f>iferror(vlookup(CA11,'AP CS Principles Curriculum Framework'!$E:$F,2,0),"")</f>
        <v/>
      </c>
      <c r="CC11" s="44"/>
      <c r="CD11" s="50" t="str">
        <f>iferror(vlookup(CC11,'AP CS Principles Curriculum Framework'!$E:$F,2,0),"")</f>
        <v/>
      </c>
      <c r="CE11" s="44"/>
      <c r="CF11" s="50" t="str">
        <f>iferror(vlookup(CE11,'AP CS Principles Curriculum Framework'!$E:$F,2,0),"")</f>
        <v/>
      </c>
      <c r="CG11" s="44"/>
      <c r="CH11" s="50" t="str">
        <f>iferror(vlookup(CG11,'AP CS Principles Curriculum Framework'!$E:$F,2,0),"")</f>
        <v/>
      </c>
      <c r="CI11" s="44"/>
      <c r="CJ11" s="50" t="str">
        <f>iferror(vlookup(CI11,'AP CS Principles Curriculum Framework'!$E:$F,2,0),"")</f>
        <v/>
      </c>
      <c r="CK11" s="44"/>
      <c r="CL11" s="50" t="str">
        <f>iferror(vlookup(CK11,'AP CS Principles Curriculum Framework'!$E:$F,2,0),"")</f>
        <v/>
      </c>
      <c r="CM11" s="44"/>
      <c r="CN11" s="50" t="str">
        <f>iferror(vlookup(CM11,'AP CS Principles Curriculum Framework'!$E:$F,2,0),"")</f>
        <v/>
      </c>
      <c r="CO11" s="46"/>
      <c r="CP11" s="50" t="str">
        <f>iferror(vlookup(CO11,'AP CS Principles Curriculum Framework'!$E:$F,2,0),"")</f>
        <v/>
      </c>
      <c r="CQ11" s="46"/>
      <c r="CR11" s="50" t="str">
        <f>iferror(vlookup(CQ11,'AP CS Principles Curriculum Framework'!$E:$F,2,0),"")</f>
        <v/>
      </c>
      <c r="CS11" s="46"/>
      <c r="CT11" s="50" t="str">
        <f>iferror(vlookup(CS11,'AP CS Principles Curriculum Framework'!$E:$F,2,0),"")</f>
        <v/>
      </c>
      <c r="CU11" s="46"/>
      <c r="CV11" s="50" t="str">
        <f>iferror(vlookup(CU11,'AP CS Principles Curriculum Framework'!$E:$F,2,0),"")</f>
        <v/>
      </c>
      <c r="CW11" s="46"/>
      <c r="CX11" s="50" t="str">
        <f>iferror(vlookup(CW11,'AP CS Principles Curriculum Framework'!$E:$F,2,0),"")</f>
        <v/>
      </c>
      <c r="CY11" s="46"/>
      <c r="CZ11" s="50" t="str">
        <f>iferror(vlookup(CY11,'AP CS Principles Curriculum Framework'!$E:$F,2,0),"")</f>
        <v/>
      </c>
      <c r="DA11" s="46"/>
      <c r="DB11" s="50" t="str">
        <f>iferror(vlookup(DA11,'AP CS Principles Curriculum Framework'!$E:$F,2,0),"")</f>
        <v/>
      </c>
      <c r="DC11" s="46"/>
      <c r="DD11" s="50" t="str">
        <f>iferror(vlookup(DC11,'AP CS Principles Curriculum Framework'!$E:$F,2,0),"")</f>
        <v/>
      </c>
      <c r="DE11" s="46"/>
      <c r="DF11" s="50" t="str">
        <f>iferror(vlookup(DE11,'AP CS Principles Curriculum Framework'!$E:$F,2,0),"")</f>
        <v/>
      </c>
      <c r="DG11" s="46"/>
      <c r="DH11" s="50" t="str">
        <f>iferror(vlookup(DG11,'AP CS Principles Curriculum Framework'!$E:$F,2,0),"")</f>
        <v/>
      </c>
      <c r="DI11" s="46"/>
      <c r="DJ11" s="50" t="str">
        <f>iferror(vlookup(DI11,'AP CS Principles Curriculum Framework'!$E:$F,2,0),"")</f>
        <v/>
      </c>
      <c r="DK11" s="46"/>
      <c r="DL11" s="50" t="str">
        <f>iferror(vlookup(DK11,'AP CS Principles Curriculum Framework'!$E:$F,2,0),"")</f>
        <v/>
      </c>
      <c r="DM11" s="46"/>
      <c r="DN11" s="50" t="str">
        <f>iferror(vlookup(DM11,'AP CS Principles Curriculum Framework'!$E:$F,2,0),"")</f>
        <v/>
      </c>
      <c r="DO11" s="46"/>
      <c r="DP11" s="50" t="str">
        <f>iferror(vlookup(DO11,'AP CS Principles Curriculum Framework'!$E:$F,2,0),"")</f>
        <v/>
      </c>
      <c r="DQ11" s="50"/>
      <c r="DR11" s="50" t="str">
        <f>iferror(vlookup(DQ11,'AP CS Principles Curriculum Framework'!$E:$F,2,0),"")</f>
        <v/>
      </c>
      <c r="DS11" s="50"/>
      <c r="DT11" s="50" t="str">
        <f>iferror(vlookup(DS11,'AP CS Principles Curriculum Framework'!$E:$F,2,0),"")</f>
        <v/>
      </c>
      <c r="DU11" s="50"/>
      <c r="DV11" s="50" t="str">
        <f>iferror(vlookup(DU11,'AP CS Principles Curriculum Framework'!$E:$F,2,0),"")</f>
        <v/>
      </c>
      <c r="DW11" s="50"/>
      <c r="DX11" s="50" t="str">
        <f>iferror(vlookup(DW11,'AP CS Principles Curriculum Framework'!$E:$F,2,0),"")</f>
        <v/>
      </c>
      <c r="DY11" s="50"/>
      <c r="DZ11" s="50" t="str">
        <f>iferror(vlookup(DY11,'AP CS Principles Curriculum Framework'!$E:$F,2,0),"")</f>
        <v/>
      </c>
      <c r="EA11" s="50"/>
      <c r="EB11" s="50" t="str">
        <f>iferror(vlookup(EA11,'AP CS Principles Curriculum Framework'!$E:$F,2,0),"")</f>
        <v/>
      </c>
      <c r="EC11" s="50"/>
      <c r="ED11" s="50" t="str">
        <f>iferror(vlookup(EC11,'AP CS Principles Curriculum Framework'!$E:$F,2,0),"")</f>
        <v/>
      </c>
      <c r="EE11" s="50"/>
      <c r="EF11" s="50" t="str">
        <f>iferror(vlookup(EE11,'AP CS Principles Curriculum Framework'!$E:$F,2,0),"")</f>
        <v/>
      </c>
      <c r="EG11" s="50"/>
      <c r="EH11" s="50" t="str">
        <f>iferror(vlookup(EG11,'AP CS Principles Curriculum Framework'!$E:$F,2,0),"")</f>
        <v/>
      </c>
      <c r="EI11" s="50"/>
      <c r="EJ11" s="50" t="str">
        <f>iferror(vlookup(EI11,'AP CS Principles Curriculum Framework'!$E:$F,2,0),"")</f>
        <v/>
      </c>
    </row>
    <row r="12" ht="15.75" customHeight="1">
      <c r="A12" s="17">
        <v>8.0</v>
      </c>
      <c r="B12" s="17" t="s">
        <v>662</v>
      </c>
      <c r="C12" s="17" t="s">
        <v>663</v>
      </c>
      <c r="D12" s="17" t="s">
        <v>288</v>
      </c>
      <c r="E12" s="17"/>
      <c r="F12" s="17"/>
      <c r="G12" s="17"/>
      <c r="H12" s="17"/>
      <c r="I12" s="17"/>
      <c r="J12" s="17"/>
      <c r="K12" s="17"/>
      <c r="L12" s="22"/>
      <c r="M12" s="22"/>
      <c r="N12" s="22"/>
      <c r="O12" s="22"/>
      <c r="P12" s="25"/>
      <c r="Q12" s="17"/>
      <c r="R12" s="17"/>
      <c r="S12" s="17"/>
      <c r="T12" s="17"/>
      <c r="U12" s="17"/>
      <c r="V12" s="17"/>
      <c r="W12" s="17"/>
      <c r="X12" s="17"/>
      <c r="Y12" s="17"/>
      <c r="Z12" s="17"/>
      <c r="AA12" s="17"/>
      <c r="AB12" s="17"/>
      <c r="AC12" s="17"/>
      <c r="AD12" s="31" t="str">
        <f>iferror(vlookup(AC12,'AP CS Principles Curriculum Framework'!$E:$F,2,0),"")</f>
        <v/>
      </c>
      <c r="AE12" s="17"/>
      <c r="AF12" s="31" t="str">
        <f>iferror(vlookup(AE12,'AP CS Principles Curriculum Framework'!$E:$F,2,0),"")</f>
        <v/>
      </c>
      <c r="AG12" s="17"/>
      <c r="AH12" s="31" t="str">
        <f>iferror(vlookup(AG12,'AP CS Principles Curriculum Framework'!$E:$F,2,0),"")</f>
        <v/>
      </c>
      <c r="AI12" s="17"/>
      <c r="AJ12" s="31" t="str">
        <f>iferror(vlookup(AI12,'AP CS Principles Curriculum Framework'!$E:$F,2,0),"")</f>
        <v/>
      </c>
      <c r="AK12" s="17"/>
      <c r="AL12" s="31" t="str">
        <f>iferror(vlookup(AK12,'AP CS Principles Curriculum Framework'!$E:$F,2,0),"")</f>
        <v/>
      </c>
      <c r="AM12" s="17"/>
      <c r="AN12" s="31" t="str">
        <f>iferror(vlookup(AM12,'AP CS Principles Curriculum Framework'!$E:$F,2,0),"")</f>
        <v/>
      </c>
      <c r="AO12" s="17"/>
      <c r="AP12" s="31" t="str">
        <f>iferror(vlookup(AO12,'AP CS Principles Curriculum Framework'!$E:$F,2,0),"")</f>
        <v/>
      </c>
      <c r="AQ12" s="17"/>
      <c r="AR12" s="31" t="str">
        <f>iferror(vlookup(AQ12,'AP CS Principles Curriculum Framework'!$E:$F,2,0),"")</f>
        <v/>
      </c>
      <c r="AS12" s="17"/>
      <c r="AT12" s="31" t="str">
        <f>iferror(vlookup(AS12,'AP CS Principles Curriculum Framework'!$E:$F,2,0),"")</f>
        <v/>
      </c>
      <c r="AU12" s="17"/>
      <c r="AV12" s="31" t="str">
        <f>iferror(vlookup(AU12,'AP CS Principles Curriculum Framework'!$E:$F,2,0),"")</f>
        <v/>
      </c>
      <c r="AW12" s="17"/>
      <c r="AX12" s="31" t="str">
        <f>iferror(vlookup(AW12,'AP CS Principles Curriculum Framework'!$E:$F,2,0),"")</f>
        <v/>
      </c>
      <c r="AY12" s="17"/>
      <c r="AZ12" s="31" t="str">
        <f>iferror(vlookup(AY12,'AP CS Principles Curriculum Framework'!$E:$F,2,0),"")</f>
        <v/>
      </c>
      <c r="BA12" s="22"/>
      <c r="BB12" s="31" t="str">
        <f>iferror(vlookup(BA12,'AP CS Principles Curriculum Framework'!$E:$F,2,0),"")</f>
        <v/>
      </c>
      <c r="BC12" s="22"/>
      <c r="BD12" s="31" t="str">
        <f>iferror(vlookup(BC12,'AP CS Principles Curriculum Framework'!$E:$F,2,0),"")</f>
        <v/>
      </c>
      <c r="BE12" s="22"/>
      <c r="BF12" s="31" t="str">
        <f>iferror(vlookup(BE12,'AP CS Principles Curriculum Framework'!$E:$F,2,0),"")</f>
        <v/>
      </c>
      <c r="BG12" s="22"/>
      <c r="BH12" s="31" t="str">
        <f>iferror(vlookup(BG12,'AP CS Principles Curriculum Framework'!$E:$F,2,0),"")</f>
        <v/>
      </c>
      <c r="BI12" s="22"/>
      <c r="BJ12" s="31" t="str">
        <f>iferror(vlookup(BI12,'AP CS Principles Curriculum Framework'!$E:$F,2,0),"")</f>
        <v/>
      </c>
      <c r="BK12" s="22"/>
      <c r="BL12" s="31" t="str">
        <f>iferror(vlookup(BK12,'AP CS Principles Curriculum Framework'!$E:$F,2,0),"")</f>
        <v/>
      </c>
      <c r="BM12" s="22"/>
      <c r="BN12" s="31" t="str">
        <f>iferror(vlookup(BM12,'AP CS Principles Curriculum Framework'!$E:$F,2,0),"")</f>
        <v/>
      </c>
      <c r="BO12" s="22"/>
      <c r="BP12" s="31" t="str">
        <f>iferror(vlookup(BO12,'AP CS Principles Curriculum Framework'!$E:$F,2,0),"")</f>
        <v/>
      </c>
      <c r="BQ12" s="17"/>
      <c r="BR12" s="31" t="str">
        <f>iferror(vlookup(BQ12,'AP CS Principles Curriculum Framework'!$E:$F,2,0),"")</f>
        <v/>
      </c>
      <c r="BS12" s="17"/>
      <c r="BT12" s="31" t="str">
        <f>iferror(vlookup(BS12,'AP CS Principles Curriculum Framework'!$E:$F,2,0),"")</f>
        <v/>
      </c>
      <c r="BU12" s="17"/>
      <c r="BV12" s="31" t="str">
        <f>iferror(vlookup(BU12,'AP CS Principles Curriculum Framework'!$E:$F,2,0),"")</f>
        <v/>
      </c>
      <c r="BW12" s="17"/>
      <c r="BX12" s="31" t="str">
        <f>iferror(vlookup(BW12,'AP CS Principles Curriculum Framework'!$E:$F,2,0),"")</f>
        <v/>
      </c>
      <c r="BY12" s="17"/>
      <c r="BZ12" s="31" t="str">
        <f>iferror(vlookup(BY12,'AP CS Principles Curriculum Framework'!$E:$F,2,0),"")</f>
        <v/>
      </c>
      <c r="CA12" s="17"/>
      <c r="CB12" s="31" t="str">
        <f>iferror(vlookup(CA12,'AP CS Principles Curriculum Framework'!$E:$F,2,0),"")</f>
        <v/>
      </c>
      <c r="CC12" s="17"/>
      <c r="CD12" s="31" t="str">
        <f>iferror(vlookup(CC12,'AP CS Principles Curriculum Framework'!$E:$F,2,0),"")</f>
        <v/>
      </c>
      <c r="CE12" s="17"/>
      <c r="CF12" s="31" t="str">
        <f>iferror(vlookup(CE12,'AP CS Principles Curriculum Framework'!$E:$F,2,0),"")</f>
        <v/>
      </c>
      <c r="CG12" s="17"/>
      <c r="CH12" s="31" t="str">
        <f>iferror(vlookup(CG12,'AP CS Principles Curriculum Framework'!$E:$F,2,0),"")</f>
        <v/>
      </c>
      <c r="CI12" s="17"/>
      <c r="CJ12" s="31" t="str">
        <f>iferror(vlookup(CI12,'AP CS Principles Curriculum Framework'!$E:$F,2,0),"")</f>
        <v/>
      </c>
      <c r="CK12" s="17"/>
      <c r="CL12" s="31" t="str">
        <f>iferror(vlookup(CK12,'AP CS Principles Curriculum Framework'!$E:$F,2,0),"")</f>
        <v/>
      </c>
      <c r="CM12" s="17"/>
      <c r="CN12" s="31" t="str">
        <f>iferror(vlookup(CM12,'AP CS Principles Curriculum Framework'!$E:$F,2,0),"")</f>
        <v/>
      </c>
      <c r="CO12" s="22"/>
      <c r="CP12" s="31" t="str">
        <f>iferror(vlookup(CO12,'AP CS Principles Curriculum Framework'!$E:$F,2,0),"")</f>
        <v/>
      </c>
      <c r="CQ12" s="22"/>
      <c r="CR12" s="31" t="str">
        <f>iferror(vlookup(CQ12,'AP CS Principles Curriculum Framework'!$E:$F,2,0),"")</f>
        <v/>
      </c>
      <c r="CS12" s="22"/>
      <c r="CT12" s="31" t="str">
        <f>iferror(vlookup(CS12,'AP CS Principles Curriculum Framework'!$E:$F,2,0),"")</f>
        <v/>
      </c>
      <c r="CU12" s="22"/>
      <c r="CV12" s="31" t="str">
        <f>iferror(vlookup(CU12,'AP CS Principles Curriculum Framework'!$E:$F,2,0),"")</f>
        <v/>
      </c>
      <c r="CW12" s="22"/>
      <c r="CX12" s="31" t="str">
        <f>iferror(vlookup(CW12,'AP CS Principles Curriculum Framework'!$E:$F,2,0),"")</f>
        <v/>
      </c>
      <c r="CY12" s="22"/>
      <c r="CZ12" s="31" t="str">
        <f>iferror(vlookup(CY12,'AP CS Principles Curriculum Framework'!$E:$F,2,0),"")</f>
        <v/>
      </c>
      <c r="DA12" s="22"/>
      <c r="DB12" s="31" t="str">
        <f>iferror(vlookup(DA12,'AP CS Principles Curriculum Framework'!$E:$F,2,0),"")</f>
        <v/>
      </c>
      <c r="DC12" s="22"/>
      <c r="DD12" s="31" t="str">
        <f>iferror(vlookup(DC12,'AP CS Principles Curriculum Framework'!$E:$F,2,0),"")</f>
        <v/>
      </c>
      <c r="DE12" s="22"/>
      <c r="DF12" s="31" t="str">
        <f>iferror(vlookup(DE12,'AP CS Principles Curriculum Framework'!$E:$F,2,0),"")</f>
        <v/>
      </c>
      <c r="DG12" s="22"/>
      <c r="DH12" s="31" t="str">
        <f>iferror(vlookup(DG12,'AP CS Principles Curriculum Framework'!$E:$F,2,0),"")</f>
        <v/>
      </c>
      <c r="DI12" s="22"/>
      <c r="DJ12" s="31" t="str">
        <f>iferror(vlookup(DI12,'AP CS Principles Curriculum Framework'!$E:$F,2,0),"")</f>
        <v/>
      </c>
      <c r="DK12" s="22"/>
      <c r="DL12" s="31" t="str">
        <f>iferror(vlookup(DK12,'AP CS Principles Curriculum Framework'!$E:$F,2,0),"")</f>
        <v/>
      </c>
      <c r="DM12" s="22"/>
      <c r="DN12" s="31" t="str">
        <f>iferror(vlookup(DM12,'AP CS Principles Curriculum Framework'!$E:$F,2,0),"")</f>
        <v/>
      </c>
      <c r="DO12" s="22"/>
      <c r="DP12" s="31" t="str">
        <f>iferror(vlookup(DO12,'AP CS Principles Curriculum Framework'!$E:$F,2,0),"")</f>
        <v/>
      </c>
      <c r="DQ12" s="31"/>
      <c r="DR12" s="31" t="str">
        <f>iferror(vlookup(DQ12,'AP CS Principles Curriculum Framework'!$E:$F,2,0),"")</f>
        <v/>
      </c>
      <c r="DS12" s="31"/>
      <c r="DT12" s="31" t="str">
        <f>iferror(vlookup(DS12,'AP CS Principles Curriculum Framework'!$E:$F,2,0),"")</f>
        <v/>
      </c>
      <c r="DU12" s="31"/>
      <c r="DV12" s="31" t="str">
        <f>iferror(vlookup(DU12,'AP CS Principles Curriculum Framework'!$E:$F,2,0),"")</f>
        <v/>
      </c>
      <c r="DW12" s="31"/>
      <c r="DX12" s="31" t="str">
        <f>iferror(vlookup(DW12,'AP CS Principles Curriculum Framework'!$E:$F,2,0),"")</f>
        <v/>
      </c>
      <c r="DY12" s="31"/>
      <c r="DZ12" s="31" t="str">
        <f>iferror(vlookup(DY12,'AP CS Principles Curriculum Framework'!$E:$F,2,0),"")</f>
        <v/>
      </c>
      <c r="EA12" s="31"/>
      <c r="EB12" s="31" t="str">
        <f>iferror(vlookup(EA12,'AP CS Principles Curriculum Framework'!$E:$F,2,0),"")</f>
        <v/>
      </c>
      <c r="EC12" s="31"/>
      <c r="ED12" s="31" t="str">
        <f>iferror(vlookup(EC12,'AP CS Principles Curriculum Framework'!$E:$F,2,0),"")</f>
        <v/>
      </c>
      <c r="EE12" s="31"/>
      <c r="EF12" s="31" t="str">
        <f>iferror(vlookup(EE12,'AP CS Principles Curriculum Framework'!$E:$F,2,0),"")</f>
        <v/>
      </c>
      <c r="EG12" s="31"/>
      <c r="EH12" s="31" t="str">
        <f>iferror(vlookup(EG12,'AP CS Principles Curriculum Framework'!$E:$F,2,0),"")</f>
        <v/>
      </c>
      <c r="EI12" s="31"/>
      <c r="EJ12" s="31" t="str">
        <f>iferror(vlookup(EI12,'AP CS Principles Curriculum Framework'!$E:$F,2,0),"")</f>
        <v/>
      </c>
    </row>
    <row r="13" ht="15.75" customHeight="1">
      <c r="A13" s="44">
        <v>9.0</v>
      </c>
      <c r="B13" s="44" t="s">
        <v>667</v>
      </c>
      <c r="C13" s="44" t="s">
        <v>668</v>
      </c>
      <c r="D13" s="44" t="s">
        <v>288</v>
      </c>
      <c r="E13" s="44" t="s">
        <v>669</v>
      </c>
      <c r="F13" s="44"/>
      <c r="G13" s="44"/>
      <c r="H13" s="46"/>
      <c r="I13" s="46"/>
      <c r="J13" s="46"/>
      <c r="K13" s="44" t="s">
        <v>342</v>
      </c>
      <c r="L13" s="44"/>
      <c r="M13" s="44"/>
      <c r="N13" s="46"/>
      <c r="O13" s="46"/>
      <c r="P13" s="48" t="s">
        <v>670</v>
      </c>
      <c r="Q13" s="44" t="s">
        <v>671</v>
      </c>
      <c r="R13" s="44" t="s">
        <v>672</v>
      </c>
      <c r="S13" s="44"/>
      <c r="T13" s="44"/>
      <c r="U13" s="44"/>
      <c r="V13" s="44"/>
      <c r="W13" s="44" t="s">
        <v>298</v>
      </c>
      <c r="X13" s="44" t="s">
        <v>196</v>
      </c>
      <c r="Y13" s="44"/>
      <c r="Z13" s="44"/>
      <c r="AA13" s="44"/>
      <c r="AB13" s="44"/>
      <c r="AC13" s="44" t="s">
        <v>673</v>
      </c>
      <c r="AD13" s="50" t="str">
        <f>iferror(vlookup(AC13,'AP CS Principles Curriculum Framework'!$E:$F,2,0),"")</f>
        <v>The process of developing an abstraction involves removing detail and generalizing functionality.</v>
      </c>
      <c r="AE13" s="44" t="s">
        <v>674</v>
      </c>
      <c r="AF13" s="50" t="str">
        <f>iferror(vlookup(AE13,'AP CS Principles Curriculum Framework'!$E:$F,2,0),"")</f>
        <v>An abstraction extracts common features from specific examples in order to generalize concepts.</v>
      </c>
      <c r="AG13" s="44" t="s">
        <v>675</v>
      </c>
      <c r="AH13" s="50" t="str">
        <f>iferror(vlookup(AG13,'AP CS Principles Curriculum Framework'!$E:$F,2,0),"")</f>
        <v>An abstraction generalizes functionality with input parameters that allow software reuse.</v>
      </c>
      <c r="AI13" s="44" t="s">
        <v>676</v>
      </c>
      <c r="AJ13" s="50" t="str">
        <f>iferror(vlookup(AI13,'AP CS Principles Curriculum Framework'!$E:$F,2,0),"")</f>
        <v>Software is developed using multiple levels of abstractions, such as constants, expressions, statements, procedures, and libraries.</v>
      </c>
      <c r="AK13" s="44" t="s">
        <v>677</v>
      </c>
      <c r="AL13" s="50" t="str">
        <f>iferror(vlookup(AK13,'AP CS Principles Curriculum Framework'!$E:$F,2,0),"")</f>
        <v>Being aware of and using multiple levels of abstraction in developing programs helps to more effectively apply available resources and tools to solve problems.</v>
      </c>
      <c r="AM13" s="44" t="s">
        <v>678</v>
      </c>
      <c r="AN13" s="50" t="str">
        <f>iferror(vlookup(AM13,'AP CS Principles Curriculum Framework'!$E:$F,2,0),"")</f>
        <v>Different programming languages offer different levels of abstraction.</v>
      </c>
      <c r="AO13" s="44" t="s">
        <v>679</v>
      </c>
      <c r="AP13" s="50" t="str">
        <f>iferror(vlookup(AO13,'AP CS Principles Curriculum Framework'!$E:$F,2,0),"")</f>
        <v>High-level programming languages provide more abstractions for the programmer and make it easier for people to read and write a program.</v>
      </c>
      <c r="AQ13" s="44" t="s">
        <v>681</v>
      </c>
      <c r="AR13" s="50" t="str">
        <f>iferror(vlookup(AQ13,'AP CS Principles Curriculum Framework'!$E:$F,2,0),"")</f>
        <v>Code in a programming language is often translated into code in another (lower-level) language to be executed on a computer.</v>
      </c>
      <c r="AS13" s="44" t="s">
        <v>683</v>
      </c>
      <c r="AT13" s="50" t="str">
        <f>iferror(vlookup(AS13,'AP CS Principles Curriculum Framework'!$E:$F,2,0),"")</f>
        <v>In an abstraction hierarchy, higher levels of abstraction (the most general concepts) would be placed toward the top and lower-level abstractions (the more specific concepts) toward the bottom.</v>
      </c>
      <c r="AU13" s="44" t="s">
        <v>684</v>
      </c>
      <c r="AV13" s="50" t="str">
        <f>iferror(vlookup(AU13,'AP CS Principles Curriculum Framework'!$E:$F,2,0),"")</f>
        <v>Binary data is processed by physical layers of computing hardware, including gates, chips, and components.</v>
      </c>
      <c r="AW13" s="44" t="s">
        <v>688</v>
      </c>
      <c r="AX13" s="50" t="str">
        <f>iferror(vlookup(AW13,'AP CS Principles Curriculum Framework'!$E:$F,2,0),"")</f>
        <v>A logic gate is a hardware abstraction that is modeled by a Boolean function.</v>
      </c>
      <c r="AY13" s="44" t="s">
        <v>689</v>
      </c>
      <c r="AZ13" s="50" t="str">
        <f>iferror(vlookup(AY13,'AP CS Principles Curriculum Framework'!$E:$F,2,0),"")</f>
        <v>A chip is an abstraction composed of low- level components and circuits that perform a specific function.</v>
      </c>
      <c r="BA13" s="44" t="s">
        <v>691</v>
      </c>
      <c r="BB13" s="50" t="str">
        <f>iferror(vlookup(BA13,'AP CS Principles Curriculum Framework'!$E:$F,2,0),"")</f>
        <v>A hardware component can be low level like a transistor or high level like a video card.</v>
      </c>
      <c r="BC13" s="44" t="s">
        <v>692</v>
      </c>
      <c r="BD13" s="50" t="str">
        <f>iferror(vlookup(BC13,'AP CS Principles Curriculum Framework'!$E:$F,2,0),"")</f>
        <v>Hardware is built using multiple levels of abstractions, such as transistors, logic gates, chips, memory, motherboards, special purposes cards, and storage devices.</v>
      </c>
      <c r="BE13" s="44" t="s">
        <v>693</v>
      </c>
      <c r="BF13" s="50" t="str">
        <f>iferror(vlookup(BE13,'AP CS Principles Curriculum Framework'!$E:$F,2,0),"")</f>
        <v>Applications and systems are designed, developed, and analyzed using levels of hardware, software, and conceptual abstractions.</v>
      </c>
      <c r="BG13" s="44" t="s">
        <v>694</v>
      </c>
      <c r="BH13" s="50" t="str">
        <f>iferror(vlookup(BG13,'AP CS Principles Curriculum Framework'!$E:$F,2,0),"")</f>
        <v>Lower-level abstractions can be combined to make higher-level abstractions, such as short message services (SMS) or email messages, images, audio files, and videos</v>
      </c>
      <c r="BI13" s="44"/>
      <c r="BJ13" s="50" t="str">
        <f>iferror(vlookup(BI13,'AP CS Principles Curriculum Framework'!$E:$F,2,0),"")</f>
        <v/>
      </c>
      <c r="BK13" s="44"/>
      <c r="BL13" s="50" t="str">
        <f>iferror(vlookup(BK13,'AP CS Principles Curriculum Framework'!$E:$F,2,0),"")</f>
        <v/>
      </c>
      <c r="BM13" s="44"/>
      <c r="BN13" s="50" t="str">
        <f>iferror(vlookup(BM13,'AP CS Principles Curriculum Framework'!$E:$F,2,0),"")</f>
        <v/>
      </c>
      <c r="BO13" s="44"/>
      <c r="BP13" s="50" t="str">
        <f>iferror(vlookup(BO13,'AP CS Principles Curriculum Framework'!$E:$F,2,0),"")</f>
        <v/>
      </c>
      <c r="BQ13" s="44"/>
      <c r="BR13" s="50" t="str">
        <f>iferror(vlookup(BQ13,'AP CS Principles Curriculum Framework'!$E:$F,2,0),"")</f>
        <v/>
      </c>
      <c r="BS13" s="44"/>
      <c r="BT13" s="50" t="str">
        <f>iferror(vlookup(BS13,'AP CS Principles Curriculum Framework'!$E:$F,2,0),"")</f>
        <v/>
      </c>
      <c r="BU13" s="44"/>
      <c r="BV13" s="50" t="str">
        <f>iferror(vlookup(BU13,'AP CS Principles Curriculum Framework'!$E:$F,2,0),"")</f>
        <v/>
      </c>
      <c r="BW13" s="44"/>
      <c r="BX13" s="50" t="str">
        <f>iferror(vlookup(BW13,'AP CS Principles Curriculum Framework'!$E:$F,2,0),"")</f>
        <v/>
      </c>
      <c r="BY13" s="44"/>
      <c r="BZ13" s="50" t="str">
        <f>iferror(vlookup(BY13,'AP CS Principles Curriculum Framework'!$E:$F,2,0),"")</f>
        <v/>
      </c>
      <c r="CA13" s="44"/>
      <c r="CB13" s="50" t="str">
        <f>iferror(vlookup(CA13,'AP CS Principles Curriculum Framework'!$E:$F,2,0),"")</f>
        <v/>
      </c>
      <c r="CC13" s="44"/>
      <c r="CD13" s="50" t="str">
        <f>iferror(vlookup(CC13,'AP CS Principles Curriculum Framework'!$E:$F,2,0),"")</f>
        <v/>
      </c>
      <c r="CE13" s="44"/>
      <c r="CF13" s="50" t="str">
        <f>iferror(vlookup(CE13,'AP CS Principles Curriculum Framework'!$E:$F,2,0),"")</f>
        <v/>
      </c>
      <c r="CG13" s="44"/>
      <c r="CH13" s="50" t="str">
        <f>iferror(vlookup(CG13,'AP CS Principles Curriculum Framework'!$E:$F,2,0),"")</f>
        <v/>
      </c>
      <c r="CI13" s="44"/>
      <c r="CJ13" s="50" t="str">
        <f>iferror(vlookup(CI13,'AP CS Principles Curriculum Framework'!$E:$F,2,0),"")</f>
        <v/>
      </c>
      <c r="CK13" s="44"/>
      <c r="CL13" s="50" t="str">
        <f>iferror(vlookup(CK13,'AP CS Principles Curriculum Framework'!$E:$F,2,0),"")</f>
        <v/>
      </c>
      <c r="CM13" s="44"/>
      <c r="CN13" s="50" t="str">
        <f>iferror(vlookup(CM13,'AP CS Principles Curriculum Framework'!$E:$F,2,0),"")</f>
        <v/>
      </c>
      <c r="CO13" s="46"/>
      <c r="CP13" s="50" t="str">
        <f>iferror(vlookup(CO13,'AP CS Principles Curriculum Framework'!$E:$F,2,0),"")</f>
        <v/>
      </c>
      <c r="CQ13" s="46"/>
      <c r="CR13" s="50" t="str">
        <f>iferror(vlookup(CQ13,'AP CS Principles Curriculum Framework'!$E:$F,2,0),"")</f>
        <v/>
      </c>
      <c r="CS13" s="46"/>
      <c r="CT13" s="50" t="str">
        <f>iferror(vlookup(CS13,'AP CS Principles Curriculum Framework'!$E:$F,2,0),"")</f>
        <v/>
      </c>
      <c r="CU13" s="46"/>
      <c r="CV13" s="50" t="str">
        <f>iferror(vlookup(CU13,'AP CS Principles Curriculum Framework'!$E:$F,2,0),"")</f>
        <v/>
      </c>
      <c r="CW13" s="46"/>
      <c r="CX13" s="50" t="str">
        <f>iferror(vlookup(CW13,'AP CS Principles Curriculum Framework'!$E:$F,2,0),"")</f>
        <v/>
      </c>
      <c r="CY13" s="46"/>
      <c r="CZ13" s="50" t="str">
        <f>iferror(vlookup(CY13,'AP CS Principles Curriculum Framework'!$E:$F,2,0),"")</f>
        <v/>
      </c>
      <c r="DA13" s="46"/>
      <c r="DB13" s="50" t="str">
        <f>iferror(vlookup(DA13,'AP CS Principles Curriculum Framework'!$E:$F,2,0),"")</f>
        <v/>
      </c>
      <c r="DC13" s="46"/>
      <c r="DD13" s="50" t="str">
        <f>iferror(vlookup(DC13,'AP CS Principles Curriculum Framework'!$E:$F,2,0),"")</f>
        <v/>
      </c>
      <c r="DE13" s="46"/>
      <c r="DF13" s="50" t="str">
        <f>iferror(vlookup(DE13,'AP CS Principles Curriculum Framework'!$E:$F,2,0),"")</f>
        <v/>
      </c>
      <c r="DG13" s="46"/>
      <c r="DH13" s="50" t="str">
        <f>iferror(vlookup(DG13,'AP CS Principles Curriculum Framework'!$E:$F,2,0),"")</f>
        <v/>
      </c>
      <c r="DI13" s="46"/>
      <c r="DJ13" s="50" t="str">
        <f>iferror(vlookup(DI13,'AP CS Principles Curriculum Framework'!$E:$F,2,0),"")</f>
        <v/>
      </c>
      <c r="DK13" s="46"/>
      <c r="DL13" s="50" t="str">
        <f>iferror(vlookup(DK13,'AP CS Principles Curriculum Framework'!$E:$F,2,0),"")</f>
        <v/>
      </c>
      <c r="DM13" s="46"/>
      <c r="DN13" s="50" t="str">
        <f>iferror(vlookup(DM13,'AP CS Principles Curriculum Framework'!$E:$F,2,0),"")</f>
        <v/>
      </c>
      <c r="DO13" s="46"/>
      <c r="DP13" s="50" t="str">
        <f>iferror(vlookup(DO13,'AP CS Principles Curriculum Framework'!$E:$F,2,0),"")</f>
        <v/>
      </c>
      <c r="DQ13" s="50"/>
      <c r="DR13" s="50" t="str">
        <f>iferror(vlookup(DQ13,'AP CS Principles Curriculum Framework'!$E:$F,2,0),"")</f>
        <v/>
      </c>
      <c r="DS13" s="50"/>
      <c r="DT13" s="50" t="str">
        <f>iferror(vlookup(DS13,'AP CS Principles Curriculum Framework'!$E:$F,2,0),"")</f>
        <v/>
      </c>
      <c r="DU13" s="50"/>
      <c r="DV13" s="50" t="str">
        <f>iferror(vlookup(DU13,'AP CS Principles Curriculum Framework'!$E:$F,2,0),"")</f>
        <v/>
      </c>
      <c r="DW13" s="50"/>
      <c r="DX13" s="50" t="str">
        <f>iferror(vlookup(DW13,'AP CS Principles Curriculum Framework'!$E:$F,2,0),"")</f>
        <v/>
      </c>
      <c r="DY13" s="50"/>
      <c r="DZ13" s="50" t="str">
        <f>iferror(vlookup(DY13,'AP CS Principles Curriculum Framework'!$E:$F,2,0),"")</f>
        <v/>
      </c>
      <c r="EA13" s="50"/>
      <c r="EB13" s="50" t="str">
        <f>iferror(vlookup(EA13,'AP CS Principles Curriculum Framework'!$E:$F,2,0),"")</f>
        <v/>
      </c>
      <c r="EC13" s="50"/>
      <c r="ED13" s="50" t="str">
        <f>iferror(vlookup(EC13,'AP CS Principles Curriculum Framework'!$E:$F,2,0),"")</f>
        <v/>
      </c>
      <c r="EE13" s="50"/>
      <c r="EF13" s="50" t="str">
        <f>iferror(vlookup(EE13,'AP CS Principles Curriculum Framework'!$E:$F,2,0),"")</f>
        <v/>
      </c>
      <c r="EG13" s="50"/>
      <c r="EH13" s="50" t="str">
        <f>iferror(vlookup(EG13,'AP CS Principles Curriculum Framework'!$E:$F,2,0),"")</f>
        <v/>
      </c>
      <c r="EI13" s="50"/>
      <c r="EJ13" s="50" t="str">
        <f>iferror(vlookup(EI13,'AP CS Principles Curriculum Framework'!$E:$F,2,0),"")</f>
        <v/>
      </c>
    </row>
    <row r="14" ht="15.75" customHeight="1">
      <c r="A14" s="17">
        <v>10.0</v>
      </c>
      <c r="B14" s="17" t="s">
        <v>740</v>
      </c>
      <c r="C14" s="17"/>
      <c r="D14" s="17" t="s">
        <v>525</v>
      </c>
      <c r="E14" s="17" t="s">
        <v>526</v>
      </c>
      <c r="F14" s="17" t="s">
        <v>358</v>
      </c>
      <c r="G14" s="17" t="s">
        <v>363</v>
      </c>
      <c r="H14" s="17"/>
      <c r="I14" s="17"/>
      <c r="J14" s="17"/>
      <c r="K14" s="17" t="s">
        <v>529</v>
      </c>
      <c r="L14" s="17" t="s">
        <v>337</v>
      </c>
      <c r="M14" s="17" t="s">
        <v>348</v>
      </c>
      <c r="N14" s="22"/>
      <c r="O14" s="22"/>
      <c r="P14" s="25" t="s">
        <v>530</v>
      </c>
      <c r="Q14" s="17" t="s">
        <v>732</v>
      </c>
      <c r="R14" s="17" t="s">
        <v>733</v>
      </c>
      <c r="S14" s="17" t="s">
        <v>734</v>
      </c>
      <c r="T14" s="17" t="s">
        <v>735</v>
      </c>
      <c r="U14" s="17" t="s">
        <v>744</v>
      </c>
      <c r="V14" s="17" t="s">
        <v>745</v>
      </c>
      <c r="W14" s="17" t="s">
        <v>298</v>
      </c>
      <c r="X14" s="17" t="s">
        <v>747</v>
      </c>
      <c r="Y14" s="17" t="s">
        <v>748</v>
      </c>
      <c r="Z14" s="17"/>
      <c r="AA14" s="17"/>
      <c r="AB14" s="17"/>
      <c r="AC14" s="17" t="s">
        <v>531</v>
      </c>
      <c r="AD14" s="31" t="str">
        <f>iferror(vlookup(AC14,'AP CS Principles Curriculum Framework'!$E:$F,2,0),"")</f>
        <v>A creative process in the development of a computational artifact can include, but is not limited to, employing nontraditional, nonprescribed techniques; the use of novel combinations of artifacts, tools, and techniques; and the exploration of personal curiosities.</v>
      </c>
      <c r="AE14" s="17" t="s">
        <v>532</v>
      </c>
      <c r="AF14" s="31" t="str">
        <f>iferror(vlookup(AE14,'AP CS Principles Curriculum Framework'!$E:$F,2,0),"")</f>
        <v>Creating computational artifacts employs an iterative and often exploratory process to translate ideas into tangible form.</v>
      </c>
      <c r="AG14" s="17" t="s">
        <v>739</v>
      </c>
      <c r="AH14" s="31" t="str">
        <f>iferror(vlookup(AG14,'AP CS Principles Curriculum Framework'!$E:$F,2,0),"")</f>
        <v>A computational artifact is anything created by a human using a computer and can be, but is not limited to, a program, an image, audio, video, a presentation, or a web page file.</v>
      </c>
      <c r="AI14" s="17" t="s">
        <v>741</v>
      </c>
      <c r="AJ14" s="31" t="str">
        <f>iferror(vlookup(AI14,'AP CS Principles Curriculum Framework'!$E:$F,2,0),"")</f>
        <v>Creating computational artifacts requires understanding and using software tools and services.</v>
      </c>
      <c r="AK14" s="17" t="s">
        <v>742</v>
      </c>
      <c r="AL14" s="31" t="str">
        <f>iferror(vlookup(AK14,'AP CS Principles Curriculum Framework'!$E:$F,2,0),"")</f>
        <v>Computing tools and techniques are used to create computational artifacts and can include, but are not limited to, programming IDEs, spreadsheets, 3D printers, or text editors.</v>
      </c>
      <c r="AM14" s="17" t="s">
        <v>743</v>
      </c>
      <c r="AN14" s="31" t="str">
        <f>iferror(vlookup(AM14,'AP CS Principles Curriculum Framework'!$E:$F,2,0),"")</f>
        <v>A creatively developed computational artifact can be created by using nontraditional, nonprescribed computing techniques.</v>
      </c>
      <c r="AO14" s="17" t="s">
        <v>746</v>
      </c>
      <c r="AP14" s="31" t="str">
        <f>iferror(vlookup(AO14,'AP CS Principles Curriculum Framework'!$E:$F,2,0),"")</f>
        <v>Creative expressions in a computational artifact can reflect personal expressions of ideas or interests.</v>
      </c>
      <c r="AQ14" s="17" t="s">
        <v>749</v>
      </c>
      <c r="AR14" s="31" t="str">
        <f>iferror(vlookup(AQ14,'AP CS Principles Curriculum Framework'!$E:$F,2,0),"")</f>
        <v>Computing tools and techniques can enhance the process of finding a solution to a problem.</v>
      </c>
      <c r="AS14" s="17" t="s">
        <v>750</v>
      </c>
      <c r="AT14" s="31" t="str">
        <f>iferror(vlookup(AS14,'AP CS Principles Curriculum Framework'!$E:$F,2,0),"")</f>
        <v>A creative development process for creating computational artifacts can be used to solve problems when traditional or prescribed computing techniques are not effective.</v>
      </c>
      <c r="AU14" s="17" t="s">
        <v>759</v>
      </c>
      <c r="AV14" s="31" t="str">
        <f>iferror(vlookup(AU14,'AP CS Principles Curriculum Framework'!$E:$F,2,0),"")</f>
        <v>Creating digital effects, images, audio, video, and animations has transformed industries.</v>
      </c>
      <c r="AW14" s="17" t="s">
        <v>761</v>
      </c>
      <c r="AX14" s="31" t="str">
        <f>iferror(vlookup(AW14,'AP CS Principles Curriculum Framework'!$E:$F,2,0),"")</f>
        <v>Digital audio and music can be created by synthesizing sounds, sampling existing audio and music, and recording and manipulating sounds, including layering and looping.</v>
      </c>
      <c r="AY14" s="17" t="s">
        <v>763</v>
      </c>
      <c r="AZ14" s="31" t="str">
        <f>iferror(vlookup(AY14,'AP CS Principles Curriculum Framework'!$E:$F,2,0),"")</f>
        <v>Digital images can be created by generating pixel patterns, manipulating existing digital images, or combining images.</v>
      </c>
      <c r="BA14" s="17" t="s">
        <v>765</v>
      </c>
      <c r="BB14" s="31" t="str">
        <f>iferror(vlookup(BA14,'AP CS Principles Curriculum Framework'!$E:$F,2,0),"")</f>
        <v>Digital effects and animations can be created by using existing software or modified software that includes functionality to implement the effects and animations.</v>
      </c>
      <c r="BC14" s="17" t="s">
        <v>767</v>
      </c>
      <c r="BD14" s="31" t="str">
        <f>iferror(vlookup(BC14,'AP CS Principles Curriculum Framework'!$E:$F,2,0),"")</f>
        <v>Computing enables creative exploration of both real and virtual phenomena.</v>
      </c>
      <c r="BE14" s="22"/>
      <c r="BF14" s="31" t="str">
        <f>iferror(vlookup(BE14,'AP CS Principles Curriculum Framework'!$E:$F,2,0),"")</f>
        <v/>
      </c>
      <c r="BG14" s="22"/>
      <c r="BH14" s="31" t="str">
        <f>iferror(vlookup(BG14,'AP CS Principles Curriculum Framework'!$E:$F,2,0),"")</f>
        <v/>
      </c>
      <c r="BI14" s="22"/>
      <c r="BJ14" s="31" t="str">
        <f>iferror(vlookup(BI14,'AP CS Principles Curriculum Framework'!$E:$F,2,0),"")</f>
        <v/>
      </c>
      <c r="BK14" s="22"/>
      <c r="BL14" s="31" t="str">
        <f>iferror(vlookup(BK14,'AP CS Principles Curriculum Framework'!$E:$F,2,0),"")</f>
        <v/>
      </c>
      <c r="BM14" s="22"/>
      <c r="BN14" s="31" t="str">
        <f>iferror(vlookup(BM14,'AP CS Principles Curriculum Framework'!$E:$F,2,0),"")</f>
        <v/>
      </c>
      <c r="BO14" s="22"/>
      <c r="BP14" s="31" t="str">
        <f>iferror(vlookup(BO14,'AP CS Principles Curriculum Framework'!$E:$F,2,0),"")</f>
        <v/>
      </c>
      <c r="BQ14" s="17"/>
      <c r="BR14" s="31" t="str">
        <f>iferror(vlookup(BQ14,'AP CS Principles Curriculum Framework'!$E:$F,2,0),"")</f>
        <v/>
      </c>
      <c r="BS14" s="17"/>
      <c r="BT14" s="31" t="str">
        <f>iferror(vlookup(BS14,'AP CS Principles Curriculum Framework'!$E:$F,2,0),"")</f>
        <v/>
      </c>
      <c r="BU14" s="17"/>
      <c r="BV14" s="31" t="str">
        <f>iferror(vlookup(BU14,'AP CS Principles Curriculum Framework'!$E:$F,2,0),"")</f>
        <v/>
      </c>
      <c r="BW14" s="17"/>
      <c r="BX14" s="31" t="str">
        <f>iferror(vlookup(BW14,'AP CS Principles Curriculum Framework'!$E:$F,2,0),"")</f>
        <v/>
      </c>
      <c r="BY14" s="17"/>
      <c r="BZ14" s="31" t="str">
        <f>iferror(vlookup(BY14,'AP CS Principles Curriculum Framework'!$E:$F,2,0),"")</f>
        <v/>
      </c>
      <c r="CA14" s="17"/>
      <c r="CB14" s="31" t="str">
        <f>iferror(vlookup(CA14,'AP CS Principles Curriculum Framework'!$E:$F,2,0),"")</f>
        <v/>
      </c>
      <c r="CC14" s="17"/>
      <c r="CD14" s="31" t="str">
        <f>iferror(vlookup(CC14,'AP CS Principles Curriculum Framework'!$E:$F,2,0),"")</f>
        <v/>
      </c>
      <c r="CE14" s="17"/>
      <c r="CF14" s="31" t="str">
        <f>iferror(vlookup(CE14,'AP CS Principles Curriculum Framework'!$E:$F,2,0),"")</f>
        <v/>
      </c>
      <c r="CG14" s="17"/>
      <c r="CH14" s="31" t="str">
        <f>iferror(vlookup(CG14,'AP CS Principles Curriculum Framework'!$E:$F,2,0),"")</f>
        <v/>
      </c>
      <c r="CI14" s="17"/>
      <c r="CJ14" s="31" t="str">
        <f>iferror(vlookup(CI14,'AP CS Principles Curriculum Framework'!$E:$F,2,0),"")</f>
        <v/>
      </c>
      <c r="CK14" s="17"/>
      <c r="CL14" s="31" t="str">
        <f>iferror(vlookup(CK14,'AP CS Principles Curriculum Framework'!$E:$F,2,0),"")</f>
        <v/>
      </c>
      <c r="CM14" s="17"/>
      <c r="CN14" s="31" t="str">
        <f>iferror(vlookup(CM14,'AP CS Principles Curriculum Framework'!$E:$F,2,0),"")</f>
        <v/>
      </c>
      <c r="CO14" s="22"/>
      <c r="CP14" s="31" t="str">
        <f>iferror(vlookup(CO14,'AP CS Principles Curriculum Framework'!$E:$F,2,0),"")</f>
        <v/>
      </c>
      <c r="CQ14" s="22"/>
      <c r="CR14" s="31" t="str">
        <f>iferror(vlookup(CQ14,'AP CS Principles Curriculum Framework'!$E:$F,2,0),"")</f>
        <v/>
      </c>
      <c r="CS14" s="22"/>
      <c r="CT14" s="31" t="str">
        <f>iferror(vlookup(CS14,'AP CS Principles Curriculum Framework'!$E:$F,2,0),"")</f>
        <v/>
      </c>
      <c r="CU14" s="22"/>
      <c r="CV14" s="31" t="str">
        <f>iferror(vlookup(CU14,'AP CS Principles Curriculum Framework'!$E:$F,2,0),"")</f>
        <v/>
      </c>
      <c r="CW14" s="22"/>
      <c r="CX14" s="31" t="str">
        <f>iferror(vlookup(CW14,'AP CS Principles Curriculum Framework'!$E:$F,2,0),"")</f>
        <v/>
      </c>
      <c r="CY14" s="22"/>
      <c r="CZ14" s="31" t="str">
        <f>iferror(vlookup(CY14,'AP CS Principles Curriculum Framework'!$E:$F,2,0),"")</f>
        <v/>
      </c>
      <c r="DA14" s="22"/>
      <c r="DB14" s="31" t="str">
        <f>iferror(vlookup(DA14,'AP CS Principles Curriculum Framework'!$E:$F,2,0),"")</f>
        <v/>
      </c>
      <c r="DC14" s="22"/>
      <c r="DD14" s="31" t="str">
        <f>iferror(vlookup(DC14,'AP CS Principles Curriculum Framework'!$E:$F,2,0),"")</f>
        <v/>
      </c>
      <c r="DE14" s="22"/>
      <c r="DF14" s="31" t="str">
        <f>iferror(vlookup(DE14,'AP CS Principles Curriculum Framework'!$E:$F,2,0),"")</f>
        <v/>
      </c>
      <c r="DG14" s="22"/>
      <c r="DH14" s="31" t="str">
        <f>iferror(vlookup(DG14,'AP CS Principles Curriculum Framework'!$E:$F,2,0),"")</f>
        <v/>
      </c>
      <c r="DI14" s="22"/>
      <c r="DJ14" s="31" t="str">
        <f>iferror(vlookup(DI14,'AP CS Principles Curriculum Framework'!$E:$F,2,0),"")</f>
        <v/>
      </c>
      <c r="DK14" s="22"/>
      <c r="DL14" s="31" t="str">
        <f>iferror(vlookup(DK14,'AP CS Principles Curriculum Framework'!$E:$F,2,0),"")</f>
        <v/>
      </c>
      <c r="DM14" s="22"/>
      <c r="DN14" s="31" t="str">
        <f>iferror(vlookup(DM14,'AP CS Principles Curriculum Framework'!$E:$F,2,0),"")</f>
        <v/>
      </c>
      <c r="DO14" s="22"/>
      <c r="DP14" s="31" t="str">
        <f>iferror(vlookup(DO14,'AP CS Principles Curriculum Framework'!$E:$F,2,0),"")</f>
        <v/>
      </c>
      <c r="DQ14" s="31"/>
      <c r="DR14" s="31" t="str">
        <f>iferror(vlookup(DQ14,'AP CS Principles Curriculum Framework'!$E:$F,2,0),"")</f>
        <v/>
      </c>
      <c r="DS14" s="31"/>
      <c r="DT14" s="31" t="str">
        <f>iferror(vlookup(DS14,'AP CS Principles Curriculum Framework'!$E:$F,2,0),"")</f>
        <v/>
      </c>
      <c r="DU14" s="31"/>
      <c r="DV14" s="31" t="str">
        <f>iferror(vlookup(DU14,'AP CS Principles Curriculum Framework'!$E:$F,2,0),"")</f>
        <v/>
      </c>
      <c r="DW14" s="31"/>
      <c r="DX14" s="31" t="str">
        <f>iferror(vlookup(DW14,'AP CS Principles Curriculum Framework'!$E:$F,2,0),"")</f>
        <v/>
      </c>
      <c r="DY14" s="31"/>
      <c r="DZ14" s="31" t="str">
        <f>iferror(vlookup(DY14,'AP CS Principles Curriculum Framework'!$E:$F,2,0),"")</f>
        <v/>
      </c>
      <c r="EA14" s="31"/>
      <c r="EB14" s="31" t="str">
        <f>iferror(vlookup(EA14,'AP CS Principles Curriculum Framework'!$E:$F,2,0),"")</f>
        <v/>
      </c>
      <c r="EC14" s="31"/>
      <c r="ED14" s="31" t="str">
        <f>iferror(vlookup(EC14,'AP CS Principles Curriculum Framework'!$E:$F,2,0),"")</f>
        <v/>
      </c>
      <c r="EE14" s="31"/>
      <c r="EF14" s="31" t="str">
        <f>iferror(vlookup(EE14,'AP CS Principles Curriculum Framework'!$E:$F,2,0),"")</f>
        <v/>
      </c>
      <c r="EG14" s="31"/>
      <c r="EH14" s="31" t="str">
        <f>iferror(vlookup(EG14,'AP CS Principles Curriculum Framework'!$E:$F,2,0),"")</f>
        <v/>
      </c>
      <c r="EI14" s="31"/>
      <c r="EJ14" s="31" t="str">
        <f>iferror(vlookup(EI14,'AP CS Principles Curriculum Framework'!$E:$F,2,0),"")</f>
        <v/>
      </c>
    </row>
    <row r="15" ht="15.75" customHeight="1">
      <c r="A15" s="44">
        <v>11.0</v>
      </c>
      <c r="B15" s="44" t="s">
        <v>740</v>
      </c>
      <c r="C15" s="44"/>
      <c r="D15" s="44" t="s">
        <v>525</v>
      </c>
      <c r="E15" s="44" t="s">
        <v>526</v>
      </c>
      <c r="F15" s="44" t="s">
        <v>358</v>
      </c>
      <c r="G15" s="44" t="s">
        <v>363</v>
      </c>
      <c r="H15" s="136"/>
      <c r="I15" s="136"/>
      <c r="J15" s="136"/>
      <c r="K15" s="44" t="s">
        <v>529</v>
      </c>
      <c r="L15" s="44" t="s">
        <v>337</v>
      </c>
      <c r="M15" s="44" t="s">
        <v>348</v>
      </c>
      <c r="N15" s="46"/>
      <c r="O15" s="46"/>
      <c r="P15" s="48" t="s">
        <v>530</v>
      </c>
      <c r="Q15" s="44" t="s">
        <v>732</v>
      </c>
      <c r="R15" s="44" t="s">
        <v>733</v>
      </c>
      <c r="S15" s="44" t="s">
        <v>734</v>
      </c>
      <c r="T15" s="44" t="s">
        <v>735</v>
      </c>
      <c r="U15" s="44" t="s">
        <v>744</v>
      </c>
      <c r="V15" s="44" t="s">
        <v>745</v>
      </c>
      <c r="W15" s="44" t="s">
        <v>298</v>
      </c>
      <c r="X15" s="44" t="s">
        <v>747</v>
      </c>
      <c r="Y15" s="44" t="s">
        <v>748</v>
      </c>
      <c r="Z15" s="44"/>
      <c r="AA15" s="44"/>
      <c r="AB15" s="44"/>
      <c r="AC15" s="44" t="s">
        <v>531</v>
      </c>
      <c r="AD15" s="50" t="s">
        <v>806</v>
      </c>
      <c r="AE15" s="44" t="s">
        <v>532</v>
      </c>
      <c r="AF15" s="50" t="s">
        <v>808</v>
      </c>
      <c r="AG15" s="44" t="s">
        <v>739</v>
      </c>
      <c r="AH15" s="50" t="s">
        <v>809</v>
      </c>
      <c r="AI15" s="44" t="s">
        <v>741</v>
      </c>
      <c r="AJ15" s="50" t="s">
        <v>810</v>
      </c>
      <c r="AK15" s="44" t="s">
        <v>742</v>
      </c>
      <c r="AL15" s="50" t="s">
        <v>811</v>
      </c>
      <c r="AM15" s="44" t="s">
        <v>743</v>
      </c>
      <c r="AN15" s="50" t="s">
        <v>812</v>
      </c>
      <c r="AO15" s="44" t="s">
        <v>746</v>
      </c>
      <c r="AP15" s="50" t="s">
        <v>813</v>
      </c>
      <c r="AQ15" s="44" t="s">
        <v>749</v>
      </c>
      <c r="AR15" s="50" t="s">
        <v>814</v>
      </c>
      <c r="AS15" s="44" t="s">
        <v>750</v>
      </c>
      <c r="AT15" s="50" t="s">
        <v>819</v>
      </c>
      <c r="AU15" s="44" t="s">
        <v>759</v>
      </c>
      <c r="AV15" s="50" t="s">
        <v>840</v>
      </c>
      <c r="AW15" s="44" t="s">
        <v>761</v>
      </c>
      <c r="AX15" s="50" t="s">
        <v>841</v>
      </c>
      <c r="AY15" s="44" t="s">
        <v>763</v>
      </c>
      <c r="AZ15" s="50" t="s">
        <v>842</v>
      </c>
      <c r="BA15" s="44" t="s">
        <v>765</v>
      </c>
      <c r="BB15" s="50" t="s">
        <v>843</v>
      </c>
      <c r="BC15" s="44" t="s">
        <v>767</v>
      </c>
      <c r="BD15" s="50" t="s">
        <v>844</v>
      </c>
      <c r="BE15" s="44"/>
      <c r="BF15" s="50" t="str">
        <f>iferror(vlookup(BE15,'AP CS Principles Curriculum Framework'!$E:$F,2,0),"")</f>
        <v/>
      </c>
      <c r="BG15" s="44"/>
      <c r="BH15" s="50" t="str">
        <f>iferror(vlookup(BG15,'AP CS Principles Curriculum Framework'!$E:$F,2,0),"")</f>
        <v/>
      </c>
      <c r="BI15" s="44"/>
      <c r="BJ15" s="50" t="str">
        <f>iferror(vlookup(BI15,'AP CS Principles Curriculum Framework'!$E:$F,2,0),"")</f>
        <v/>
      </c>
      <c r="BK15" s="44"/>
      <c r="BL15" s="50" t="str">
        <f>iferror(vlookup(BK15,'AP CS Principles Curriculum Framework'!$E:$F,2,0),"")</f>
        <v/>
      </c>
      <c r="BM15" s="44"/>
      <c r="BN15" s="50" t="str">
        <f>iferror(vlookup(BM15,'AP CS Principles Curriculum Framework'!$E:$F,2,0),"")</f>
        <v/>
      </c>
      <c r="BO15" s="44"/>
      <c r="BP15" s="50" t="str">
        <f>iferror(vlookup(BO15,'AP CS Principles Curriculum Framework'!$E:$F,2,0),"")</f>
        <v/>
      </c>
      <c r="BQ15" s="44"/>
      <c r="BR15" s="50" t="str">
        <f>iferror(vlookup(BQ15,'AP CS Principles Curriculum Framework'!$E:$F,2,0),"")</f>
        <v/>
      </c>
      <c r="BS15" s="44"/>
      <c r="BT15" s="50" t="str">
        <f>iferror(vlookup(BS15,'AP CS Principles Curriculum Framework'!$E:$F,2,0),"")</f>
        <v/>
      </c>
      <c r="BU15" s="44"/>
      <c r="BV15" s="50" t="str">
        <f>iferror(vlookup(BU15,'AP CS Principles Curriculum Framework'!$E:$F,2,0),"")</f>
        <v/>
      </c>
      <c r="BW15" s="44"/>
      <c r="BX15" s="50" t="str">
        <f>iferror(vlookup(BW15,'AP CS Principles Curriculum Framework'!$E:$F,2,0),"")</f>
        <v/>
      </c>
      <c r="BY15" s="44"/>
      <c r="BZ15" s="50" t="str">
        <f>iferror(vlookup(BY15,'AP CS Principles Curriculum Framework'!$E:$F,2,0),"")</f>
        <v/>
      </c>
      <c r="CA15" s="44"/>
      <c r="CB15" s="50" t="str">
        <f>iferror(vlookup(CA15,'AP CS Principles Curriculum Framework'!$E:$F,2,0),"")</f>
        <v/>
      </c>
      <c r="CC15" s="44"/>
      <c r="CD15" s="50" t="str">
        <f>iferror(vlookup(CC15,'AP CS Principles Curriculum Framework'!$E:$F,2,0),"")</f>
        <v/>
      </c>
      <c r="CE15" s="44"/>
      <c r="CF15" s="50" t="str">
        <f>iferror(vlookup(CE15,'AP CS Principles Curriculum Framework'!$E:$F,2,0),"")</f>
        <v/>
      </c>
      <c r="CG15" s="44"/>
      <c r="CH15" s="50" t="str">
        <f>iferror(vlookup(CG15,'AP CS Principles Curriculum Framework'!$E:$F,2,0),"")</f>
        <v/>
      </c>
      <c r="CI15" s="44"/>
      <c r="CJ15" s="50" t="str">
        <f>iferror(vlookup(CI15,'AP CS Principles Curriculum Framework'!$E:$F,2,0),"")</f>
        <v/>
      </c>
      <c r="CK15" s="44"/>
      <c r="CL15" s="50" t="str">
        <f>iferror(vlookup(CK15,'AP CS Principles Curriculum Framework'!$E:$F,2,0),"")</f>
        <v/>
      </c>
      <c r="CM15" s="44"/>
      <c r="CN15" s="50" t="str">
        <f>iferror(vlookup(CM15,'AP CS Principles Curriculum Framework'!$E:$F,2,0),"")</f>
        <v/>
      </c>
      <c r="CO15" s="46"/>
      <c r="CP15" s="50" t="str">
        <f>iferror(vlookup(CO15,'AP CS Principles Curriculum Framework'!$E:$F,2,0),"")</f>
        <v/>
      </c>
      <c r="CQ15" s="46"/>
      <c r="CR15" s="50" t="str">
        <f>iferror(vlookup(CQ15,'AP CS Principles Curriculum Framework'!$E:$F,2,0),"")</f>
        <v/>
      </c>
      <c r="CS15" s="46"/>
      <c r="CT15" s="50" t="str">
        <f>iferror(vlookup(CS15,'AP CS Principles Curriculum Framework'!$E:$F,2,0),"")</f>
        <v/>
      </c>
      <c r="CU15" s="46"/>
      <c r="CV15" s="50" t="str">
        <f>iferror(vlookup(CU15,'AP CS Principles Curriculum Framework'!$E:$F,2,0),"")</f>
        <v/>
      </c>
      <c r="CW15" s="46"/>
      <c r="CX15" s="50" t="str">
        <f>iferror(vlookup(CW15,'AP CS Principles Curriculum Framework'!$E:$F,2,0),"")</f>
        <v/>
      </c>
      <c r="CY15" s="46"/>
      <c r="CZ15" s="50" t="str">
        <f>iferror(vlookup(CY15,'AP CS Principles Curriculum Framework'!$E:$F,2,0),"")</f>
        <v/>
      </c>
      <c r="DA15" s="46"/>
      <c r="DB15" s="50" t="str">
        <f>iferror(vlookup(DA15,'AP CS Principles Curriculum Framework'!$E:$F,2,0),"")</f>
        <v/>
      </c>
      <c r="DC15" s="46"/>
      <c r="DD15" s="50" t="str">
        <f>iferror(vlookup(DC15,'AP CS Principles Curriculum Framework'!$E:$F,2,0),"")</f>
        <v/>
      </c>
      <c r="DE15" s="46"/>
      <c r="DF15" s="50" t="str">
        <f>iferror(vlookup(DE15,'AP CS Principles Curriculum Framework'!$E:$F,2,0),"")</f>
        <v/>
      </c>
      <c r="DG15" s="46"/>
      <c r="DH15" s="50" t="str">
        <f>iferror(vlookup(DG15,'AP CS Principles Curriculum Framework'!$E:$F,2,0),"")</f>
        <v/>
      </c>
      <c r="DI15" s="46"/>
      <c r="DJ15" s="50" t="str">
        <f>iferror(vlookup(DI15,'AP CS Principles Curriculum Framework'!$E:$F,2,0),"")</f>
        <v/>
      </c>
      <c r="DK15" s="46"/>
      <c r="DL15" s="50" t="str">
        <f>iferror(vlookup(DK15,'AP CS Principles Curriculum Framework'!$E:$F,2,0),"")</f>
        <v/>
      </c>
      <c r="DM15" s="46"/>
      <c r="DN15" s="50" t="str">
        <f>iferror(vlookup(DM15,'AP CS Principles Curriculum Framework'!$E:$F,2,0),"")</f>
        <v/>
      </c>
      <c r="DO15" s="46"/>
      <c r="DP15" s="50" t="str">
        <f>iferror(vlookup(DO15,'AP CS Principles Curriculum Framework'!$E:$F,2,0),"")</f>
        <v/>
      </c>
      <c r="DQ15" s="50"/>
      <c r="DR15" s="50" t="str">
        <f>iferror(vlookup(DQ15,'AP CS Principles Curriculum Framework'!$E:$F,2,0),"")</f>
        <v/>
      </c>
      <c r="DS15" s="50"/>
      <c r="DT15" s="50" t="str">
        <f>iferror(vlookup(DS15,'AP CS Principles Curriculum Framework'!$E:$F,2,0),"")</f>
        <v/>
      </c>
      <c r="DU15" s="50"/>
      <c r="DV15" s="50" t="str">
        <f>iferror(vlookup(DU15,'AP CS Principles Curriculum Framework'!$E:$F,2,0),"")</f>
        <v/>
      </c>
      <c r="DW15" s="50"/>
      <c r="DX15" s="50" t="str">
        <f>iferror(vlookup(DW15,'AP CS Principles Curriculum Framework'!$E:$F,2,0),"")</f>
        <v/>
      </c>
      <c r="DY15" s="50"/>
      <c r="DZ15" s="50" t="str">
        <f>iferror(vlookup(DY15,'AP CS Principles Curriculum Framework'!$E:$F,2,0),"")</f>
        <v/>
      </c>
      <c r="EA15" s="50"/>
      <c r="EB15" s="50" t="str">
        <f>iferror(vlookup(EA15,'AP CS Principles Curriculum Framework'!$E:$F,2,0),"")</f>
        <v/>
      </c>
      <c r="EC15" s="50"/>
      <c r="ED15" s="50" t="str">
        <f>iferror(vlookup(EC15,'AP CS Principles Curriculum Framework'!$E:$F,2,0),"")</f>
        <v/>
      </c>
      <c r="EE15" s="50"/>
      <c r="EF15" s="50" t="str">
        <f>iferror(vlookup(EE15,'AP CS Principles Curriculum Framework'!$E:$F,2,0),"")</f>
        <v/>
      </c>
      <c r="EG15" s="50"/>
      <c r="EH15" s="50" t="str">
        <f>iferror(vlookup(EG15,'AP CS Principles Curriculum Framework'!$E:$F,2,0),"")</f>
        <v/>
      </c>
      <c r="EI15" s="50"/>
      <c r="EJ15" s="50" t="str">
        <f>iferror(vlookup(EI15,'AP CS Principles Curriculum Framework'!$E:$F,2,0),"")</f>
        <v/>
      </c>
    </row>
    <row r="16" ht="15.75" customHeight="1">
      <c r="A16" s="17">
        <v>12.0</v>
      </c>
      <c r="B16" s="17" t="s">
        <v>740</v>
      </c>
      <c r="C16" s="17"/>
      <c r="D16" s="17" t="s">
        <v>525</v>
      </c>
      <c r="E16" s="17" t="s">
        <v>526</v>
      </c>
      <c r="F16" s="17" t="s">
        <v>358</v>
      </c>
      <c r="G16" s="17" t="s">
        <v>363</v>
      </c>
      <c r="H16" s="17"/>
      <c r="I16" s="17"/>
      <c r="J16" s="17"/>
      <c r="K16" s="17" t="s">
        <v>529</v>
      </c>
      <c r="L16" s="153" t="s">
        <v>337</v>
      </c>
      <c r="M16" s="153" t="s">
        <v>348</v>
      </c>
      <c r="N16" s="22"/>
      <c r="O16" s="22"/>
      <c r="P16" s="25" t="s">
        <v>530</v>
      </c>
      <c r="Q16" s="17" t="s">
        <v>732</v>
      </c>
      <c r="R16" s="17" t="s">
        <v>733</v>
      </c>
      <c r="S16" s="17" t="s">
        <v>734</v>
      </c>
      <c r="T16" s="17" t="s">
        <v>735</v>
      </c>
      <c r="U16" s="17" t="s">
        <v>744</v>
      </c>
      <c r="V16" s="17" t="s">
        <v>745</v>
      </c>
      <c r="W16" s="17" t="s">
        <v>298</v>
      </c>
      <c r="X16" s="17" t="s">
        <v>747</v>
      </c>
      <c r="Y16" s="17" t="s">
        <v>748</v>
      </c>
      <c r="Z16" s="17"/>
      <c r="AA16" s="17"/>
      <c r="AB16" s="17"/>
      <c r="AC16" s="17" t="s">
        <v>531</v>
      </c>
      <c r="AD16" s="31" t="s">
        <v>806</v>
      </c>
      <c r="AE16" s="17" t="s">
        <v>532</v>
      </c>
      <c r="AF16" s="31" t="s">
        <v>808</v>
      </c>
      <c r="AG16" s="17" t="s">
        <v>739</v>
      </c>
      <c r="AH16" s="31" t="s">
        <v>809</v>
      </c>
      <c r="AI16" s="17" t="s">
        <v>741</v>
      </c>
      <c r="AJ16" s="31" t="s">
        <v>810</v>
      </c>
      <c r="AK16" s="17" t="s">
        <v>742</v>
      </c>
      <c r="AL16" s="31" t="s">
        <v>811</v>
      </c>
      <c r="AM16" s="17" t="s">
        <v>743</v>
      </c>
      <c r="AN16" s="31" t="s">
        <v>812</v>
      </c>
      <c r="AO16" s="17" t="s">
        <v>746</v>
      </c>
      <c r="AP16" s="31" t="s">
        <v>813</v>
      </c>
      <c r="AQ16" s="17" t="s">
        <v>749</v>
      </c>
      <c r="AR16" s="31" t="s">
        <v>814</v>
      </c>
      <c r="AS16" s="17" t="s">
        <v>750</v>
      </c>
      <c r="AT16" s="31" t="s">
        <v>819</v>
      </c>
      <c r="AU16" s="17" t="s">
        <v>759</v>
      </c>
      <c r="AV16" s="31" t="s">
        <v>840</v>
      </c>
      <c r="AW16" s="17" t="s">
        <v>761</v>
      </c>
      <c r="AX16" s="31" t="s">
        <v>841</v>
      </c>
      <c r="AY16" s="17" t="s">
        <v>763</v>
      </c>
      <c r="AZ16" s="31" t="s">
        <v>842</v>
      </c>
      <c r="BA16" s="153" t="s">
        <v>765</v>
      </c>
      <c r="BB16" s="31" t="s">
        <v>843</v>
      </c>
      <c r="BC16" s="153" t="s">
        <v>767</v>
      </c>
      <c r="BD16" s="31" t="s">
        <v>844</v>
      </c>
      <c r="BE16" s="22"/>
      <c r="BF16" s="31" t="str">
        <f>iferror(vlookup(BE16,'AP CS Principles Curriculum Framework'!$E:$F,2,0),"")</f>
        <v/>
      </c>
      <c r="BG16" s="22"/>
      <c r="BH16" s="31" t="str">
        <f>iferror(vlookup(BG16,'AP CS Principles Curriculum Framework'!$E:$F,2,0),"")</f>
        <v/>
      </c>
      <c r="BI16" s="22"/>
      <c r="BJ16" s="31" t="str">
        <f>iferror(vlookup(BI16,'AP CS Principles Curriculum Framework'!$E:$F,2,0),"")</f>
        <v/>
      </c>
      <c r="BK16" s="22"/>
      <c r="BL16" s="31" t="str">
        <f>iferror(vlookup(BK16,'AP CS Principles Curriculum Framework'!$E:$F,2,0),"")</f>
        <v/>
      </c>
      <c r="BM16" s="22"/>
      <c r="BN16" s="31" t="str">
        <f>iferror(vlookup(BM16,'AP CS Principles Curriculum Framework'!$E:$F,2,0),"")</f>
        <v/>
      </c>
      <c r="BO16" s="22"/>
      <c r="BP16" s="31" t="str">
        <f>iferror(vlookup(BO16,'AP CS Principles Curriculum Framework'!$E:$F,2,0),"")</f>
        <v/>
      </c>
      <c r="BQ16" s="17"/>
      <c r="BR16" s="31" t="str">
        <f>iferror(vlookup(BQ16,'AP CS Principles Curriculum Framework'!$E:$F,2,0),"")</f>
        <v/>
      </c>
      <c r="BS16" s="17"/>
      <c r="BT16" s="31" t="str">
        <f>iferror(vlookup(BS16,'AP CS Principles Curriculum Framework'!$E:$F,2,0),"")</f>
        <v/>
      </c>
      <c r="BU16" s="17"/>
      <c r="BV16" s="31" t="str">
        <f>iferror(vlookup(BU16,'AP CS Principles Curriculum Framework'!$E:$F,2,0),"")</f>
        <v/>
      </c>
      <c r="BW16" s="17"/>
      <c r="BX16" s="31" t="str">
        <f>iferror(vlookup(BW16,'AP CS Principles Curriculum Framework'!$E:$F,2,0),"")</f>
        <v/>
      </c>
      <c r="BY16" s="17"/>
      <c r="BZ16" s="31" t="str">
        <f>iferror(vlookup(BY16,'AP CS Principles Curriculum Framework'!$E:$F,2,0),"")</f>
        <v/>
      </c>
      <c r="CA16" s="17"/>
      <c r="CB16" s="31" t="str">
        <f>iferror(vlookup(CA16,'AP CS Principles Curriculum Framework'!$E:$F,2,0),"")</f>
        <v/>
      </c>
      <c r="CC16" s="17"/>
      <c r="CD16" s="31" t="str">
        <f>iferror(vlookup(CC16,'AP CS Principles Curriculum Framework'!$E:$F,2,0),"")</f>
        <v/>
      </c>
      <c r="CE16" s="17"/>
      <c r="CF16" s="31" t="str">
        <f>iferror(vlookup(CE16,'AP CS Principles Curriculum Framework'!$E:$F,2,0),"")</f>
        <v/>
      </c>
      <c r="CG16" s="17"/>
      <c r="CH16" s="31" t="str">
        <f>iferror(vlookup(CG16,'AP CS Principles Curriculum Framework'!$E:$F,2,0),"")</f>
        <v/>
      </c>
      <c r="CI16" s="17"/>
      <c r="CJ16" s="31" t="str">
        <f>iferror(vlookup(CI16,'AP CS Principles Curriculum Framework'!$E:$F,2,0),"")</f>
        <v/>
      </c>
      <c r="CK16" s="17"/>
      <c r="CL16" s="31" t="str">
        <f>iferror(vlookup(CK16,'AP CS Principles Curriculum Framework'!$E:$F,2,0),"")</f>
        <v/>
      </c>
      <c r="CM16" s="17"/>
      <c r="CN16" s="31" t="str">
        <f>iferror(vlookup(CM16,'AP CS Principles Curriculum Framework'!$E:$F,2,0),"")</f>
        <v/>
      </c>
      <c r="CO16" s="22"/>
      <c r="CP16" s="31" t="str">
        <f>iferror(vlookup(CO16,'AP CS Principles Curriculum Framework'!$E:$F,2,0),"")</f>
        <v/>
      </c>
      <c r="CQ16" s="22"/>
      <c r="CR16" s="31" t="str">
        <f>iferror(vlookup(CQ16,'AP CS Principles Curriculum Framework'!$E:$F,2,0),"")</f>
        <v/>
      </c>
      <c r="CS16" s="22"/>
      <c r="CT16" s="31" t="str">
        <f>iferror(vlookup(CS16,'AP CS Principles Curriculum Framework'!$E:$F,2,0),"")</f>
        <v/>
      </c>
      <c r="CU16" s="22"/>
      <c r="CV16" s="31" t="str">
        <f>iferror(vlookup(CU16,'AP CS Principles Curriculum Framework'!$E:$F,2,0),"")</f>
        <v/>
      </c>
      <c r="CW16" s="22"/>
      <c r="CX16" s="31" t="str">
        <f>iferror(vlookup(CW16,'AP CS Principles Curriculum Framework'!$E:$F,2,0),"")</f>
        <v/>
      </c>
      <c r="CY16" s="22"/>
      <c r="CZ16" s="31" t="str">
        <f>iferror(vlookup(CY16,'AP CS Principles Curriculum Framework'!$E:$F,2,0),"")</f>
        <v/>
      </c>
      <c r="DA16" s="22"/>
      <c r="DB16" s="31" t="str">
        <f>iferror(vlookup(DA16,'AP CS Principles Curriculum Framework'!$E:$F,2,0),"")</f>
        <v/>
      </c>
      <c r="DC16" s="22"/>
      <c r="DD16" s="31" t="str">
        <f>iferror(vlookup(DC16,'AP CS Principles Curriculum Framework'!$E:$F,2,0),"")</f>
        <v/>
      </c>
      <c r="DE16" s="22"/>
      <c r="DF16" s="31" t="str">
        <f>iferror(vlookup(DE16,'AP CS Principles Curriculum Framework'!$E:$F,2,0),"")</f>
        <v/>
      </c>
      <c r="DG16" s="22"/>
      <c r="DH16" s="31" t="str">
        <f>iferror(vlookup(DG16,'AP CS Principles Curriculum Framework'!$E:$F,2,0),"")</f>
        <v/>
      </c>
      <c r="DI16" s="22"/>
      <c r="DJ16" s="31" t="str">
        <f>iferror(vlookup(DI16,'AP CS Principles Curriculum Framework'!$E:$F,2,0),"")</f>
        <v/>
      </c>
      <c r="DK16" s="22"/>
      <c r="DL16" s="31" t="str">
        <f>iferror(vlookup(DK16,'AP CS Principles Curriculum Framework'!$E:$F,2,0),"")</f>
        <v/>
      </c>
      <c r="DM16" s="22"/>
      <c r="DN16" s="31" t="str">
        <f>iferror(vlookup(DM16,'AP CS Principles Curriculum Framework'!$E:$F,2,0),"")</f>
        <v/>
      </c>
      <c r="DO16" s="22"/>
      <c r="DP16" s="31" t="str">
        <f>iferror(vlookup(DO16,'AP CS Principles Curriculum Framework'!$E:$F,2,0),"")</f>
        <v/>
      </c>
      <c r="DQ16" s="31"/>
      <c r="DR16" s="31" t="str">
        <f>iferror(vlookup(DQ16,'AP CS Principles Curriculum Framework'!$E:$F,2,0),"")</f>
        <v/>
      </c>
      <c r="DS16" s="31"/>
      <c r="DT16" s="31" t="str">
        <f>iferror(vlookup(DS16,'AP CS Principles Curriculum Framework'!$E:$F,2,0),"")</f>
        <v/>
      </c>
      <c r="DU16" s="31"/>
      <c r="DV16" s="31" t="str">
        <f>iferror(vlookup(DU16,'AP CS Principles Curriculum Framework'!$E:$F,2,0),"")</f>
        <v/>
      </c>
      <c r="DW16" s="31"/>
      <c r="DX16" s="31" t="str">
        <f>iferror(vlookup(DW16,'AP CS Principles Curriculum Framework'!$E:$F,2,0),"")</f>
        <v/>
      </c>
      <c r="DY16" s="31"/>
      <c r="DZ16" s="31" t="str">
        <f>iferror(vlookup(DY16,'AP CS Principles Curriculum Framework'!$E:$F,2,0),"")</f>
        <v/>
      </c>
      <c r="EA16" s="31"/>
      <c r="EB16" s="31" t="str">
        <f>iferror(vlookup(EA16,'AP CS Principles Curriculum Framework'!$E:$F,2,0),"")</f>
        <v/>
      </c>
      <c r="EC16" s="31"/>
      <c r="ED16" s="31" t="str">
        <f>iferror(vlookup(EC16,'AP CS Principles Curriculum Framework'!$E:$F,2,0),"")</f>
        <v/>
      </c>
      <c r="EE16" s="31"/>
      <c r="EF16" s="31" t="str">
        <f>iferror(vlookup(EE16,'AP CS Principles Curriculum Framework'!$E:$F,2,0),"")</f>
        <v/>
      </c>
      <c r="EG16" s="31"/>
      <c r="EH16" s="31" t="str">
        <f>iferror(vlookup(EG16,'AP CS Principles Curriculum Framework'!$E:$F,2,0),"")</f>
        <v/>
      </c>
      <c r="EI16" s="31"/>
      <c r="EJ16" s="31" t="str">
        <f>iferror(vlookup(EI16,'AP CS Principles Curriculum Framework'!$E:$F,2,0),"")</f>
        <v/>
      </c>
    </row>
    <row r="17" ht="15.75" customHeight="1">
      <c r="A17" s="44">
        <v>13.0</v>
      </c>
      <c r="B17" s="44" t="s">
        <v>290</v>
      </c>
      <c r="C17" s="44" t="s">
        <v>1392</v>
      </c>
      <c r="D17" s="44" t="s">
        <v>290</v>
      </c>
      <c r="E17" s="44" t="s">
        <v>1157</v>
      </c>
      <c r="F17" s="44" t="s">
        <v>361</v>
      </c>
      <c r="G17" s="44" t="s">
        <v>367</v>
      </c>
      <c r="H17" s="46"/>
      <c r="I17" s="46"/>
      <c r="J17" s="46"/>
      <c r="K17" s="44" t="s">
        <v>1158</v>
      </c>
      <c r="L17" s="44" t="s">
        <v>340</v>
      </c>
      <c r="M17" s="44" t="s">
        <v>346</v>
      </c>
      <c r="N17" s="46"/>
      <c r="O17" s="46"/>
      <c r="P17" s="48" t="s">
        <v>1159</v>
      </c>
      <c r="Q17" s="44" t="s">
        <v>1181</v>
      </c>
      <c r="R17" s="44" t="s">
        <v>1191</v>
      </c>
      <c r="S17" s="44" t="s">
        <v>1220</v>
      </c>
      <c r="T17" s="44"/>
      <c r="U17" s="44"/>
      <c r="V17" s="168"/>
      <c r="W17" s="44" t="s">
        <v>384</v>
      </c>
      <c r="X17" s="44" t="s">
        <v>196</v>
      </c>
      <c r="Y17" s="44" t="s">
        <v>747</v>
      </c>
      <c r="Z17" s="44" t="s">
        <v>198</v>
      </c>
      <c r="AA17" s="44"/>
      <c r="AB17" s="44"/>
      <c r="AC17" s="44" t="s">
        <v>1160</v>
      </c>
      <c r="AD17" s="50" t="str">
        <f>iferror(vlookup(AC17,'AP CS Principles Curriculum Framework'!$E:$F,2,0),"")</f>
        <v>The Internet connects devices and networks all over the world.</v>
      </c>
      <c r="AE17" s="44" t="s">
        <v>1163</v>
      </c>
      <c r="AF17" s="50" t="str">
        <f>iferror(vlookup(AE17,'AP CS Principles Curriculum Framework'!$E:$F,2,0),"")</f>
        <v>An end-to-end architecture facilitates connecting new devices and networks on the Internet.</v>
      </c>
      <c r="AG17" s="44" t="s">
        <v>1165</v>
      </c>
      <c r="AH17" s="50" t="str">
        <f>iferror(vlookup(AG17,'AP CS Principles Curriculum Framework'!$E:$F,2,0),"")</f>
        <v>Devices and networks that make up the Internet are connected and communicate using addresses and protocols.</v>
      </c>
      <c r="AI17" s="44" t="s">
        <v>1167</v>
      </c>
      <c r="AJ17" s="50" t="str">
        <f>iferror(vlookup(AI17,'AP CS Principles Curriculum Framework'!$E:$F,2,0),"")</f>
        <v>The Internet and the systems built on it facilitate collaboration.</v>
      </c>
      <c r="AK17" s="44" t="s">
        <v>1169</v>
      </c>
      <c r="AL17" s="50" t="str">
        <f>iferror(vlookup(AK17,'AP CS Principles Curriculum Framework'!$E:$F,2,0),"")</f>
        <v>Connecting new devices to the Internet is enabled by assignment of an Internet protocol (IP) address.</v>
      </c>
      <c r="AM17" s="44" t="s">
        <v>1172</v>
      </c>
      <c r="AN17" s="50" t="str">
        <f>iferror(vlookup(AM17,'AP CS Principles Curriculum Framework'!$E:$F,2,0),"")</f>
        <v>The Internet is built on evolving standards, including those for addresses and names.</v>
      </c>
      <c r="AO17" s="44" t="s">
        <v>1175</v>
      </c>
      <c r="AP17" s="50" t="str">
        <f>iferror(vlookup(AO17,'AP CS Principles Curriculum Framework'!$E:$F,2,0),"")</f>
        <v>The domain name system (DNS) translates names to IP addresses.</v>
      </c>
      <c r="AQ17" s="44" t="s">
        <v>1177</v>
      </c>
      <c r="AR17" s="50" t="str">
        <f>iferror(vlookup(AQ17,'AP CS Principles Curriculum Framework'!$E:$F,2,0),"")</f>
        <v>The number of devices that could use an IP address has grown so fast that a new protocol (IPv6) has been established to handle routing of many more devices.</v>
      </c>
      <c r="AS17" s="44" t="s">
        <v>1179</v>
      </c>
      <c r="AT17" s="50" t="str">
        <f>iferror(vlookup(AS17,'AP CS Principles Curriculum Framework'!$E:$F,2,0),"")</f>
        <v>Standards such as hypertext transfer protocol (HTTP), IP, and simple mail transfer protocol (SMTP) are developed and overseen by the Internet Engineering Task Force (IETF).</v>
      </c>
      <c r="AU17" s="44" t="s">
        <v>1183</v>
      </c>
      <c r="AV17" s="50" t="str">
        <f>iferror(vlookup(AU17,'AP CS Principles Curriculum Framework'!$E:$F,2,0),"")</f>
        <v>The Internet and the systems built on it are hierarchical and redundant.</v>
      </c>
      <c r="AW17" s="44" t="s">
        <v>1185</v>
      </c>
      <c r="AX17" s="50" t="str">
        <f>iferror(vlookup(AW17,'AP CS Principles Curriculum Framework'!$E:$F,2,0),"")</f>
        <v>The domain name syntax is hierarchical.</v>
      </c>
      <c r="AY17" s="44" t="s">
        <v>1187</v>
      </c>
      <c r="AZ17" s="50" t="str">
        <f>iferror(vlookup(AY17,'AP CS Principles Curriculum Framework'!$E:$F,2,0),"")</f>
        <v>IP addresses are hierarchical.</v>
      </c>
      <c r="BA17" s="44" t="s">
        <v>1189</v>
      </c>
      <c r="BB17" s="50" t="str">
        <f>iferror(vlookup(BA17,'AP CS Principles Curriculum Framework'!$E:$F,2,0),"")</f>
        <v>Routing on the Internet is fault tolerant and redundant.</v>
      </c>
      <c r="BC17" s="44" t="s">
        <v>1192</v>
      </c>
      <c r="BD17" s="50" t="str">
        <f>iferror(vlookup(BC17,'AP CS Principles Curriculum Framework'!$E:$F,2,0),"")</f>
        <v>Hierarchy and redundancy help systems scale.</v>
      </c>
      <c r="BE17" s="44" t="s">
        <v>1194</v>
      </c>
      <c r="BF17" s="50" t="str">
        <f>iferror(vlookup(BE17,'AP CS Principles Curriculum Framework'!$E:$F,2,0),"")</f>
        <v>The redundancy of routing (i.e., more than one way to route data) between two points on the Internet increases the reliability of the Internet and helps it scale to more devices and more people.</v>
      </c>
      <c r="BG17" s="44" t="s">
        <v>1196</v>
      </c>
      <c r="BH17" s="50" t="str">
        <f>iferror(vlookup(BG17,'AP CS Principles Curriculum Framework'!$E:$F,2,0),"")</f>
        <v>Hierarchy in the DNS helps that system scale.</v>
      </c>
      <c r="BI17" s="44" t="s">
        <v>1199</v>
      </c>
      <c r="BJ17" s="50" t="str">
        <f>iferror(vlookup(BI17,'AP CS Principles Curriculum Framework'!$E:$F,2,0),"")</f>
        <v>Interfaces and protocols enable widespread use of the Internet.</v>
      </c>
      <c r="BK17" s="44" t="s">
        <v>1201</v>
      </c>
      <c r="BL17" s="50" t="str">
        <f>iferror(vlookup(BK17,'AP CS Principles Curriculum Framework'!$E:$F,2,0),"")</f>
        <v>Open standards fuel the growth of the Internet.</v>
      </c>
      <c r="BM17" s="44" t="s">
        <v>1203</v>
      </c>
      <c r="BN17" s="50" t="str">
        <f>iferror(vlookup(BM17,'AP CS Principles Curriculum Framework'!$E:$F,2,0),"")</f>
        <v>The Internet is a packet-switched system through which digital data is sent by breaking the data into blocks of bits called packets, which contain both the data being transmitted and control information for routing the data.</v>
      </c>
      <c r="BO17" s="44" t="s">
        <v>1206</v>
      </c>
      <c r="BP17" s="50" t="str">
        <f>iferror(vlookup(BO17,'AP CS Principles Curriculum Framework'!$E:$F,2,0),"")</f>
        <v>Standards for packets and routing include transmission control protocol/Internet protocol (TCP/IP).</v>
      </c>
      <c r="BQ17" s="44" t="s">
        <v>1210</v>
      </c>
      <c r="BR17" s="50" t="str">
        <f>iferror(vlookup(BQ17,'AP CS Principles Curriculum Framework'!$E:$F,2,0),"")</f>
        <v>Standards for sharing information and communicating between browsers and servers on the Web include HTTP and secure sockets layer/transport layer security (SSL/TLS).</v>
      </c>
      <c r="BS17" s="44" t="s">
        <v>1213</v>
      </c>
      <c r="BT17" s="50" t="str">
        <f>iferror(vlookup(BS17,'AP CS Principles Curriculum Framework'!$E:$F,2,0),"")</f>
        <v>The size and speed of systems affect their use.</v>
      </c>
      <c r="BU17" s="44" t="s">
        <v>1215</v>
      </c>
      <c r="BV17" s="50" t="str">
        <f>iferror(vlookup(BU17,'AP CS Principles Curriculum Framework'!$E:$F,2,0),"")</f>
        <v>The bandwidth of a system is a measure of bit rate — the amount of data (measured in bits) that can be sent in a fixed amount of time.</v>
      </c>
      <c r="BW17" s="44" t="s">
        <v>1217</v>
      </c>
      <c r="BX17" s="50" t="str">
        <f>iferror(vlookup(BW17,'AP CS Principles Curriculum Framework'!$E:$F,2,0),"")</f>
        <v>The latency of a system is the time elapsed between the transmission and the receipt of a request.</v>
      </c>
      <c r="BY17" s="44" t="s">
        <v>1221</v>
      </c>
      <c r="BZ17" s="50" t="str">
        <f>iferror(vlookup(BY17,'AP CS Principles Curriculum Framework'!$E:$F,2,0),"")</f>
        <v>The trust model of the Internet involves trade-offs.</v>
      </c>
      <c r="CA17" s="44" t="s">
        <v>1223</v>
      </c>
      <c r="CB17" s="50" t="str">
        <f>iferror(vlookup(CA17,'AP CS Principles Curriculum Framework'!$E:$F,2,0),"")</f>
        <v>The domain name system (DNS) was not designed to be completely secure.</v>
      </c>
      <c r="CC17" s="44" t="s">
        <v>1225</v>
      </c>
      <c r="CD17" s="50" t="str">
        <f>iferror(vlookup(CC17,'AP CS Principles Curriculum Framework'!$E:$F,2,0),"")</f>
        <v>Implementing cybersecurity has software, hardware, and human components.</v>
      </c>
      <c r="CE17" s="44" t="s">
        <v>1227</v>
      </c>
      <c r="CF17" s="50" t="str">
        <f>iferror(vlookup(CE17,'AP CS Principles Curriculum Framework'!$E:$F,2,0),"")</f>
        <v>Cyber warfare and cyber crime have widespread and potentially devastating effects.</v>
      </c>
      <c r="CG17" s="44" t="s">
        <v>1229</v>
      </c>
      <c r="CH17" s="50" t="str">
        <f>iferror(vlookup(CG17,'AP CS Principles Curriculum Framework'!$E:$F,2,0),"")</f>
        <v>Distributed denial-of-service attacks (DDoS) compromise a target by flooding it with requests from multiple systems.</v>
      </c>
      <c r="CI17" s="44" t="s">
        <v>1232</v>
      </c>
      <c r="CJ17" s="50" t="str">
        <f>iferror(vlookup(CI17,'AP CS Principles Curriculum Framework'!$E:$F,2,0),"")</f>
        <v>Phishing, viruses, and other attacks have human and software components.</v>
      </c>
      <c r="CK17" s="44" t="s">
        <v>1234</v>
      </c>
      <c r="CL17" s="50" t="str">
        <f>iferror(vlookup(CK17,'AP CS Principles Curriculum Framework'!$E:$F,2,0),"")</f>
        <v>Antivirus software and firewalls can help prevent unauthorized access to private data.</v>
      </c>
      <c r="CM17" s="44" t="s">
        <v>1236</v>
      </c>
      <c r="CN17" s="50" t="str">
        <f>iferror(vlookup(CM17,'AP CS Principles Curriculum Framework'!$E:$F,2,0),"")</f>
        <v>Cryptography is essential to many models of cybersecurity.</v>
      </c>
      <c r="CO17" s="44" t="s">
        <v>1238</v>
      </c>
      <c r="CP17" s="50" t="str">
        <f>iferror(vlookup(CO17,'AP CS Principles Curriculum Framework'!$E:$F,2,0),"")</f>
        <v>Cryptography has a mathematical foundation.</v>
      </c>
      <c r="CQ17" s="44" t="s">
        <v>1242</v>
      </c>
      <c r="CR17" s="50" t="str">
        <f>iferror(vlookup(CQ17,'AP CS Principles Curriculum Framework'!$E:$F,2,0),"")</f>
        <v>Open standards help ensure cryptography is secure.</v>
      </c>
      <c r="CS17" s="44" t="s">
        <v>1244</v>
      </c>
      <c r="CT17" s="50" t="str">
        <f>iferror(vlookup(CS17,'AP CS Principles Curriculum Framework'!$E:$F,2,0),"")</f>
        <v>Symmetric encryption is a method of encryption involving one key for encryption and decryption.</v>
      </c>
      <c r="CU17" s="44" t="s">
        <v>1247</v>
      </c>
      <c r="CV17" s="50" t="str">
        <f>iferror(vlookup(CU17,'AP CS Principles Curriculum Framework'!$E:$F,2,0),"")</f>
        <v>Public key encryption, which is not symmetric, is an encryption method that is widely used because of the enhanced security associated with its use.</v>
      </c>
      <c r="CW17" s="44" t="s">
        <v>1250</v>
      </c>
      <c r="CX17" s="50" t="str">
        <f>iferror(vlookup(CW17,'AP CS Principles Curriculum Framework'!$E:$F,2,0),"")</f>
        <v>Certificate authorities (CAs) issue digital certificates that validate the ownership of encrypted keys used in secured communication and are based on a trust model.</v>
      </c>
      <c r="CY17" s="46"/>
      <c r="CZ17" s="50" t="str">
        <f>iferror(vlookup(CY17,'AP CS Principles Curriculum Framework'!$E:$F,2,0),"")</f>
        <v/>
      </c>
      <c r="DA17" s="46"/>
      <c r="DB17" s="50" t="str">
        <f>iferror(vlookup(DA17,'AP CS Principles Curriculum Framework'!$E:$F,2,0),"")</f>
        <v/>
      </c>
      <c r="DC17" s="46"/>
      <c r="DD17" s="50" t="str">
        <f>iferror(vlookup(DC17,'AP CS Principles Curriculum Framework'!$E:$F,2,0),"")</f>
        <v/>
      </c>
      <c r="DE17" s="46"/>
      <c r="DF17" s="50" t="str">
        <f>iferror(vlookup(DE17,'AP CS Principles Curriculum Framework'!$E:$F,2,0),"")</f>
        <v/>
      </c>
      <c r="DG17" s="46"/>
      <c r="DH17" s="50" t="str">
        <f>iferror(vlookup(DG17,'AP CS Principles Curriculum Framework'!$E:$F,2,0),"")</f>
        <v/>
      </c>
      <c r="DI17" s="46"/>
      <c r="DJ17" s="50" t="str">
        <f>iferror(vlookup(DI17,'AP CS Principles Curriculum Framework'!$E:$F,2,0),"")</f>
        <v/>
      </c>
      <c r="DK17" s="46"/>
      <c r="DL17" s="50" t="str">
        <f>iferror(vlookup(DK17,'AP CS Principles Curriculum Framework'!$E:$F,2,0),"")</f>
        <v/>
      </c>
      <c r="DM17" s="46"/>
      <c r="DN17" s="50" t="str">
        <f>iferror(vlookup(DM17,'AP CS Principles Curriculum Framework'!$E:$F,2,0),"")</f>
        <v/>
      </c>
      <c r="DO17" s="46"/>
      <c r="DP17" s="50" t="str">
        <f>iferror(vlookup(DO17,'AP CS Principles Curriculum Framework'!$E:$F,2,0),"")</f>
        <v/>
      </c>
      <c r="DQ17" s="46"/>
      <c r="DR17" s="50" t="str">
        <f>iferror(vlookup(DQ17,'AP CS Principles Curriculum Framework'!$E:$F,2,0),"")</f>
        <v/>
      </c>
      <c r="DS17" s="46"/>
      <c r="DT17" s="50" t="str">
        <f>iferror(vlookup(DS17,'AP CS Principles Curriculum Framework'!$E:$F,2,0),"")</f>
        <v/>
      </c>
      <c r="DU17" s="46"/>
      <c r="DV17" s="50" t="str">
        <f>iferror(vlookup(DU17,'AP CS Principles Curriculum Framework'!$E:$F,2,0),"")</f>
        <v/>
      </c>
      <c r="DW17" s="46"/>
      <c r="DX17" s="50" t="str">
        <f>iferror(vlookup(DW17,'AP CS Principles Curriculum Framework'!$E:$F,2,0),"")</f>
        <v/>
      </c>
      <c r="DY17" s="46"/>
      <c r="DZ17" s="50" t="str">
        <f>iferror(vlookup(DY17,'AP CS Principles Curriculum Framework'!$E:$F,2,0),"")</f>
        <v/>
      </c>
      <c r="EA17" s="46"/>
      <c r="EB17" s="50" t="str">
        <f>iferror(vlookup(EA17,'AP CS Principles Curriculum Framework'!$E:$F,2,0),"")</f>
        <v/>
      </c>
      <c r="EC17" s="46"/>
      <c r="ED17" s="50" t="str">
        <f>iferror(vlookup(EC17,'AP CS Principles Curriculum Framework'!$E:$F,2,0),"")</f>
        <v/>
      </c>
      <c r="EE17" s="46"/>
      <c r="EF17" s="50" t="str">
        <f>iferror(vlookup(EE17,'AP CS Principles Curriculum Framework'!$E:$F,2,0),"")</f>
        <v/>
      </c>
      <c r="EG17" s="46"/>
      <c r="EH17" s="50" t="str">
        <f>iferror(vlookup(EG17,'AP CS Principles Curriculum Framework'!$E:$F,2,0),"")</f>
        <v/>
      </c>
      <c r="EI17" s="46"/>
      <c r="EJ17" s="50" t="str">
        <f>iferror(vlookup(EI17,'AP CS Principles Curriculum Framework'!$E:$F,2,0),"")</f>
        <v/>
      </c>
    </row>
    <row r="18" ht="15.75" customHeight="1">
      <c r="A18" s="17">
        <v>14.0</v>
      </c>
      <c r="B18" s="17" t="s">
        <v>291</v>
      </c>
      <c r="C18" s="17" t="s">
        <v>668</v>
      </c>
      <c r="D18" s="17" t="s">
        <v>291</v>
      </c>
      <c r="E18" s="17" t="s">
        <v>913</v>
      </c>
      <c r="F18" s="17" t="s">
        <v>918</v>
      </c>
      <c r="G18" s="17" t="s">
        <v>921</v>
      </c>
      <c r="H18" s="17" t="s">
        <v>362</v>
      </c>
      <c r="I18" s="17"/>
      <c r="J18" s="17"/>
      <c r="K18" s="17" t="s">
        <v>914</v>
      </c>
      <c r="L18" s="17" t="s">
        <v>341</v>
      </c>
      <c r="M18" s="17" t="s">
        <v>347</v>
      </c>
      <c r="N18" s="22"/>
      <c r="O18" s="22"/>
      <c r="P18" s="25" t="s">
        <v>915</v>
      </c>
      <c r="Q18" s="17" t="s">
        <v>928</v>
      </c>
      <c r="R18" s="17" t="s">
        <v>941</v>
      </c>
      <c r="S18" s="17" t="s">
        <v>953</v>
      </c>
      <c r="T18" s="17" t="s">
        <v>976</v>
      </c>
      <c r="U18" s="17" t="s">
        <v>993</v>
      </c>
      <c r="V18" s="17"/>
      <c r="W18" s="17" t="s">
        <v>384</v>
      </c>
      <c r="X18" s="17" t="s">
        <v>196</v>
      </c>
      <c r="Y18" s="17" t="s">
        <v>747</v>
      </c>
      <c r="Z18" s="17" t="s">
        <v>198</v>
      </c>
      <c r="AA18" s="17" t="s">
        <v>748</v>
      </c>
      <c r="AB18" s="17"/>
      <c r="AC18" s="17" t="s">
        <v>916</v>
      </c>
      <c r="AD18" s="31" t="str">
        <f>iferror(vlookup(AC18,'AP CS Principles Curriculum Framework'!$E:$F,2,0),"")</f>
        <v>Computers are used in an iterative and interactive way when processing digital information to gain insight and knowledge.</v>
      </c>
      <c r="AE18" s="17" t="s">
        <v>919</v>
      </c>
      <c r="AF18" s="31" t="str">
        <f>iferror(vlookup(AE18,'AP CS Principles Curriculum Framework'!$E:$F,2,0),"")</f>
        <v>Digital information can be filtered and cleaned by using computers to process information.</v>
      </c>
      <c r="AG18" s="17" t="s">
        <v>922</v>
      </c>
      <c r="AH18" s="31" t="str">
        <f>iferror(vlookup(AG18,'AP CS Principles Curriculum Framework'!$E:$F,2,0),"")</f>
        <v>Combining data sources, clustering data, and data classification are part of the process of using computers to process information.</v>
      </c>
      <c r="AI18" s="17" t="s">
        <v>924</v>
      </c>
      <c r="AJ18" s="31" t="str">
        <f>iferror(vlookup(AI18,'AP CS Principles Curriculum Framework'!$E:$F,2,0),"")</f>
        <v>Insight and knowledge can be obtained from translating and transforming digitally represented information.</v>
      </c>
      <c r="AK18" s="17" t="s">
        <v>926</v>
      </c>
      <c r="AL18" s="31" t="str">
        <f>iferror(vlookup(AK18,'AP CS Principles Curriculum Framework'!$E:$F,2,0),"")</f>
        <v>Patterns can emerge when data is transformed using computational tools.</v>
      </c>
      <c r="AM18" s="17" t="s">
        <v>929</v>
      </c>
      <c r="AN18" s="31" t="str">
        <f>iferror(vlookup(AM18,'AP CS Principles Curriculum Framework'!$E:$F,2,0),"")</f>
        <v>Collaboration is an important part of solving data-driven problems.</v>
      </c>
      <c r="AO18" s="17" t="s">
        <v>931</v>
      </c>
      <c r="AP18" s="31" t="str">
        <f>iferror(vlookup(AO18,'AP CS Principles Curriculum Framework'!$E:$F,2,0),"")</f>
        <v>Collaboration facilitates solving computational problems by applying multiple perspectives, experiences, and skill sets.</v>
      </c>
      <c r="AQ18" s="17" t="s">
        <v>933</v>
      </c>
      <c r="AR18" s="31" t="str">
        <f>iferror(vlookup(AQ18,'AP CS Principles Curriculum Framework'!$E:$F,2,0),"")</f>
        <v>Communication between participants working on data-driven problems gives rise to enhanced insights and knowledge.</v>
      </c>
      <c r="AS18" s="17" t="s">
        <v>935</v>
      </c>
      <c r="AT18" s="31" t="str">
        <f>iferror(vlookup(AS18,'AP CS Principles Curriculum Framework'!$E:$F,2,0),"")</f>
        <v>Collaboration in developing hypotheses and questions, and in testing hypotheses and answering questions, about data helps participants gain insight and knowledge.</v>
      </c>
      <c r="AU18" s="17" t="s">
        <v>937</v>
      </c>
      <c r="AV18" s="31" t="str">
        <f>iferror(vlookup(AU18,'AP CS Principles Curriculum Framework'!$E:$F,2,0),"")</f>
        <v>Collaborating face-to-face and using online collaborative tools can facilitate processing information to gain insight and knowledge.</v>
      </c>
      <c r="AW18" s="17" t="s">
        <v>939</v>
      </c>
      <c r="AX18" s="31" t="str">
        <f>iferror(vlookup(AW18,'AP CS Principles Curriculum Framework'!$E:$F,2,0),"")</f>
        <v>Investigating large data sets collaboratively can lead to insight and knowledge not obtained when working alone.</v>
      </c>
      <c r="AY18" s="17" t="s">
        <v>942</v>
      </c>
      <c r="AZ18" s="31" t="str">
        <f>iferror(vlookup(AY18,'AP CS Principles Curriculum Framework'!$E:$F,2,0),"")</f>
        <v>Visualization tools and software can communicate information about data.</v>
      </c>
      <c r="BA18" s="17" t="s">
        <v>944</v>
      </c>
      <c r="BB18" s="31" t="str">
        <f>iferror(vlookup(BA18,'AP CS Principles Curriculum Framework'!$E:$F,2,0),"")</f>
        <v>Tables, diagrams, and textual displays can be used in communicating insight and knowledge gained from data.</v>
      </c>
      <c r="BC18" s="17" t="s">
        <v>947</v>
      </c>
      <c r="BD18" s="31" t="str">
        <f>iferror(vlookup(BC18,'AP CS Principles Curriculum Framework'!$E:$F,2,0),"")</f>
        <v>Summaries of data analyzed computationally can be effective in communicating insight and knowledge gained from digitally represented information.</v>
      </c>
      <c r="BE18" s="17" t="s">
        <v>949</v>
      </c>
      <c r="BF18" s="31" t="str">
        <f>iferror(vlookup(BE18,'AP CS Principles Curriculum Framework'!$E:$F,2,0),"")</f>
        <v>Transforming information can be effective in communicating knowledge gained from data.</v>
      </c>
      <c r="BG18" s="17" t="s">
        <v>951</v>
      </c>
      <c r="BH18" s="31" t="str">
        <f>iferror(vlookup(BG18,'AP CS Principles Curriculum Framework'!$E:$F,2,0),"")</f>
        <v>Interactivity with data is an aspect of communicating.</v>
      </c>
      <c r="BI18" s="17" t="s">
        <v>954</v>
      </c>
      <c r="BJ18" s="31" t="str">
        <f>iferror(vlookup(BI18,'AP CS Principles Curriculum Framework'!$E:$F,2,0),"")</f>
        <v>Large data sets provide opportunities and challenges for extracting information and knowledge.</v>
      </c>
      <c r="BK18" s="17" t="s">
        <v>956</v>
      </c>
      <c r="BL18" s="31" t="str">
        <f>iferror(vlookup(BK18,'AP CS Principles Curriculum Framework'!$E:$F,2,0),"")</f>
        <v>Large data sets provide opportunities for identifying trends, making connections in data, and solving problems.</v>
      </c>
      <c r="BM18" s="17" t="s">
        <v>959</v>
      </c>
      <c r="BN18" s="31" t="str">
        <f>iferror(vlookup(BM18,'AP CS Principles Curriculum Framework'!$E:$F,2,0),"")</f>
        <v>Computing tools facilitate the discovery of connections in information within large data sets.</v>
      </c>
      <c r="BO18" s="17" t="s">
        <v>961</v>
      </c>
      <c r="BP18" s="31" t="str">
        <f>iferror(vlookup(BO18,'AP CS Principles Curriculum Framework'!$E:$F,2,0),"")</f>
        <v>Search tools are essential for efficiently finding information.</v>
      </c>
      <c r="BQ18" s="17" t="s">
        <v>964</v>
      </c>
      <c r="BR18" s="31" t="str">
        <f>iferror(vlookup(BQ18,'AP CS Principles Curriculum Framework'!$E:$F,2,0),"")</f>
        <v>Information filtering systems are important tools for finding information and recognizing patterns in the information.</v>
      </c>
      <c r="BS18" s="17" t="s">
        <v>966</v>
      </c>
      <c r="BT18" s="31" t="str">
        <f>iferror(vlookup(BS18,'AP CS Principles Curriculum Framework'!$E:$F,2,0),"")</f>
        <v>Software tools, including spreadsheets and databases, help to efficiently organize and find trends in information.</v>
      </c>
      <c r="BU18" s="17" t="s">
        <v>970</v>
      </c>
      <c r="BV18" s="31" t="str">
        <f>iferror(vlookup(BU18,'AP CS Principles Curriculum Framework'!$E:$F,2,0),"")</f>
        <v>Metadata is data about data.</v>
      </c>
      <c r="BW18" s="17" t="s">
        <v>972</v>
      </c>
      <c r="BX18" s="31" t="str">
        <f>iferror(vlookup(BW18,'AP CS Principles Curriculum Framework'!$E:$F,2,0),"")</f>
        <v>Metadata can be descriptive data about an image, a Web page, or other complex objects.</v>
      </c>
      <c r="BY18" s="17" t="s">
        <v>974</v>
      </c>
      <c r="BZ18" s="31" t="str">
        <f>iferror(vlookup(BY18,'AP CS Principles Curriculum Framework'!$E:$F,2,0),"")</f>
        <v>Metadata can increase the effective use of data or data sets by providing additional information about various aspects of that data.</v>
      </c>
      <c r="CA18" s="17" t="s">
        <v>977</v>
      </c>
      <c r="CB18" s="31" t="str">
        <f>iferror(vlookup(CA18,'AP CS Principles Curriculum Framework'!$E:$F,2,0),"")</f>
        <v>Large data sets include data such as transactions, measurements, text, sound, images, and video.</v>
      </c>
      <c r="CC18" s="17" t="s">
        <v>979</v>
      </c>
      <c r="CD18" s="31" t="str">
        <f>iferror(vlookup(CC18,'AP CS Principles Curriculum Framework'!$E:$F,2,0),"")</f>
        <v>The storing, processing, and curating of large data sets is challenging.</v>
      </c>
      <c r="CE18" s="17" t="s">
        <v>981</v>
      </c>
      <c r="CF18" s="31" t="str">
        <f>iferror(vlookup(CE18,'AP CS Principles Curriculum Framework'!$E:$F,2,0),"")</f>
        <v>Structuring large data sets for analysis can be challenging.</v>
      </c>
      <c r="CG18" s="17" t="s">
        <v>983</v>
      </c>
      <c r="CH18" s="31" t="str">
        <f>iferror(vlookup(CG18,'AP CS Principles Curriculum Framework'!$E:$F,2,0),"")</f>
        <v>Maintaining privacy of large data sets containing personal information can be challenging.</v>
      </c>
      <c r="CI18" s="17" t="s">
        <v>985</v>
      </c>
      <c r="CJ18" s="31" t="str">
        <f>iferror(vlookup(CI18,'AP CS Principles Curriculum Framework'!$E:$F,2,0),"")</f>
        <v>Scalability of systems is an important consideration when data sets are large.</v>
      </c>
      <c r="CK18" s="17" t="s">
        <v>987</v>
      </c>
      <c r="CL18" s="31" t="str">
        <f>iferror(vlookup(CK18,'AP CS Principles Curriculum Framework'!$E:$F,2,0),"")</f>
        <v>The size or scale of a system that stores data affects how that data set is used.</v>
      </c>
      <c r="CM18" s="17" t="s">
        <v>989</v>
      </c>
      <c r="CN18" s="31" t="str">
        <f>iferror(vlookup(CM18,'AP CS Principles Curriculum Framework'!$E:$F,2,0),"")</f>
        <v>The effective use of large data sets requires computational solutions.</v>
      </c>
      <c r="CO18" s="17" t="s">
        <v>991</v>
      </c>
      <c r="CP18" s="31" t="str">
        <f>iferror(vlookup(CO18,'AP CS Principles Curriculum Framework'!$E:$F,2,0),"")</f>
        <v>Analytical techniques to store, manage, transmit, and process data sets change as the size of data sets scale.</v>
      </c>
      <c r="CQ18" s="17" t="s">
        <v>994</v>
      </c>
      <c r="CR18" s="31" t="str">
        <f>iferror(vlookup(CQ18,'AP CS Principles Curriculum Framework'!$E:$F,2,0),"")</f>
        <v>Digital data representations involve trade- offs related to storage, security, and privacy concerns.</v>
      </c>
      <c r="CS18" s="17" t="s">
        <v>996</v>
      </c>
      <c r="CT18" s="31" t="str">
        <f>iferror(vlookup(CS18,'AP CS Principles Curriculum Framework'!$E:$F,2,0),"")</f>
        <v>Security concerns engender trade-offs in storing and transmitting information.</v>
      </c>
      <c r="CU18" s="17" t="s">
        <v>998</v>
      </c>
      <c r="CV18" s="31" t="str">
        <f>iferror(vlookup(CU18,'AP CS Principles Curriculum Framework'!$E:$F,2,0),"")</f>
        <v>There are trade-offs in using lossy and lossless compression techniques for storing and transmitting data.</v>
      </c>
      <c r="CW18" s="17" t="s">
        <v>1000</v>
      </c>
      <c r="CX18" s="31" t="str">
        <f>iferror(vlookup(CW18,'AP CS Principles Curriculum Framework'!$E:$F,2,0),"")</f>
        <v>Lossless data compression reduces the number of bits stored or transmitted but allows complete reconstruction of the original data.</v>
      </c>
      <c r="CY18" s="17" t="s">
        <v>1002</v>
      </c>
      <c r="CZ18" s="31" t="str">
        <f>iferror(vlookup(CY18,'AP CS Principles Curriculum Framework'!$E:$F,2,0),"")</f>
        <v>Lossy data compression can significantly reduce the number of bits stored or transmitted at the cost of being able to reconstruct only an approximation of the original data.</v>
      </c>
      <c r="DA18" s="17" t="s">
        <v>1004</v>
      </c>
      <c r="DB18" s="31" t="str">
        <f>iferror(vlookup(DA18,'AP CS Principles Curriculum Framework'!$E:$F,2,0),"")</f>
        <v>Security and privacy concerns arise with data containing personal information.</v>
      </c>
      <c r="DC18" s="17" t="s">
        <v>1006</v>
      </c>
      <c r="DD18" s="31" t="str">
        <f>iferror(vlookup(DC18,'AP CS Principles Curriculum Framework'!$E:$F,2,0),"")</f>
        <v>Data is stored in many formats depending on its characteristics (e.g., size and intended use).</v>
      </c>
      <c r="DE18" s="17" t="s">
        <v>1008</v>
      </c>
      <c r="DF18" s="31" t="str">
        <f>iferror(vlookup(DE18,'AP CS Principles Curriculum Framework'!$E:$F,2,0),"")</f>
        <v>The choice of storage media affects both the methods and costs of manipulating the data it contains.</v>
      </c>
      <c r="DG18" s="17" t="s">
        <v>1010</v>
      </c>
      <c r="DH18" s="31" t="str">
        <f>iferror(vlookup(DG18,'AP CS Principles Curriculum Framework'!$E:$F,2,0),"")</f>
        <v>Reading data and updating data have different storage requirements.</v>
      </c>
      <c r="DI18" s="17"/>
      <c r="DJ18" s="31" t="str">
        <f>iferror(vlookup(DI18,'AP CS Principles Curriculum Framework'!$E:$F,2,0),"")</f>
        <v/>
      </c>
      <c r="DK18" s="17"/>
      <c r="DL18" s="31" t="str">
        <f>iferror(vlookup(DK18,'AP CS Principles Curriculum Framework'!$E:$F,2,0),"")</f>
        <v/>
      </c>
      <c r="DM18" s="17"/>
      <c r="DN18" s="31" t="str">
        <f>iferror(vlookup(DM18,'AP CS Principles Curriculum Framework'!$E:$F,2,0),"")</f>
        <v/>
      </c>
      <c r="DO18" s="17"/>
      <c r="DP18" s="31" t="str">
        <f>iferror(vlookup(DO18,'AP CS Principles Curriculum Framework'!$E:$F,2,0),"")</f>
        <v/>
      </c>
      <c r="DQ18" s="31"/>
      <c r="DR18" s="31" t="str">
        <f>iferror(vlookup(DQ18,'AP CS Principles Curriculum Framework'!$E:$F,2,0),"")</f>
        <v/>
      </c>
      <c r="DS18" s="31"/>
      <c r="DT18" s="31" t="str">
        <f>iferror(vlookup(DS18,'AP CS Principles Curriculum Framework'!$E:$F,2,0),"")</f>
        <v/>
      </c>
      <c r="DU18" s="31"/>
      <c r="DV18" s="31" t="str">
        <f>iferror(vlookup(DU18,'AP CS Principles Curriculum Framework'!$E:$F,2,0),"")</f>
        <v/>
      </c>
      <c r="DW18" s="31"/>
      <c r="DX18" s="31" t="str">
        <f>iferror(vlookup(DW18,'AP CS Principles Curriculum Framework'!$E:$F,2,0),"")</f>
        <v/>
      </c>
      <c r="DY18" s="31"/>
      <c r="DZ18" s="31" t="str">
        <f>iferror(vlookup(DY18,'AP CS Principles Curriculum Framework'!$E:$F,2,0),"")</f>
        <v/>
      </c>
      <c r="EA18" s="31"/>
      <c r="EB18" s="31" t="str">
        <f>iferror(vlookup(EA18,'AP CS Principles Curriculum Framework'!$E:$F,2,0),"")</f>
        <v/>
      </c>
      <c r="EC18" s="31"/>
      <c r="ED18" s="31" t="str">
        <f>iferror(vlookup(EC18,'AP CS Principles Curriculum Framework'!$E:$F,2,0),"")</f>
        <v/>
      </c>
      <c r="EE18" s="31"/>
      <c r="EF18" s="31" t="str">
        <f>iferror(vlookup(EE18,'AP CS Principles Curriculum Framework'!$E:$F,2,0),"")</f>
        <v/>
      </c>
      <c r="EG18" s="31"/>
      <c r="EH18" s="31" t="str">
        <f>iferror(vlookup(EG18,'AP CS Principles Curriculum Framework'!$E:$F,2,0),"")</f>
        <v/>
      </c>
      <c r="EI18" s="31"/>
      <c r="EJ18" s="31" t="str">
        <f>iferror(vlookup(EI18,'AP CS Principles Curriculum Framework'!$E:$F,2,0),"")</f>
        <v/>
      </c>
    </row>
    <row r="19" ht="15.75" customHeight="1">
      <c r="A19" s="44">
        <v>15.0</v>
      </c>
      <c r="B19" s="44" t="s">
        <v>1432</v>
      </c>
      <c r="C19" s="44" t="s">
        <v>668</v>
      </c>
      <c r="D19" s="44" t="s">
        <v>1253</v>
      </c>
      <c r="E19" s="44" t="s">
        <v>372</v>
      </c>
      <c r="F19" s="44" t="s">
        <v>360</v>
      </c>
      <c r="G19" s="44" t="s">
        <v>366</v>
      </c>
      <c r="H19" s="44" t="s">
        <v>370</v>
      </c>
      <c r="I19" s="46"/>
      <c r="J19" s="46"/>
      <c r="K19" s="44" t="s">
        <v>1254</v>
      </c>
      <c r="L19" s="44" t="s">
        <v>339</v>
      </c>
      <c r="M19" s="44" t="s">
        <v>345</v>
      </c>
      <c r="N19" s="44" t="s">
        <v>352</v>
      </c>
      <c r="O19" s="46"/>
      <c r="P19" s="48" t="s">
        <v>1255</v>
      </c>
      <c r="Q19" s="44" t="s">
        <v>1291</v>
      </c>
      <c r="R19" s="44" t="s">
        <v>1302</v>
      </c>
      <c r="S19" s="44" t="s">
        <v>1317</v>
      </c>
      <c r="T19" s="44" t="s">
        <v>1352</v>
      </c>
      <c r="U19" s="44"/>
      <c r="V19" s="168"/>
      <c r="W19" s="44" t="s">
        <v>384</v>
      </c>
      <c r="X19" s="44" t="s">
        <v>747</v>
      </c>
      <c r="Y19" s="44"/>
      <c r="Z19" s="44"/>
      <c r="AA19" s="44"/>
      <c r="AB19" s="44"/>
      <c r="AC19" s="44" t="s">
        <v>1256</v>
      </c>
      <c r="AD19" s="50" t="str">
        <f>iferror(vlookup(AC19,'AP CS Principles Curriculum Framework'!$E:$F,2,0),"")</f>
        <v>Email, short message service (SMS), and chat have fostered new ways to communicate and collaborate.</v>
      </c>
      <c r="AE19" s="44" t="s">
        <v>1258</v>
      </c>
      <c r="AF19" s="50" t="str">
        <f>iferror(vlookup(AE19,'AP CS Principles Curriculum Framework'!$E:$F,2,0),"")</f>
        <v>Video conferencing and video chat have fostered new ways to communicate and collaborate.</v>
      </c>
      <c r="AG19" s="44" t="s">
        <v>1260</v>
      </c>
      <c r="AH19" s="50" t="str">
        <f>iferror(vlookup(AG19,'AP CS Principles Curriculum Framework'!$E:$F,2,0),"")</f>
        <v>Social media continues to evolve and foster new ways to communicate.</v>
      </c>
      <c r="AI19" s="44" t="s">
        <v>1263</v>
      </c>
      <c r="AJ19" s="50" t="str">
        <f>iferror(vlookup(AI19,'AP CS Principles Curriculum Framework'!$E:$F,2,0),"")</f>
        <v>Cloud computing fosters new ways to communicate and collaborate.</v>
      </c>
      <c r="AK19" s="44" t="s">
        <v>1265</v>
      </c>
      <c r="AL19" s="50" t="str">
        <f>iferror(vlookup(AK19,'AP CS Principles Curriculum Framework'!$E:$F,2,0),"")</f>
        <v>Widespread access to information facilitates the identification of problems, development of solutions, and dissemination of results.</v>
      </c>
      <c r="AM19" s="44" t="s">
        <v>1267</v>
      </c>
      <c r="AN19" s="50" t="str">
        <f>iferror(vlookup(AM19,'AP CS Principles Curriculum Framework'!$E:$F,2,0),"")</f>
        <v>Public data provides widespread access and enables solutions to identified problems.</v>
      </c>
      <c r="AO19" s="44" t="s">
        <v>1269</v>
      </c>
      <c r="AP19" s="50" t="str">
        <f>iferror(vlookup(AO19,'AP CS Principles Curriculum Framework'!$E:$F,2,0),"")</f>
        <v>Search trends are predictors.</v>
      </c>
      <c r="AQ19" s="44" t="s">
        <v>1271</v>
      </c>
      <c r="AR19" s="50" t="str">
        <f>iferror(vlookup(AQ19,'AP CS Principles Curriculum Framework'!$E:$F,2,0),"")</f>
        <v>Social media, such as blogs and Twitter, have enhanced dissemination.</v>
      </c>
      <c r="AS19" s="44" t="s">
        <v>1273</v>
      </c>
      <c r="AT19" s="50" t="str">
        <f>iferror(vlookup(AS19,'AP CS Principles Curriculum Framework'!$E:$F,2,0),"")</f>
        <v>Global Positioning System (GPS) and related technologies have changed how humans travel, navigate, and find information related to geolocation.</v>
      </c>
      <c r="AU19" s="44" t="s">
        <v>1275</v>
      </c>
      <c r="AV19" s="50" t="str">
        <f>iferror(vlookup(AU19,'AP CS Principles Curriculum Framework'!$E:$F,2,0),"")</f>
        <v>Sensor networks facilitate new ways of interacting with the environment and with physical systems.</v>
      </c>
      <c r="AW19" s="44" t="s">
        <v>1277</v>
      </c>
      <c r="AX19" s="50" t="str">
        <f>iferror(vlookup(AW19,'AP CS Principles Curriculum Framework'!$E:$F,2,0),"")</f>
        <v>Smart grids, smart buildings, and smart transportation are changing and facilitating human capabilities.</v>
      </c>
      <c r="AY19" s="44" t="s">
        <v>1279</v>
      </c>
      <c r="AZ19" s="50" t="str">
        <f>iferror(vlookup(AY19,'AP CS Principles Curriculum Framework'!$E:$F,2,0),"")</f>
        <v>Computing contributes to many assistive technologies that enhance human capabilities.</v>
      </c>
      <c r="BA19" s="44" t="s">
        <v>1281</v>
      </c>
      <c r="BB19" s="50" t="str">
        <f>iferror(vlookup(BA19,'AP CS Principles Curriculum Framework'!$E:$F,2,0),"")</f>
        <v>The Internet and the Web have enhanced methods of and opportunities for communication and collaboration.</v>
      </c>
      <c r="BC19" s="44" t="s">
        <v>1283</v>
      </c>
      <c r="BD19" s="50" t="str">
        <f>iferror(vlookup(BC19,'AP CS Principles Curriculum Framework'!$E:$F,2,0),"")</f>
        <v>The Internet and the Web have changed many areas, including e-commerce, health care, access to information and entertainment, and online learning.</v>
      </c>
      <c r="BE19" s="44" t="s">
        <v>1285</v>
      </c>
      <c r="BF19" s="50" t="str">
        <f>iferror(vlookup(BE19,'AP CS Principles Curriculum Framework'!$E:$F,2,0),"")</f>
        <v>The Internet and the Web have impacted productivity, positively and negatively, in many areas.</v>
      </c>
      <c r="BG19" s="44" t="s">
        <v>1287</v>
      </c>
      <c r="BH19" s="50" t="str">
        <f>iferror(vlookup(BG19,'AP CS Principles Curriculum Framework'!$E:$F,2,0),"")</f>
        <v>Distributed solutions must scale to solve some problems.</v>
      </c>
      <c r="BI19" s="44" t="s">
        <v>1289</v>
      </c>
      <c r="BJ19" s="50" t="str">
        <f>iferror(vlookup(BI19,'AP CS Principles Curriculum Framework'!$E:$F,2,0),"")</f>
        <v>Science has been impacted by using scale and “citizen science” to solve scientific problems using home computers in scientific research.</v>
      </c>
      <c r="BK19" s="44" t="s">
        <v>1292</v>
      </c>
      <c r="BL19" s="50" t="str">
        <f>iferror(vlookup(BK19,'AP CS Principles Curriculum Framework'!$E:$F,2,0),"")</f>
        <v>Human computation harnesses contributions from many humans to solve problems related to digital data and the Web.</v>
      </c>
      <c r="BM19" s="44" t="s">
        <v>1294</v>
      </c>
      <c r="BN19" s="50" t="str">
        <f>iferror(vlookup(BM19,'AP CS Principles Curriculum Framework'!$E:$F,2,0),"")</f>
        <v>Human capabilities are enhanced by digitally enabled collaboration.</v>
      </c>
      <c r="BO19" s="44" t="s">
        <v>1296</v>
      </c>
      <c r="BP19" s="50" t="str">
        <f>iferror(vlookup(BO19,'AP CS Principles Curriculum Framework'!$E:$F,2,0),"")</f>
        <v>Some online services use the contributions of many people to benefit both individuals and society.</v>
      </c>
      <c r="BQ19" s="44" t="s">
        <v>1298</v>
      </c>
      <c r="BR19" s="50" t="str">
        <f>iferror(vlookup(BQ19,'AP CS Principles Curriculum Framework'!$E:$F,2,0),"")</f>
        <v>Crowdsourcing offers new models for collaboration, such as connecting people with jobs and businesses with funding.</v>
      </c>
      <c r="BS19" s="44" t="s">
        <v>1300</v>
      </c>
      <c r="BT19" s="50" t="str">
        <f>iferror(vlookup(BS19,'AP CS Principles Curriculum Framework'!$E:$F,2,0),"")</f>
        <v>The move from desktop computers to a proliferation of always-on mobile computers is leading to new applications.</v>
      </c>
      <c r="BU19" s="44" t="s">
        <v>1303</v>
      </c>
      <c r="BV19" s="50" t="str">
        <f>iferror(vlookup(BU19,'AP CS Principles Curriculum Framework'!$E:$F,2,0),"")</f>
        <v>Machine learning and data mining have enabled innovation in medicine, business, and science.</v>
      </c>
      <c r="BW19" s="44" t="s">
        <v>1305</v>
      </c>
      <c r="BX19" s="50" t="str">
        <f>iferror(vlookup(BW19,'AP CS Principles Curriculum Framework'!$E:$F,2,0),"")</f>
        <v>Scientific computing has enabled innovation in science and business.</v>
      </c>
      <c r="BY19" s="44" t="s">
        <v>1307</v>
      </c>
      <c r="BZ19" s="50" t="str">
        <f>iferror(vlookup(BY19,'AP CS Principles Curriculum Framework'!$E:$F,2,0),"")</f>
        <v>Computing enables innovation by providing access to and sharing of information.</v>
      </c>
      <c r="CA19" s="44" t="s">
        <v>1309</v>
      </c>
      <c r="CB19" s="50" t="str">
        <f>iferror(vlookup(CA19,'AP CS Principles Curriculum Framework'!$E:$F,2,0),"")</f>
        <v>Open access and Creative Commons have enabled broad access to digital information.</v>
      </c>
      <c r="CC19" s="44" t="s">
        <v>1311</v>
      </c>
      <c r="CD19" s="50" t="str">
        <f>iferror(vlookup(CC19,'AP CS Principles Curriculum Framework'!$E:$F,2,0),"")</f>
        <v>Open and curated scientific databases have benefited scientific researchers.</v>
      </c>
      <c r="CE19" s="44" t="s">
        <v>1313</v>
      </c>
      <c r="CF19" s="50" t="str">
        <f>iferror(vlookup(CE19,'AP CS Principles Curriculum Framework'!$E:$F,2,0),"")</f>
        <v>Moore’s law has encouraged industries that use computers to effectively plan future research and development based on anticipated increases in computing power.</v>
      </c>
      <c r="CG19" s="44" t="s">
        <v>1315</v>
      </c>
      <c r="CH19" s="50" t="str">
        <f>iferror(vlookup(CG19,'AP CS Principles Curriculum Framework'!$E:$F,2,0),"")</f>
        <v>Advances in computing as an enabling technology have generated and increased the creativity in other fields.</v>
      </c>
      <c r="CI19" s="44" t="s">
        <v>1318</v>
      </c>
      <c r="CJ19" s="50" t="str">
        <f>iferror(vlookup(CI19,'AP CS Principles Curriculum Framework'!$E:$F,2,0),"")</f>
        <v>Innovations enabled by computing raise legal and ethical concerns.</v>
      </c>
      <c r="CK19" s="44" t="s">
        <v>1320</v>
      </c>
      <c r="CL19" s="50" t="str">
        <f>iferror(vlookup(CK19,'AP CS Principles Curriculum Framework'!$E:$F,2,0),"")</f>
        <v>Commercial access to music and movie downloads and streaming raises legal and ethical concerns.</v>
      </c>
      <c r="CM19" s="44" t="s">
        <v>1322</v>
      </c>
      <c r="CN19" s="50" t="str">
        <f>iferror(vlookup(CM19,'AP CS Principles Curriculum Framework'!$E:$F,2,0),"")</f>
        <v>Access to digital content via peer-to-peer networks raises legal and ethical concerns.</v>
      </c>
      <c r="CO19" s="44" t="s">
        <v>1324</v>
      </c>
      <c r="CP19" s="50" t="str">
        <f>iferror(vlookup(CO19,'AP CS Principles Curriculum Framework'!$E:$F,2,0),"")</f>
        <v>Both authenticated and anonymous access to digital information raise legal and ethical concerns.</v>
      </c>
      <c r="CQ19" s="44" t="s">
        <v>1326</v>
      </c>
      <c r="CR19" s="50" t="str">
        <f>iferror(vlookup(CQ19,'AP CS Principles Curriculum Framework'!$E:$F,2,0),"")</f>
        <v>Commercial and governmental censorship of digital information raise legal and ethical concerns.</v>
      </c>
      <c r="CS19" s="44" t="s">
        <v>1328</v>
      </c>
      <c r="CT19" s="50" t="str">
        <f>iferror(vlookup(CS19,'AP CS Principles Curriculum Framework'!$E:$F,2,0),"")</f>
        <v>Open source and licensing of software and content raise legal and ethical concerns.</v>
      </c>
      <c r="CU19" s="44" t="s">
        <v>1330</v>
      </c>
      <c r="CV19" s="50" t="str">
        <f>iferror(vlookup(CU19,'AP CS Principles Curriculum Framework'!$E:$F,2,0),"")</f>
        <v>Privacy and security concerns arise in the development and use of computational systems and artifacts.</v>
      </c>
      <c r="CW19" s="44" t="s">
        <v>1332</v>
      </c>
      <c r="CX19" s="50" t="str">
        <f>iferror(vlookup(CW19,'AP CS Principles Curriculum Framework'!$E:$F,2,0),"")</f>
        <v>Aggregation of information, such as geolocation, cookies, and browsing history, raises privacy and security concerns.</v>
      </c>
      <c r="CY19" s="44" t="s">
        <v>1334</v>
      </c>
      <c r="CZ19" s="50" t="str">
        <f>iferror(vlookup(CY19,'AP CS Principles Curriculum Framework'!$E:$F,2,0),"")</f>
        <v>Anonymity in online interactions can be enabled through the use of online anonymity software and proxy servers.</v>
      </c>
      <c r="DA19" s="44" t="s">
        <v>1336</v>
      </c>
      <c r="DB19" s="50" t="str">
        <f>iferror(vlookup(DA19,'AP CS Principles Curriculum Framework'!$E:$F,2,0),"")</f>
        <v>Technology enables the collection, use, and exploitation of information about, by, and for individuals, groups, and institutions.</v>
      </c>
      <c r="DC19" s="44" t="s">
        <v>1338</v>
      </c>
      <c r="DD19" s="50" t="str">
        <f>iferror(vlookup(DC19,'AP CS Principles Curriculum Framework'!$E:$F,2,0),"")</f>
        <v>People can have instant access to vast amounts of information online; accessing this information can enable the collection of both individual and aggregate data that can be used and collected.</v>
      </c>
      <c r="DE19" s="44" t="s">
        <v>1340</v>
      </c>
      <c r="DF19" s="50" t="str">
        <f>iferror(vlookup(DE19,'AP CS Principles Curriculum Framework'!$E:$F,2,0),"")</f>
        <v>Commercial and governmental curation of information may be exploited if privacy and other protections are ignored.</v>
      </c>
      <c r="DG19" s="44" t="s">
        <v>1342</v>
      </c>
      <c r="DH19" s="50" t="str">
        <f>iferror(vlookup(DG19,'AP CS Principles Curriculum Framework'!$E:$F,2,0),"")</f>
        <v>Targeted advertising is used to help individuals, but it can be misused at both individual and aggregate levels.</v>
      </c>
      <c r="DI19" s="44" t="s">
        <v>1344</v>
      </c>
      <c r="DJ19" s="50" t="str">
        <f>iferror(vlookup(DI19,'AP CS Principles Curriculum Framework'!$E:$F,2,0),"")</f>
        <v>Widespread access to digitized information raises questions about intellectual property.</v>
      </c>
      <c r="DK19" s="44" t="s">
        <v>1346</v>
      </c>
      <c r="DL19" s="50" t="str">
        <f>iferror(vlookup(DK19,'AP CS Principles Curriculum Framework'!$E:$F,2,0),"")</f>
        <v>Creation of digital audio, video, and textual content by combining existing content has been impacted by copyright concerns.</v>
      </c>
      <c r="DM19" s="44" t="s">
        <v>1348</v>
      </c>
      <c r="DN19" s="50" t="str">
        <f>iferror(vlookup(DM19,'AP CS Principles Curriculum Framework'!$E:$F,2,0),"")</f>
        <v>The Digital Millennium Copyright Act (DMCA) has been a benefit and a challenge in making copyrighted digital material widely available.</v>
      </c>
      <c r="DO19" s="44" t="s">
        <v>1350</v>
      </c>
      <c r="DP19" s="50" t="str">
        <f>iferror(vlookup(DO19,'AP CS Principles Curriculum Framework'!$E:$F,2,0),"")</f>
        <v>Open source and free software have practical, business, and ethical impacts on widespread access to programs, libraries, and code.</v>
      </c>
      <c r="DQ19" s="205" t="s">
        <v>1353</v>
      </c>
      <c r="DR19" s="50" t="str">
        <f>iferror(vlookup(DQ19,'AP CS Principles Curriculum Framework'!$E:$F,2,0),"")</f>
        <v>The innovation and impact of social media and online access is different in different countries and in different socioeconomic groups.</v>
      </c>
      <c r="DS19" s="205" t="s">
        <v>1355</v>
      </c>
      <c r="DT19" s="50" t="str">
        <f>iferror(vlookup(DS19,'AP CS Principles Curriculum Framework'!$E:$F,2,0),"")</f>
        <v>Mobile, wireless, and networked computing have an impact on innovation throughout the world.</v>
      </c>
      <c r="DU19" s="205" t="s">
        <v>1446</v>
      </c>
      <c r="DV19" s="50" t="str">
        <f>iferror(vlookup(DU19,'AP CS Principles Curriculum Framework'!$E:$F,2,0),"")</f>
        <v/>
      </c>
      <c r="DW19" s="205" t="s">
        <v>1448</v>
      </c>
      <c r="DX19" s="50" t="str">
        <f>iferror(vlookup(DW19,'AP CS Principles Curriculum Framework'!$E:$F,2,0),"")</f>
        <v/>
      </c>
      <c r="DY19" s="205" t="s">
        <v>1449</v>
      </c>
      <c r="DZ19" s="50" t="str">
        <f>iferror(vlookup(DY19,'AP CS Principles Curriculum Framework'!$E:$F,2,0),"")</f>
        <v/>
      </c>
      <c r="EA19" s="205" t="s">
        <v>1450</v>
      </c>
      <c r="EB19" s="50" t="str">
        <f>iferror(vlookup(EA19,'AP CS Principles Curriculum Framework'!$E:$F,2,0),"")</f>
        <v/>
      </c>
      <c r="EC19" s="205" t="s">
        <v>1451</v>
      </c>
      <c r="ED19" s="50" t="str">
        <f>iferror(vlookup(EC19,'AP CS Principles Curriculum Framework'!$E:$F,2,0),"")</f>
        <v/>
      </c>
      <c r="EE19" s="205" t="s">
        <v>1452</v>
      </c>
      <c r="EF19" s="50" t="str">
        <f>iferror(vlookup(EE19,'AP CS Principles Curriculum Framework'!$E:$F,2,0),"")</f>
        <v/>
      </c>
      <c r="EG19" s="205" t="s">
        <v>1453</v>
      </c>
      <c r="EH19" s="50" t="str">
        <f>iferror(vlookup(EG19,'AP CS Principles Curriculum Framework'!$E:$F,2,0),"")</f>
        <v/>
      </c>
      <c r="EI19" s="205" t="s">
        <v>1454</v>
      </c>
      <c r="EJ19" s="50" t="str">
        <f>iferror(vlookup(EI19,'AP CS Principles Curriculum Framework'!$E:$F,2,0),"")</f>
        <v/>
      </c>
    </row>
    <row r="20" ht="15.75" customHeight="1">
      <c r="A20" s="206"/>
      <c r="B20" s="206" t="s">
        <v>1455</v>
      </c>
      <c r="C20" s="206"/>
      <c r="D20" s="206"/>
      <c r="E20" s="206"/>
      <c r="F20" s="206"/>
      <c r="G20" s="206"/>
      <c r="H20" s="206"/>
      <c r="I20" s="206"/>
      <c r="J20" s="206"/>
      <c r="K20" s="206"/>
      <c r="L20" s="206"/>
      <c r="M20" s="206"/>
      <c r="N20" s="206"/>
      <c r="O20" s="206"/>
      <c r="P20" s="207"/>
      <c r="Q20" s="206"/>
      <c r="R20" s="206"/>
      <c r="S20" s="206"/>
      <c r="T20" s="206"/>
      <c r="U20" s="206"/>
      <c r="V20" s="206"/>
      <c r="W20" s="206"/>
      <c r="X20" s="206"/>
      <c r="Y20" s="206"/>
      <c r="Z20" s="206"/>
      <c r="AA20" s="206"/>
      <c r="AB20" s="206"/>
      <c r="AC20" s="206"/>
      <c r="AD20" s="206" t="str">
        <f>iferror(vlookup(AC20,'AP CS Principles Curriculum Framework'!$E:$F,2,0),"")</f>
        <v/>
      </c>
      <c r="AE20" s="206"/>
      <c r="AF20" s="206" t="str">
        <f>iferror(vlookup(AE20,'AP CS Principles Curriculum Framework'!$E:$F,2,0),"")</f>
        <v/>
      </c>
      <c r="AG20" s="206"/>
      <c r="AH20" s="206" t="str">
        <f>iferror(vlookup(AG20,'AP CS Principles Curriculum Framework'!$E:$F,2,0),"")</f>
        <v/>
      </c>
      <c r="AI20" s="206"/>
      <c r="AJ20" s="206" t="str">
        <f>iferror(vlookup(AI20,'AP CS Principles Curriculum Framework'!$E:$F,2,0),"")</f>
        <v/>
      </c>
      <c r="AK20" s="206"/>
      <c r="AL20" s="206" t="str">
        <f>iferror(vlookup(AK20,'AP CS Principles Curriculum Framework'!$E:$F,2,0),"")</f>
        <v/>
      </c>
      <c r="AM20" s="206"/>
      <c r="AN20" s="206" t="str">
        <f>iferror(vlookup(AM20,'AP CS Principles Curriculum Framework'!$E:$F,2,0),"")</f>
        <v/>
      </c>
      <c r="AO20" s="206"/>
      <c r="AP20" s="206" t="str">
        <f>iferror(vlookup(AO20,'AP CS Principles Curriculum Framework'!$E:$F,2,0),"")</f>
        <v/>
      </c>
      <c r="AQ20" s="206"/>
      <c r="AR20" s="206" t="str">
        <f>iferror(vlookup(AQ20,'AP CS Principles Curriculum Framework'!$E:$F,2,0),"")</f>
        <v/>
      </c>
      <c r="AS20" s="206"/>
      <c r="AT20" s="206" t="str">
        <f>iferror(vlookup(AS20,'AP CS Principles Curriculum Framework'!$E:$F,2,0),"")</f>
        <v/>
      </c>
      <c r="AU20" s="206"/>
      <c r="AV20" s="206" t="str">
        <f>iferror(vlookup(AU20,'AP CS Principles Curriculum Framework'!$E:$F,2,0),"")</f>
        <v/>
      </c>
      <c r="AW20" s="206"/>
      <c r="AX20" s="206" t="str">
        <f>iferror(vlookup(AW20,'AP CS Principles Curriculum Framework'!$E:$F,2,0),"")</f>
        <v/>
      </c>
      <c r="AY20" s="206"/>
      <c r="AZ20" s="206" t="str">
        <f>iferror(vlookup(AY20,'AP CS Principles Curriculum Framework'!$E:$F,2,0),"")</f>
        <v/>
      </c>
      <c r="BA20" s="206"/>
      <c r="BB20" s="206" t="str">
        <f>iferror(vlookup(BA20,'AP CS Principles Curriculum Framework'!$E:$F,2,0),"")</f>
        <v/>
      </c>
      <c r="BC20" s="206"/>
      <c r="BD20" s="206" t="str">
        <f>iferror(vlookup(BC20,'AP CS Principles Curriculum Framework'!$E:$F,2,0),"")</f>
        <v/>
      </c>
      <c r="BE20" s="206"/>
      <c r="BF20" s="206" t="str">
        <f>iferror(vlookup(BE20,'AP CS Principles Curriculum Framework'!$E:$F,2,0),"")</f>
        <v/>
      </c>
      <c r="BG20" s="206"/>
      <c r="BH20" s="206" t="str">
        <f>iferror(vlookup(BG20,'AP CS Principles Curriculum Framework'!$E:$F,2,0),"")</f>
        <v/>
      </c>
      <c r="BI20" s="206"/>
      <c r="BJ20" s="206" t="str">
        <f>iferror(vlookup(BI20,'AP CS Principles Curriculum Framework'!$E:$F,2,0),"")</f>
        <v/>
      </c>
      <c r="BK20" s="206"/>
      <c r="BL20" s="206" t="str">
        <f>iferror(vlookup(BK20,'AP CS Principles Curriculum Framework'!$E:$F,2,0),"")</f>
        <v/>
      </c>
      <c r="BM20" s="206"/>
      <c r="BN20" s="206" t="str">
        <f>iferror(vlookup(BM20,'AP CS Principles Curriculum Framework'!$E:$F,2,0),"")</f>
        <v/>
      </c>
      <c r="BO20" s="206"/>
      <c r="BP20" s="206" t="str">
        <f>iferror(vlookup(BO20,'AP CS Principles Curriculum Framework'!$E:$F,2,0),"")</f>
        <v/>
      </c>
      <c r="BQ20" s="206"/>
      <c r="BR20" s="206" t="str">
        <f>iferror(vlookup(BQ20,'AP CS Principles Curriculum Framework'!$E:$F,2,0),"")</f>
        <v/>
      </c>
      <c r="BS20" s="206"/>
      <c r="BT20" s="206" t="str">
        <f>iferror(vlookup(BS20,'AP CS Principles Curriculum Framework'!$E:$F,2,0),"")</f>
        <v/>
      </c>
      <c r="BU20" s="206"/>
      <c r="BV20" s="206" t="str">
        <f>iferror(vlookup(BU20,'AP CS Principles Curriculum Framework'!$E:$F,2,0),"")</f>
        <v/>
      </c>
      <c r="BW20" s="206"/>
      <c r="BX20" s="206" t="str">
        <f>iferror(vlookup(BW20,'AP CS Principles Curriculum Framework'!$E:$F,2,0),"")</f>
        <v/>
      </c>
      <c r="BY20" s="206"/>
      <c r="BZ20" s="206" t="str">
        <f>iferror(vlookup(BY20,'AP CS Principles Curriculum Framework'!$E:$F,2,0),"")</f>
        <v/>
      </c>
      <c r="CA20" s="206"/>
      <c r="CB20" s="206" t="str">
        <f>iferror(vlookup(CA20,'AP CS Principles Curriculum Framework'!$E:$F,2,0),"")</f>
        <v/>
      </c>
      <c r="CC20" s="206"/>
      <c r="CD20" s="206" t="str">
        <f>iferror(vlookup(CC20,'AP CS Principles Curriculum Framework'!$E:$F,2,0),"")</f>
        <v/>
      </c>
      <c r="CE20" s="206"/>
      <c r="CF20" s="206" t="str">
        <f>iferror(vlookup(CE20,'AP CS Principles Curriculum Framework'!$E:$F,2,0),"")</f>
        <v/>
      </c>
      <c r="CG20" s="206"/>
      <c r="CH20" s="206" t="str">
        <f>iferror(vlookup(CG20,'AP CS Principles Curriculum Framework'!$E:$F,2,0),"")</f>
        <v/>
      </c>
      <c r="CI20" s="206"/>
      <c r="CJ20" s="206" t="str">
        <f>iferror(vlookup(CI20,'AP CS Principles Curriculum Framework'!$E:$F,2,0),"")</f>
        <v/>
      </c>
      <c r="CK20" s="206"/>
      <c r="CL20" s="206" t="str">
        <f>iferror(vlookup(CK20,'AP CS Principles Curriculum Framework'!$E:$F,2,0),"")</f>
        <v/>
      </c>
      <c r="CM20" s="206"/>
      <c r="CN20" s="206" t="str">
        <f>iferror(vlookup(CM20,'AP CS Principles Curriculum Framework'!$E:$F,2,0),"")</f>
        <v/>
      </c>
      <c r="CO20" s="206"/>
      <c r="CP20" s="206" t="str">
        <f>iferror(vlookup(CO20,'AP CS Principles Curriculum Framework'!$E:$F,2,0),"")</f>
        <v/>
      </c>
      <c r="CQ20" s="206"/>
      <c r="CR20" s="206" t="str">
        <f>iferror(vlookup(CQ20,'AP CS Principles Curriculum Framework'!$E:$F,2,0),"")</f>
        <v/>
      </c>
      <c r="CS20" s="206"/>
      <c r="CT20" s="206" t="str">
        <f>iferror(vlookup(CS20,'AP CS Principles Curriculum Framework'!$E:$F,2,0),"")</f>
        <v/>
      </c>
      <c r="CU20" s="206"/>
      <c r="CV20" s="206" t="str">
        <f>iferror(vlookup(CU20,'AP CS Principles Curriculum Framework'!$E:$F,2,0),"")</f>
        <v/>
      </c>
      <c r="CW20" s="206"/>
      <c r="CX20" s="206" t="str">
        <f>iferror(vlookup(CW20,'AP CS Principles Curriculum Framework'!$E:$F,2,0),"")</f>
        <v/>
      </c>
      <c r="CY20" s="206"/>
      <c r="CZ20" s="206" t="str">
        <f>iferror(vlookup(CY20,'AP CS Principles Curriculum Framework'!$E:$F,2,0),"")</f>
        <v/>
      </c>
      <c r="DA20" s="206"/>
      <c r="DB20" s="206" t="str">
        <f>iferror(vlookup(DA20,'AP CS Principles Curriculum Framework'!$E:$F,2,0),"")</f>
        <v/>
      </c>
      <c r="DC20" s="206"/>
      <c r="DD20" s="206" t="str">
        <f>iferror(vlookup(DC20,'AP CS Principles Curriculum Framework'!$E:$F,2,0),"")</f>
        <v/>
      </c>
      <c r="DE20" s="206"/>
      <c r="DF20" s="206" t="str">
        <f>iferror(vlookup(DE20,'AP CS Principles Curriculum Framework'!$E:$F,2,0),"")</f>
        <v/>
      </c>
      <c r="DG20" s="206"/>
      <c r="DH20" s="206" t="str">
        <f>iferror(vlookup(DG20,'AP CS Principles Curriculum Framework'!$E:$F,2,0),"")</f>
        <v/>
      </c>
      <c r="DI20" s="206"/>
      <c r="DJ20" s="206" t="str">
        <f>iferror(vlookup(DI20,'AP CS Principles Curriculum Framework'!$E:$F,2,0),"")</f>
        <v/>
      </c>
      <c r="DK20" s="206"/>
      <c r="DL20" s="206" t="str">
        <f>iferror(vlookup(DK20,'AP CS Principles Curriculum Framework'!$E:$F,2,0),"")</f>
        <v/>
      </c>
      <c r="DM20" s="206"/>
      <c r="DN20" s="206" t="str">
        <f>iferror(vlookup(DM20,'AP CS Principles Curriculum Framework'!$E:$F,2,0),"")</f>
        <v/>
      </c>
      <c r="DO20" s="206"/>
      <c r="DP20" s="206" t="str">
        <f>iferror(vlookup(DO20,'AP CS Principles Curriculum Framework'!$E:$F,2,0),"")</f>
        <v/>
      </c>
      <c r="DQ20" s="206"/>
      <c r="DR20" s="206" t="str">
        <f>iferror(vlookup(DQ20,'AP CS Principles Curriculum Framework'!$E:$F,2,0),"")</f>
        <v/>
      </c>
      <c r="DS20" s="206"/>
      <c r="DT20" s="206" t="str">
        <f>iferror(vlookup(DS20,'AP CS Principles Curriculum Framework'!$E:$F,2,0),"")</f>
        <v/>
      </c>
      <c r="DU20" s="206"/>
      <c r="DV20" s="206" t="str">
        <f>iferror(vlookup(DU20,'AP CS Principles Curriculum Framework'!$E:$F,2,0),"")</f>
        <v/>
      </c>
      <c r="DW20" s="206"/>
      <c r="DX20" s="206" t="str">
        <f>iferror(vlookup(DW20,'AP CS Principles Curriculum Framework'!$E:$F,2,0),"")</f>
        <v/>
      </c>
      <c r="DY20" s="206"/>
      <c r="DZ20" s="206" t="str">
        <f>iferror(vlookup(DY20,'AP CS Principles Curriculum Framework'!$E:$F,2,0),"")</f>
        <v/>
      </c>
      <c r="EA20" s="206"/>
      <c r="EB20" s="206" t="str">
        <f>iferror(vlookup(EA20,'AP CS Principles Curriculum Framework'!$E:$F,2,0),"")</f>
        <v/>
      </c>
      <c r="EC20" s="206"/>
      <c r="ED20" s="206" t="str">
        <f>iferror(vlookup(EC20,'AP CS Principles Curriculum Framework'!$E:$F,2,0),"")</f>
        <v/>
      </c>
      <c r="EE20" s="206"/>
      <c r="EF20" s="206" t="str">
        <f>iferror(vlookup(EE20,'AP CS Principles Curriculum Framework'!$E:$F,2,0),"")</f>
        <v/>
      </c>
      <c r="EG20" s="206"/>
      <c r="EH20" s="206" t="str">
        <f>iferror(vlookup(EG20,'AP CS Principles Curriculum Framework'!$E:$F,2,0),"")</f>
        <v/>
      </c>
      <c r="EI20" s="206"/>
      <c r="EJ20" s="206" t="str">
        <f>iferror(vlookup(EI20,'AP CS Principles Curriculum Framework'!$E:$F,2,0),"")</f>
        <v/>
      </c>
    </row>
    <row r="21" ht="15.75" customHeight="1">
      <c r="A21" s="209">
        <v>16.0</v>
      </c>
      <c r="B21" s="209" t="s">
        <v>1465</v>
      </c>
      <c r="C21" s="209"/>
      <c r="D21" s="209" t="s">
        <v>1253</v>
      </c>
      <c r="E21" s="209"/>
      <c r="F21" s="209"/>
      <c r="G21" s="209"/>
      <c r="H21" s="209"/>
      <c r="I21" s="209"/>
      <c r="J21" s="209"/>
      <c r="K21" s="209"/>
      <c r="L21" s="209"/>
      <c r="M21" s="209"/>
      <c r="N21" s="209"/>
      <c r="O21" s="209"/>
      <c r="P21" s="210"/>
      <c r="Q21" s="209"/>
      <c r="R21" s="209"/>
      <c r="S21" s="209"/>
      <c r="T21" s="209"/>
      <c r="U21" s="209"/>
      <c r="V21" s="209"/>
      <c r="W21" s="209"/>
      <c r="X21" s="209"/>
      <c r="Y21" s="209"/>
      <c r="Z21" s="209"/>
      <c r="AA21" s="209"/>
      <c r="AB21" s="209"/>
      <c r="AC21" s="209"/>
      <c r="AD21" s="209" t="str">
        <f>iferror(vlookup(AC21,'AP CS Principles Curriculum Framework'!$E:$F,2,0),"")</f>
        <v/>
      </c>
      <c r="AE21" s="209"/>
      <c r="AF21" s="209" t="str">
        <f>iferror(vlookup(AE21,'AP CS Principles Curriculum Framework'!$E:$F,2,0),"")</f>
        <v/>
      </c>
      <c r="AG21" s="209"/>
      <c r="AH21" s="209" t="str">
        <f>iferror(vlookup(AG21,'AP CS Principles Curriculum Framework'!$E:$F,2,0),"")</f>
        <v/>
      </c>
      <c r="AI21" s="209"/>
      <c r="AJ21" s="209" t="str">
        <f>iferror(vlookup(AI21,'AP CS Principles Curriculum Framework'!$E:$F,2,0),"")</f>
        <v/>
      </c>
      <c r="AK21" s="209"/>
      <c r="AL21" s="209" t="str">
        <f>iferror(vlookup(AK21,'AP CS Principles Curriculum Framework'!$E:$F,2,0),"")</f>
        <v/>
      </c>
      <c r="AM21" s="209"/>
      <c r="AN21" s="209" t="str">
        <f>iferror(vlookup(AM21,'AP CS Principles Curriculum Framework'!$E:$F,2,0),"")</f>
        <v/>
      </c>
      <c r="AO21" s="209"/>
      <c r="AP21" s="209" t="str">
        <f>iferror(vlookup(AO21,'AP CS Principles Curriculum Framework'!$E:$F,2,0),"")</f>
        <v/>
      </c>
      <c r="AQ21" s="209"/>
      <c r="AR21" s="209" t="str">
        <f>iferror(vlookup(AQ21,'AP CS Principles Curriculum Framework'!$E:$F,2,0),"")</f>
        <v/>
      </c>
      <c r="AS21" s="209"/>
      <c r="AT21" s="209" t="str">
        <f>iferror(vlookup(AS21,'AP CS Principles Curriculum Framework'!$E:$F,2,0),"")</f>
        <v/>
      </c>
      <c r="AU21" s="209"/>
      <c r="AV21" s="209" t="str">
        <f>iferror(vlookup(AU21,'AP CS Principles Curriculum Framework'!$E:$F,2,0),"")</f>
        <v/>
      </c>
      <c r="AW21" s="209"/>
      <c r="AX21" s="209" t="str">
        <f>iferror(vlookup(AW21,'AP CS Principles Curriculum Framework'!$E:$F,2,0),"")</f>
        <v/>
      </c>
      <c r="AY21" s="209"/>
      <c r="AZ21" s="209" t="str">
        <f>iferror(vlookup(AY21,'AP CS Principles Curriculum Framework'!$E:$F,2,0),"")</f>
        <v/>
      </c>
      <c r="BA21" s="209"/>
      <c r="BB21" s="209" t="str">
        <f>iferror(vlookup(BA21,'AP CS Principles Curriculum Framework'!$E:$F,2,0),"")</f>
        <v/>
      </c>
      <c r="BC21" s="209"/>
      <c r="BD21" s="209" t="str">
        <f>iferror(vlookup(BC21,'AP CS Principles Curriculum Framework'!$E:$F,2,0),"")</f>
        <v/>
      </c>
      <c r="BE21" s="209"/>
      <c r="BF21" s="209" t="str">
        <f>iferror(vlookup(BE21,'AP CS Principles Curriculum Framework'!$E:$F,2,0),"")</f>
        <v/>
      </c>
      <c r="BG21" s="209"/>
      <c r="BH21" s="209" t="str">
        <f>iferror(vlookup(BG21,'AP CS Principles Curriculum Framework'!$E:$F,2,0),"")</f>
        <v/>
      </c>
      <c r="BI21" s="209"/>
      <c r="BJ21" s="209" t="str">
        <f>iferror(vlookup(BI21,'AP CS Principles Curriculum Framework'!$E:$F,2,0),"")</f>
        <v/>
      </c>
      <c r="BK21" s="209"/>
      <c r="BL21" s="209" t="str">
        <f>iferror(vlookup(BK21,'AP CS Principles Curriculum Framework'!$E:$F,2,0),"")</f>
        <v/>
      </c>
      <c r="BM21" s="209"/>
      <c r="BN21" s="209" t="str">
        <f>iferror(vlookup(BM21,'AP CS Principles Curriculum Framework'!$E:$F,2,0),"")</f>
        <v/>
      </c>
      <c r="BO21" s="209"/>
      <c r="BP21" s="209" t="str">
        <f>iferror(vlookup(BO21,'AP CS Principles Curriculum Framework'!$E:$F,2,0),"")</f>
        <v/>
      </c>
      <c r="BQ21" s="209"/>
      <c r="BR21" s="209" t="str">
        <f>iferror(vlookup(BQ21,'AP CS Principles Curriculum Framework'!$E:$F,2,0),"")</f>
        <v/>
      </c>
      <c r="BS21" s="209"/>
      <c r="BT21" s="209" t="str">
        <f>iferror(vlookup(BS21,'AP CS Principles Curriculum Framework'!$E:$F,2,0),"")</f>
        <v/>
      </c>
      <c r="BU21" s="209"/>
      <c r="BV21" s="209" t="str">
        <f>iferror(vlookup(BU21,'AP CS Principles Curriculum Framework'!$E:$F,2,0),"")</f>
        <v/>
      </c>
      <c r="BW21" s="209"/>
      <c r="BX21" s="209" t="str">
        <f>iferror(vlookup(BW21,'AP CS Principles Curriculum Framework'!$E:$F,2,0),"")</f>
        <v/>
      </c>
      <c r="BY21" s="209"/>
      <c r="BZ21" s="209" t="str">
        <f>iferror(vlookup(BY21,'AP CS Principles Curriculum Framework'!$E:$F,2,0),"")</f>
        <v/>
      </c>
      <c r="CA21" s="209"/>
      <c r="CB21" s="209" t="str">
        <f>iferror(vlookup(CA21,'AP CS Principles Curriculum Framework'!$E:$F,2,0),"")</f>
        <v/>
      </c>
      <c r="CC21" s="209"/>
      <c r="CD21" s="209" t="str">
        <f>iferror(vlookup(CC21,'AP CS Principles Curriculum Framework'!$E:$F,2,0),"")</f>
        <v/>
      </c>
      <c r="CE21" s="209"/>
      <c r="CF21" s="209" t="str">
        <f>iferror(vlookup(CE21,'AP CS Principles Curriculum Framework'!$E:$F,2,0),"")</f>
        <v/>
      </c>
      <c r="CG21" s="209"/>
      <c r="CH21" s="209" t="str">
        <f>iferror(vlookup(CG21,'AP CS Principles Curriculum Framework'!$E:$F,2,0),"")</f>
        <v/>
      </c>
      <c r="CI21" s="209"/>
      <c r="CJ21" s="209" t="str">
        <f>iferror(vlookup(CI21,'AP CS Principles Curriculum Framework'!$E:$F,2,0),"")</f>
        <v/>
      </c>
      <c r="CK21" s="209"/>
      <c r="CL21" s="209" t="str">
        <f>iferror(vlookup(CK21,'AP CS Principles Curriculum Framework'!$E:$F,2,0),"")</f>
        <v/>
      </c>
      <c r="CM21" s="209"/>
      <c r="CN21" s="209" t="str">
        <f>iferror(vlookup(CM21,'AP CS Principles Curriculum Framework'!$E:$F,2,0),"")</f>
        <v/>
      </c>
      <c r="CO21" s="209"/>
      <c r="CP21" s="209" t="str">
        <f>iferror(vlookup(CO21,'AP CS Principles Curriculum Framework'!$E:$F,2,0),"")</f>
        <v/>
      </c>
      <c r="CQ21" s="209"/>
      <c r="CR21" s="209" t="str">
        <f>iferror(vlookup(CQ21,'AP CS Principles Curriculum Framework'!$E:$F,2,0),"")</f>
        <v/>
      </c>
      <c r="CS21" s="209"/>
      <c r="CT21" s="209" t="str">
        <f>iferror(vlookup(CS21,'AP CS Principles Curriculum Framework'!$E:$F,2,0),"")</f>
        <v/>
      </c>
      <c r="CU21" s="209"/>
      <c r="CV21" s="209" t="str">
        <f>iferror(vlookup(CU21,'AP CS Principles Curriculum Framework'!$E:$F,2,0),"")</f>
        <v/>
      </c>
      <c r="CW21" s="209"/>
      <c r="CX21" s="209" t="str">
        <f>iferror(vlookup(CW21,'AP CS Principles Curriculum Framework'!$E:$F,2,0),"")</f>
        <v/>
      </c>
      <c r="CY21" s="209"/>
      <c r="CZ21" s="209" t="str">
        <f>iferror(vlookup(CY21,'AP CS Principles Curriculum Framework'!$E:$F,2,0),"")</f>
        <v/>
      </c>
      <c r="DA21" s="209"/>
      <c r="DB21" s="209" t="str">
        <f>iferror(vlookup(DA21,'AP CS Principles Curriculum Framework'!$E:$F,2,0),"")</f>
        <v/>
      </c>
      <c r="DC21" s="209"/>
      <c r="DD21" s="209" t="str">
        <f>iferror(vlookup(DC21,'AP CS Principles Curriculum Framework'!$E:$F,2,0),"")</f>
        <v/>
      </c>
      <c r="DE21" s="209"/>
      <c r="DF21" s="209" t="str">
        <f>iferror(vlookup(DE21,'AP CS Principles Curriculum Framework'!$E:$F,2,0),"")</f>
        <v/>
      </c>
      <c r="DG21" s="209"/>
      <c r="DH21" s="209" t="str">
        <f>iferror(vlookup(DG21,'AP CS Principles Curriculum Framework'!$E:$F,2,0),"")</f>
        <v/>
      </c>
      <c r="DI21" s="209"/>
      <c r="DJ21" s="209" t="str">
        <f>iferror(vlookup(DI21,'AP CS Principles Curriculum Framework'!$E:$F,2,0),"")</f>
        <v/>
      </c>
      <c r="DK21" s="209"/>
      <c r="DL21" s="209" t="str">
        <f>iferror(vlookup(DK21,'AP CS Principles Curriculum Framework'!$E:$F,2,0),"")</f>
        <v/>
      </c>
      <c r="DM21" s="209"/>
      <c r="DN21" s="209" t="str">
        <f>iferror(vlookup(DM21,'AP CS Principles Curriculum Framework'!$E:$F,2,0),"")</f>
        <v/>
      </c>
      <c r="DO21" s="209"/>
      <c r="DP21" s="209" t="str">
        <f>iferror(vlookup(DO21,'AP CS Principles Curriculum Framework'!$E:$F,2,0),"")</f>
        <v/>
      </c>
      <c r="DQ21" s="209"/>
      <c r="DR21" s="209" t="str">
        <f>iferror(vlookup(DQ21,'AP CS Principles Curriculum Framework'!$E:$F,2,0),"")</f>
        <v/>
      </c>
      <c r="DS21" s="209"/>
      <c r="DT21" s="209" t="str">
        <f>iferror(vlookup(DS21,'AP CS Principles Curriculum Framework'!$E:$F,2,0),"")</f>
        <v/>
      </c>
      <c r="DU21" s="209"/>
      <c r="DV21" s="209" t="str">
        <f>iferror(vlookup(DU21,'AP CS Principles Curriculum Framework'!$E:$F,2,0),"")</f>
        <v/>
      </c>
      <c r="DW21" s="209"/>
      <c r="DX21" s="209" t="str">
        <f>iferror(vlookup(DW21,'AP CS Principles Curriculum Framework'!$E:$F,2,0),"")</f>
        <v/>
      </c>
      <c r="DY21" s="209"/>
      <c r="DZ21" s="209" t="str">
        <f>iferror(vlookup(DY21,'AP CS Principles Curriculum Framework'!$E:$F,2,0),"")</f>
        <v/>
      </c>
      <c r="EA21" s="209"/>
      <c r="EB21" s="209" t="str">
        <f>iferror(vlookup(EA21,'AP CS Principles Curriculum Framework'!$E:$F,2,0),"")</f>
        <v/>
      </c>
      <c r="EC21" s="209"/>
      <c r="ED21" s="209" t="str">
        <f>iferror(vlookup(EC21,'AP CS Principles Curriculum Framework'!$E:$F,2,0),"")</f>
        <v/>
      </c>
      <c r="EE21" s="209"/>
      <c r="EF21" s="209" t="str">
        <f>iferror(vlookup(EE21,'AP CS Principles Curriculum Framework'!$E:$F,2,0),"")</f>
        <v/>
      </c>
      <c r="EG21" s="209"/>
      <c r="EH21" s="209" t="str">
        <f>iferror(vlookup(EG21,'AP CS Principles Curriculum Framework'!$E:$F,2,0),"")</f>
        <v/>
      </c>
      <c r="EI21" s="209"/>
      <c r="EJ21" s="209" t="str">
        <f>iferror(vlookup(EI21,'AP CS Principles Curriculum Framework'!$E:$F,2,0),"")</f>
        <v/>
      </c>
    </row>
    <row r="22" ht="15.75" customHeight="1">
      <c r="A22" s="209">
        <v>17.0</v>
      </c>
      <c r="B22" s="209" t="s">
        <v>259</v>
      </c>
      <c r="C22" s="209"/>
      <c r="D22" s="209" t="s">
        <v>1253</v>
      </c>
      <c r="E22" s="209"/>
      <c r="F22" s="209"/>
      <c r="G22" s="209"/>
      <c r="H22" s="209"/>
      <c r="I22" s="209"/>
      <c r="J22" s="209"/>
      <c r="K22" s="209"/>
      <c r="L22" s="209"/>
      <c r="M22" s="209"/>
      <c r="N22" s="209"/>
      <c r="O22" s="209"/>
      <c r="P22" s="210"/>
      <c r="Q22" s="209"/>
      <c r="R22" s="209"/>
      <c r="S22" s="209"/>
      <c r="T22" s="209"/>
      <c r="U22" s="209"/>
      <c r="V22" s="209"/>
      <c r="W22" s="209"/>
      <c r="X22" s="209"/>
      <c r="Y22" s="209"/>
      <c r="Z22" s="209"/>
      <c r="AA22" s="209"/>
      <c r="AB22" s="209"/>
      <c r="AC22" s="209"/>
      <c r="AD22" s="209" t="str">
        <f>iferror(vlookup(AC22,'AP CS Principles Curriculum Framework'!$E:$F,2,0),"")</f>
        <v/>
      </c>
      <c r="AE22" s="209"/>
      <c r="AF22" s="209" t="str">
        <f>iferror(vlookup(AE22,'AP CS Principles Curriculum Framework'!$E:$F,2,0),"")</f>
        <v/>
      </c>
      <c r="AG22" s="209"/>
      <c r="AH22" s="209" t="str">
        <f>iferror(vlookup(AG22,'AP CS Principles Curriculum Framework'!$E:$F,2,0),"")</f>
        <v/>
      </c>
      <c r="AI22" s="209"/>
      <c r="AJ22" s="209" t="str">
        <f>iferror(vlookup(AI22,'AP CS Principles Curriculum Framework'!$E:$F,2,0),"")</f>
        <v/>
      </c>
      <c r="AK22" s="209"/>
      <c r="AL22" s="209" t="str">
        <f>iferror(vlookup(AK22,'AP CS Principles Curriculum Framework'!$E:$F,2,0),"")</f>
        <v/>
      </c>
      <c r="AM22" s="209"/>
      <c r="AN22" s="209" t="str">
        <f>iferror(vlookup(AM22,'AP CS Principles Curriculum Framework'!$E:$F,2,0),"")</f>
        <v/>
      </c>
      <c r="AO22" s="209"/>
      <c r="AP22" s="209" t="str">
        <f>iferror(vlookup(AO22,'AP CS Principles Curriculum Framework'!$E:$F,2,0),"")</f>
        <v/>
      </c>
      <c r="AQ22" s="209"/>
      <c r="AR22" s="209" t="str">
        <f>iferror(vlookup(AQ22,'AP CS Principles Curriculum Framework'!$E:$F,2,0),"")</f>
        <v/>
      </c>
      <c r="AS22" s="209"/>
      <c r="AT22" s="209" t="str">
        <f>iferror(vlookup(AS22,'AP CS Principles Curriculum Framework'!$E:$F,2,0),"")</f>
        <v/>
      </c>
      <c r="AU22" s="209"/>
      <c r="AV22" s="209" t="str">
        <f>iferror(vlookup(AU22,'AP CS Principles Curriculum Framework'!$E:$F,2,0),"")</f>
        <v/>
      </c>
      <c r="AW22" s="209"/>
      <c r="AX22" s="209" t="str">
        <f>iferror(vlookup(AW22,'AP CS Principles Curriculum Framework'!$E:$F,2,0),"")</f>
        <v/>
      </c>
      <c r="AY22" s="209"/>
      <c r="AZ22" s="209" t="str">
        <f>iferror(vlookup(AY22,'AP CS Principles Curriculum Framework'!$E:$F,2,0),"")</f>
        <v/>
      </c>
      <c r="BA22" s="209"/>
      <c r="BB22" s="209" t="str">
        <f>iferror(vlookup(BA22,'AP CS Principles Curriculum Framework'!$E:$F,2,0),"")</f>
        <v/>
      </c>
      <c r="BC22" s="209"/>
      <c r="BD22" s="209" t="str">
        <f>iferror(vlookup(BC22,'AP CS Principles Curriculum Framework'!$E:$F,2,0),"")</f>
        <v/>
      </c>
      <c r="BE22" s="209"/>
      <c r="BF22" s="209" t="str">
        <f>iferror(vlookup(BE22,'AP CS Principles Curriculum Framework'!$E:$F,2,0),"")</f>
        <v/>
      </c>
      <c r="BG22" s="209"/>
      <c r="BH22" s="209" t="str">
        <f>iferror(vlookup(BG22,'AP CS Principles Curriculum Framework'!$E:$F,2,0),"")</f>
        <v/>
      </c>
      <c r="BI22" s="209"/>
      <c r="BJ22" s="209" t="str">
        <f>iferror(vlookup(BI22,'AP CS Principles Curriculum Framework'!$E:$F,2,0),"")</f>
        <v/>
      </c>
      <c r="BK22" s="209"/>
      <c r="BL22" s="209" t="str">
        <f>iferror(vlookup(BK22,'AP CS Principles Curriculum Framework'!$E:$F,2,0),"")</f>
        <v/>
      </c>
      <c r="BM22" s="209"/>
      <c r="BN22" s="209" t="str">
        <f>iferror(vlookup(BM22,'AP CS Principles Curriculum Framework'!$E:$F,2,0),"")</f>
        <v/>
      </c>
      <c r="BO22" s="209"/>
      <c r="BP22" s="209" t="str">
        <f>iferror(vlookup(BO22,'AP CS Principles Curriculum Framework'!$E:$F,2,0),"")</f>
        <v/>
      </c>
      <c r="BQ22" s="209"/>
      <c r="BR22" s="209" t="str">
        <f>iferror(vlookup(BQ22,'AP CS Principles Curriculum Framework'!$E:$F,2,0),"")</f>
        <v/>
      </c>
      <c r="BS22" s="209"/>
      <c r="BT22" s="209" t="str">
        <f>iferror(vlookup(BS22,'AP CS Principles Curriculum Framework'!$E:$F,2,0),"")</f>
        <v/>
      </c>
      <c r="BU22" s="209"/>
      <c r="BV22" s="209" t="str">
        <f>iferror(vlookup(BU22,'AP CS Principles Curriculum Framework'!$E:$F,2,0),"")</f>
        <v/>
      </c>
      <c r="BW22" s="209"/>
      <c r="BX22" s="209" t="str">
        <f>iferror(vlookup(BW22,'AP CS Principles Curriculum Framework'!$E:$F,2,0),"")</f>
        <v/>
      </c>
      <c r="BY22" s="209"/>
      <c r="BZ22" s="209" t="str">
        <f>iferror(vlookup(BY22,'AP CS Principles Curriculum Framework'!$E:$F,2,0),"")</f>
        <v/>
      </c>
      <c r="CA22" s="209"/>
      <c r="CB22" s="209" t="str">
        <f>iferror(vlookup(CA22,'AP CS Principles Curriculum Framework'!$E:$F,2,0),"")</f>
        <v/>
      </c>
      <c r="CC22" s="209"/>
      <c r="CD22" s="209" t="str">
        <f>iferror(vlookup(CC22,'AP CS Principles Curriculum Framework'!$E:$F,2,0),"")</f>
        <v/>
      </c>
      <c r="CE22" s="209"/>
      <c r="CF22" s="209" t="str">
        <f>iferror(vlookup(CE22,'AP CS Principles Curriculum Framework'!$E:$F,2,0),"")</f>
        <v/>
      </c>
      <c r="CG22" s="209"/>
      <c r="CH22" s="209" t="str">
        <f>iferror(vlookup(CG22,'AP CS Principles Curriculum Framework'!$E:$F,2,0),"")</f>
        <v/>
      </c>
      <c r="CI22" s="209"/>
      <c r="CJ22" s="209" t="str">
        <f>iferror(vlookup(CI22,'AP CS Principles Curriculum Framework'!$E:$F,2,0),"")</f>
        <v/>
      </c>
      <c r="CK22" s="209"/>
      <c r="CL22" s="209" t="str">
        <f>iferror(vlookup(CK22,'AP CS Principles Curriculum Framework'!$E:$F,2,0),"")</f>
        <v/>
      </c>
      <c r="CM22" s="209"/>
      <c r="CN22" s="209" t="str">
        <f>iferror(vlookup(CM22,'AP CS Principles Curriculum Framework'!$E:$F,2,0),"")</f>
        <v/>
      </c>
      <c r="CO22" s="209"/>
      <c r="CP22" s="209" t="str">
        <f>iferror(vlookup(CO22,'AP CS Principles Curriculum Framework'!$E:$F,2,0),"")</f>
        <v/>
      </c>
      <c r="CQ22" s="209"/>
      <c r="CR22" s="209" t="str">
        <f>iferror(vlookup(CQ22,'AP CS Principles Curriculum Framework'!$E:$F,2,0),"")</f>
        <v/>
      </c>
      <c r="CS22" s="209"/>
      <c r="CT22" s="209" t="str">
        <f>iferror(vlookup(CS22,'AP CS Principles Curriculum Framework'!$E:$F,2,0),"")</f>
        <v/>
      </c>
      <c r="CU22" s="209"/>
      <c r="CV22" s="209" t="str">
        <f>iferror(vlookup(CU22,'AP CS Principles Curriculum Framework'!$E:$F,2,0),"")</f>
        <v/>
      </c>
      <c r="CW22" s="209"/>
      <c r="CX22" s="209" t="str">
        <f>iferror(vlookup(CW22,'AP CS Principles Curriculum Framework'!$E:$F,2,0),"")</f>
        <v/>
      </c>
      <c r="CY22" s="209"/>
      <c r="CZ22" s="209" t="str">
        <f>iferror(vlookup(CY22,'AP CS Principles Curriculum Framework'!$E:$F,2,0),"")</f>
        <v/>
      </c>
      <c r="DA22" s="209"/>
      <c r="DB22" s="209" t="str">
        <f>iferror(vlookup(DA22,'AP CS Principles Curriculum Framework'!$E:$F,2,0),"")</f>
        <v/>
      </c>
      <c r="DC22" s="209"/>
      <c r="DD22" s="209" t="str">
        <f>iferror(vlookup(DC22,'AP CS Principles Curriculum Framework'!$E:$F,2,0),"")</f>
        <v/>
      </c>
      <c r="DE22" s="209"/>
      <c r="DF22" s="209" t="str">
        <f>iferror(vlookup(DE22,'AP CS Principles Curriculum Framework'!$E:$F,2,0),"")</f>
        <v/>
      </c>
      <c r="DG22" s="209"/>
      <c r="DH22" s="209" t="str">
        <f>iferror(vlookup(DG22,'AP CS Principles Curriculum Framework'!$E:$F,2,0),"")</f>
        <v/>
      </c>
      <c r="DI22" s="209"/>
      <c r="DJ22" s="209" t="str">
        <f>iferror(vlookup(DI22,'AP CS Principles Curriculum Framework'!$E:$F,2,0),"")</f>
        <v/>
      </c>
      <c r="DK22" s="209"/>
      <c r="DL22" s="209" t="str">
        <f>iferror(vlookup(DK22,'AP CS Principles Curriculum Framework'!$E:$F,2,0),"")</f>
        <v/>
      </c>
      <c r="DM22" s="209"/>
      <c r="DN22" s="209" t="str">
        <f>iferror(vlookup(DM22,'AP CS Principles Curriculum Framework'!$E:$F,2,0),"")</f>
        <v/>
      </c>
      <c r="DO22" s="209"/>
      <c r="DP22" s="209" t="str">
        <f>iferror(vlookup(DO22,'AP CS Principles Curriculum Framework'!$E:$F,2,0),"")</f>
        <v/>
      </c>
      <c r="DQ22" s="209"/>
      <c r="DR22" s="209" t="str">
        <f>iferror(vlookup(DQ22,'AP CS Principles Curriculum Framework'!$E:$F,2,0),"")</f>
        <v/>
      </c>
      <c r="DS22" s="209"/>
      <c r="DT22" s="209" t="str">
        <f>iferror(vlookup(DS22,'AP CS Principles Curriculum Framework'!$E:$F,2,0),"")</f>
        <v/>
      </c>
      <c r="DU22" s="209"/>
      <c r="DV22" s="209" t="str">
        <f>iferror(vlookup(DU22,'AP CS Principles Curriculum Framework'!$E:$F,2,0),"")</f>
        <v/>
      </c>
      <c r="DW22" s="209"/>
      <c r="DX22" s="209" t="str">
        <f>iferror(vlookup(DW22,'AP CS Principles Curriculum Framework'!$E:$F,2,0),"")</f>
        <v/>
      </c>
      <c r="DY22" s="209"/>
      <c r="DZ22" s="209" t="str">
        <f>iferror(vlookup(DY22,'AP CS Principles Curriculum Framework'!$E:$F,2,0),"")</f>
        <v/>
      </c>
      <c r="EA22" s="209"/>
      <c r="EB22" s="209" t="str">
        <f>iferror(vlookup(EA22,'AP CS Principles Curriculum Framework'!$E:$F,2,0),"")</f>
        <v/>
      </c>
      <c r="EC22" s="209"/>
      <c r="ED22" s="209" t="str">
        <f>iferror(vlookup(EC22,'AP CS Principles Curriculum Framework'!$E:$F,2,0),"")</f>
        <v/>
      </c>
      <c r="EE22" s="209"/>
      <c r="EF22" s="209" t="str">
        <f>iferror(vlookup(EE22,'AP CS Principles Curriculum Framework'!$E:$F,2,0),"")</f>
        <v/>
      </c>
      <c r="EG22" s="209"/>
      <c r="EH22" s="209" t="str">
        <f>iferror(vlookup(EG22,'AP CS Principles Curriculum Framework'!$E:$F,2,0),"")</f>
        <v/>
      </c>
      <c r="EI22" s="209"/>
      <c r="EJ22" s="209" t="str">
        <f>iferror(vlookup(EI22,'AP CS Principles Curriculum Framework'!$E:$F,2,0),"")</f>
        <v/>
      </c>
    </row>
    <row r="23" ht="15.75" customHeight="1">
      <c r="A23" s="44">
        <v>18.0</v>
      </c>
      <c r="B23" s="44" t="s">
        <v>1474</v>
      </c>
      <c r="C23" s="44" t="s">
        <v>1475</v>
      </c>
      <c r="D23" s="44" t="s">
        <v>176</v>
      </c>
      <c r="E23" s="44" t="s">
        <v>1074</v>
      </c>
      <c r="F23" s="44" t="s">
        <v>364</v>
      </c>
      <c r="G23" s="44" t="s">
        <v>833</v>
      </c>
      <c r="H23" s="44" t="s">
        <v>359</v>
      </c>
      <c r="I23" s="44"/>
      <c r="J23" s="44"/>
      <c r="K23" s="44" t="s">
        <v>349</v>
      </c>
      <c r="L23" s="44" t="s">
        <v>344</v>
      </c>
      <c r="M23" s="44"/>
      <c r="N23" s="44"/>
      <c r="O23" s="44"/>
      <c r="P23" s="48" t="s">
        <v>448</v>
      </c>
      <c r="Q23" s="44" t="s">
        <v>383</v>
      </c>
      <c r="R23" s="44"/>
      <c r="S23" s="44"/>
      <c r="T23" s="44"/>
      <c r="U23" s="44"/>
      <c r="V23" s="44"/>
      <c r="W23" s="44" t="s">
        <v>384</v>
      </c>
      <c r="X23" s="44" t="s">
        <v>196</v>
      </c>
      <c r="Y23" s="44"/>
      <c r="Z23" s="44"/>
      <c r="AA23" s="44"/>
      <c r="AB23" s="44"/>
      <c r="AC23" s="44" t="s">
        <v>464</v>
      </c>
      <c r="AD23" s="44" t="str">
        <f>iferror(vlookup(AC23,'AP CS Principles Curriculum Framework'!$E:$F,2,0),"")</f>
        <v>Using lists and procedures as abstractions in programming can result in programs that are easier to develop and maintain.</v>
      </c>
      <c r="AE23" s="44" t="s">
        <v>436</v>
      </c>
      <c r="AF23" s="44" t="str">
        <f>iferror(vlookup(AE23,'AP CS Principles Curriculum Framework'!$E:$F,2,0),"")</f>
        <v>Computational methods may use lists and collections to solve problems.</v>
      </c>
      <c r="AG23" s="44" t="s">
        <v>437</v>
      </c>
      <c r="AH23" s="44" t="str">
        <f>iferror(vlookup(AG23,'AP CS Principles Curriculum Framework'!$E:$F,2,0),"")</f>
        <v>Lists and other collections can be treated as abstract data types (ADTs) in developing programs.</v>
      </c>
      <c r="AI23" s="44"/>
      <c r="AJ23" s="44" t="str">
        <f>iferror(vlookup(AI23,'AP CS Principles Curriculum Framework'!$E:$F,2,0),"")</f>
        <v/>
      </c>
      <c r="AK23" s="44"/>
      <c r="AL23" s="44" t="str">
        <f>iferror(vlookup(AK23,'AP CS Principles Curriculum Framework'!$E:$F,2,0),"")</f>
        <v/>
      </c>
      <c r="AM23" s="44"/>
      <c r="AN23" s="44" t="str">
        <f>iferror(vlookup(AM23,'AP CS Principles Curriculum Framework'!$E:$F,2,0),"")</f>
        <v/>
      </c>
      <c r="AO23" s="44"/>
      <c r="AP23" s="44" t="str">
        <f>iferror(vlookup(AO23,'AP CS Principles Curriculum Framework'!$E:$F,2,0),"")</f>
        <v/>
      </c>
      <c r="AQ23" s="44"/>
      <c r="AR23" s="44" t="str">
        <f>iferror(vlookup(AQ23,'AP CS Principles Curriculum Framework'!$E:$F,2,0),"")</f>
        <v/>
      </c>
      <c r="AS23" s="44"/>
      <c r="AT23" s="44" t="str">
        <f>iferror(vlookup(AS23,'AP CS Principles Curriculum Framework'!$E:$F,2,0),"")</f>
        <v/>
      </c>
      <c r="AU23" s="44"/>
      <c r="AV23" s="44" t="str">
        <f>iferror(vlookup(AU23,'AP CS Principles Curriculum Framework'!$E:$F,2,0),"")</f>
        <v/>
      </c>
      <c r="AW23" s="44"/>
      <c r="AX23" s="44" t="str">
        <f>iferror(vlookup(AW23,'AP CS Principles Curriculum Framework'!$E:$F,2,0),"")</f>
        <v/>
      </c>
      <c r="AY23" s="44"/>
      <c r="AZ23" s="44" t="str">
        <f>iferror(vlookup(AY23,'AP CS Principles Curriculum Framework'!$E:$F,2,0),"")</f>
        <v/>
      </c>
      <c r="BA23" s="44"/>
      <c r="BB23" s="44" t="str">
        <f>iferror(vlookup(BA23,'AP CS Principles Curriculum Framework'!$E:$F,2,0),"")</f>
        <v/>
      </c>
      <c r="BC23" s="44"/>
      <c r="BD23" s="44" t="str">
        <f>iferror(vlookup(BC23,'AP CS Principles Curriculum Framework'!$E:$F,2,0),"")</f>
        <v/>
      </c>
      <c r="BE23" s="44"/>
      <c r="BF23" s="44" t="str">
        <f>iferror(vlookup(BE23,'AP CS Principles Curriculum Framework'!$E:$F,2,0),"")</f>
        <v/>
      </c>
      <c r="BG23" s="44"/>
      <c r="BH23" s="44" t="str">
        <f>iferror(vlookup(BG23,'AP CS Principles Curriculum Framework'!$E:$F,2,0),"")</f>
        <v/>
      </c>
      <c r="BI23" s="44"/>
      <c r="BJ23" s="44" t="str">
        <f>iferror(vlookup(BI23,'AP CS Principles Curriculum Framework'!$E:$F,2,0),"")</f>
        <v/>
      </c>
      <c r="BK23" s="44"/>
      <c r="BL23" s="44" t="str">
        <f>iferror(vlookup(BK23,'AP CS Principles Curriculum Framework'!$E:$F,2,0),"")</f>
        <v/>
      </c>
      <c r="BM23" s="44"/>
      <c r="BN23" s="44" t="str">
        <f>iferror(vlookup(BM23,'AP CS Principles Curriculum Framework'!$E:$F,2,0),"")</f>
        <v/>
      </c>
      <c r="BO23" s="44"/>
      <c r="BP23" s="44" t="str">
        <f>iferror(vlookup(BO23,'AP CS Principles Curriculum Framework'!$E:$F,2,0),"")</f>
        <v/>
      </c>
      <c r="BQ23" s="44"/>
      <c r="BR23" s="44" t="str">
        <f>iferror(vlookup(BQ23,'AP CS Principles Curriculum Framework'!$E:$F,2,0),"")</f>
        <v/>
      </c>
      <c r="BS23" s="44"/>
      <c r="BT23" s="44" t="str">
        <f>iferror(vlookup(BS23,'AP CS Principles Curriculum Framework'!$E:$F,2,0),"")</f>
        <v/>
      </c>
      <c r="BU23" s="44"/>
      <c r="BV23" s="44" t="str">
        <f>iferror(vlookup(BU23,'AP CS Principles Curriculum Framework'!$E:$F,2,0),"")</f>
        <v/>
      </c>
      <c r="BW23" s="44"/>
      <c r="BX23" s="44" t="str">
        <f>iferror(vlookup(BW23,'AP CS Principles Curriculum Framework'!$E:$F,2,0),"")</f>
        <v/>
      </c>
      <c r="BY23" s="44"/>
      <c r="BZ23" s="44" t="str">
        <f>iferror(vlookup(BY23,'AP CS Principles Curriculum Framework'!$E:$F,2,0),"")</f>
        <v/>
      </c>
      <c r="CA23" s="44"/>
      <c r="CB23" s="44" t="str">
        <f>iferror(vlookup(CA23,'AP CS Principles Curriculum Framework'!$E:$F,2,0),"")</f>
        <v/>
      </c>
      <c r="CC23" s="44"/>
      <c r="CD23" s="44" t="str">
        <f>iferror(vlookup(CC23,'AP CS Principles Curriculum Framework'!$E:$F,2,0),"")</f>
        <v/>
      </c>
      <c r="CE23" s="44"/>
      <c r="CF23" s="44" t="str">
        <f>iferror(vlookup(CE23,'AP CS Principles Curriculum Framework'!$E:$F,2,0),"")</f>
        <v/>
      </c>
      <c r="CG23" s="44"/>
      <c r="CH23" s="44" t="str">
        <f>iferror(vlookup(CG23,'AP CS Principles Curriculum Framework'!$E:$F,2,0),"")</f>
        <v/>
      </c>
      <c r="CI23" s="44"/>
      <c r="CJ23" s="44" t="str">
        <f>iferror(vlookup(CI23,'AP CS Principles Curriculum Framework'!$E:$F,2,0),"")</f>
        <v/>
      </c>
      <c r="CK23" s="44"/>
      <c r="CL23" s="44" t="str">
        <f>iferror(vlookup(CK23,'AP CS Principles Curriculum Framework'!$E:$F,2,0),"")</f>
        <v/>
      </c>
      <c r="CM23" s="44"/>
      <c r="CN23" s="44" t="str">
        <f>iferror(vlookup(CM23,'AP CS Principles Curriculum Framework'!$E:$F,2,0),"")</f>
        <v/>
      </c>
      <c r="CO23" s="44"/>
      <c r="CP23" s="44" t="str">
        <f>iferror(vlookup(CO23,'AP CS Principles Curriculum Framework'!$E:$F,2,0),"")</f>
        <v/>
      </c>
      <c r="CQ23" s="44"/>
      <c r="CR23" s="44" t="str">
        <f>iferror(vlookup(CQ23,'AP CS Principles Curriculum Framework'!$E:$F,2,0),"")</f>
        <v/>
      </c>
      <c r="CS23" s="44"/>
      <c r="CT23" s="44" t="str">
        <f>iferror(vlookup(CS23,'AP CS Principles Curriculum Framework'!$E:$F,2,0),"")</f>
        <v/>
      </c>
      <c r="CU23" s="44"/>
      <c r="CV23" s="44" t="str">
        <f>iferror(vlookup(CU23,'AP CS Principles Curriculum Framework'!$E:$F,2,0),"")</f>
        <v/>
      </c>
      <c r="CW23" s="44"/>
      <c r="CX23" s="44" t="str">
        <f>iferror(vlookup(CW23,'AP CS Principles Curriculum Framework'!$E:$F,2,0),"")</f>
        <v/>
      </c>
      <c r="CY23" s="44"/>
      <c r="CZ23" s="44" t="str">
        <f>iferror(vlookup(CY23,'AP CS Principles Curriculum Framework'!$E:$F,2,0),"")</f>
        <v/>
      </c>
      <c r="DA23" s="44"/>
      <c r="DB23" s="44" t="str">
        <f>iferror(vlookup(DA23,'AP CS Principles Curriculum Framework'!$E:$F,2,0),"")</f>
        <v/>
      </c>
      <c r="DC23" s="44"/>
      <c r="DD23" s="44" t="str">
        <f>iferror(vlookup(DC23,'AP CS Principles Curriculum Framework'!$E:$F,2,0),"")</f>
        <v/>
      </c>
      <c r="DE23" s="44"/>
      <c r="DF23" s="44" t="str">
        <f>iferror(vlookup(DE23,'AP CS Principles Curriculum Framework'!$E:$F,2,0),"")</f>
        <v/>
      </c>
      <c r="DG23" s="44"/>
      <c r="DH23" s="44" t="str">
        <f>iferror(vlookup(DG23,'AP CS Principles Curriculum Framework'!$E:$F,2,0),"")</f>
        <v/>
      </c>
      <c r="DI23" s="44"/>
      <c r="DJ23" s="44" t="str">
        <f>iferror(vlookup(DI23,'AP CS Principles Curriculum Framework'!$E:$F,2,0),"")</f>
        <v/>
      </c>
      <c r="DK23" s="44"/>
      <c r="DL23" s="44" t="str">
        <f>iferror(vlookup(DK23,'AP CS Principles Curriculum Framework'!$E:$F,2,0),"")</f>
        <v/>
      </c>
      <c r="DM23" s="44"/>
      <c r="DN23" s="44" t="str">
        <f>iferror(vlookup(DM23,'AP CS Principles Curriculum Framework'!$E:$F,2,0),"")</f>
        <v/>
      </c>
      <c r="DO23" s="44"/>
      <c r="DP23" s="44" t="str">
        <f>iferror(vlookup(DO23,'AP CS Principles Curriculum Framework'!$E:$F,2,0),"")</f>
        <v/>
      </c>
      <c r="DQ23" s="44"/>
      <c r="DR23" s="44" t="str">
        <f>iferror(vlookup(DQ23,'AP CS Principles Curriculum Framework'!$E:$F,2,0),"")</f>
        <v/>
      </c>
      <c r="DS23" s="44"/>
      <c r="DT23" s="44" t="str">
        <f>iferror(vlookup(DS23,'AP CS Principles Curriculum Framework'!$E:$F,2,0),"")</f>
        <v/>
      </c>
      <c r="DU23" s="44"/>
      <c r="DV23" s="44" t="str">
        <f>iferror(vlookup(DU23,'AP CS Principles Curriculum Framework'!$E:$F,2,0),"")</f>
        <v/>
      </c>
      <c r="DW23" s="44"/>
      <c r="DX23" s="44" t="str">
        <f>iferror(vlookup(DW23,'AP CS Principles Curriculum Framework'!$E:$F,2,0),"")</f>
        <v/>
      </c>
      <c r="DY23" s="44"/>
      <c r="DZ23" s="44" t="str">
        <f>iferror(vlookup(DY23,'AP CS Principles Curriculum Framework'!$E:$F,2,0),"")</f>
        <v/>
      </c>
      <c r="EA23" s="44"/>
      <c r="EB23" s="44" t="str">
        <f>iferror(vlookup(EA23,'AP CS Principles Curriculum Framework'!$E:$F,2,0),"")</f>
        <v/>
      </c>
      <c r="EC23" s="44"/>
      <c r="ED23" s="44" t="str">
        <f>iferror(vlookup(EC23,'AP CS Principles Curriculum Framework'!$E:$F,2,0),"")</f>
        <v/>
      </c>
      <c r="EE23" s="44"/>
      <c r="EF23" s="44" t="str">
        <f>iferror(vlookup(EE23,'AP CS Principles Curriculum Framework'!$E:$F,2,0),"")</f>
        <v/>
      </c>
      <c r="EG23" s="44"/>
      <c r="EH23" s="44" t="str">
        <f>iferror(vlookup(EG23,'AP CS Principles Curriculum Framework'!$E:$F,2,0),"")</f>
        <v/>
      </c>
      <c r="EI23" s="44"/>
      <c r="EJ23" s="44" t="str">
        <f>iferror(vlookup(EI23,'AP CS Principles Curriculum Framework'!$E:$F,2,0),"")</f>
        <v/>
      </c>
    </row>
    <row r="24" ht="15.75" customHeight="1">
      <c r="A24" s="17">
        <v>19.0</v>
      </c>
      <c r="B24" s="17" t="s">
        <v>1477</v>
      </c>
      <c r="C24" s="218"/>
      <c r="D24" s="17" t="s">
        <v>176</v>
      </c>
      <c r="E24" s="22"/>
      <c r="F24" s="22"/>
      <c r="G24" s="22"/>
      <c r="H24" s="22"/>
      <c r="I24" s="22"/>
      <c r="J24" s="22"/>
      <c r="K24" s="22"/>
      <c r="L24" s="22"/>
      <c r="M24" s="22"/>
      <c r="N24" s="22"/>
      <c r="O24" s="22"/>
      <c r="P24" s="25"/>
      <c r="Q24" s="17"/>
      <c r="R24" s="17"/>
      <c r="S24" s="17"/>
      <c r="T24" s="17"/>
      <c r="U24" s="17"/>
      <c r="V24" s="17"/>
      <c r="W24" s="17"/>
      <c r="X24" s="17"/>
      <c r="Y24" s="17"/>
      <c r="Z24" s="17"/>
      <c r="AA24" s="17"/>
      <c r="AB24" s="17"/>
      <c r="AC24" s="22"/>
      <c r="AD24" s="31" t="str">
        <f>iferror(vlookup(AC24,'AP CS Principles Curriculum Framework'!$E:$F,2,0),"")</f>
        <v/>
      </c>
      <c r="AE24" s="22"/>
      <c r="AF24" s="31" t="str">
        <f>iferror(vlookup(AE24,'AP CS Principles Curriculum Framework'!$E:$F,2,0),"")</f>
        <v/>
      </c>
      <c r="AG24" s="22"/>
      <c r="AH24" s="31" t="str">
        <f>iferror(vlookup(AG24,'AP CS Principles Curriculum Framework'!$E:$F,2,0),"")</f>
        <v/>
      </c>
      <c r="AI24" s="22"/>
      <c r="AJ24" s="31" t="str">
        <f>iferror(vlookup(AI24,'AP CS Principles Curriculum Framework'!$E:$F,2,0),"")</f>
        <v/>
      </c>
      <c r="AK24" s="22"/>
      <c r="AL24" s="31" t="str">
        <f>iferror(vlookup(AK24,'AP CS Principles Curriculum Framework'!$E:$F,2,0),"")</f>
        <v/>
      </c>
      <c r="AM24" s="22"/>
      <c r="AN24" s="31" t="str">
        <f>iferror(vlookup(AM24,'AP CS Principles Curriculum Framework'!$E:$F,2,0),"")</f>
        <v/>
      </c>
      <c r="AO24" s="22"/>
      <c r="AP24" s="31" t="str">
        <f>iferror(vlookup(AO24,'AP CS Principles Curriculum Framework'!$E:$F,2,0),"")</f>
        <v/>
      </c>
      <c r="AQ24" s="22"/>
      <c r="AR24" s="31" t="str">
        <f>iferror(vlookup(AQ24,'AP CS Principles Curriculum Framework'!$E:$F,2,0),"")</f>
        <v/>
      </c>
      <c r="AS24" s="22"/>
      <c r="AT24" s="31" t="str">
        <f>iferror(vlookup(AS24,'AP CS Principles Curriculum Framework'!$E:$F,2,0),"")</f>
        <v/>
      </c>
      <c r="AU24" s="22"/>
      <c r="AV24" s="31" t="str">
        <f>iferror(vlookup(AU24,'AP CS Principles Curriculum Framework'!$E:$F,2,0),"")</f>
        <v/>
      </c>
      <c r="AW24" s="22"/>
      <c r="AX24" s="31" t="str">
        <f>iferror(vlookup(AW24,'AP CS Principles Curriculum Framework'!$E:$F,2,0),"")</f>
        <v/>
      </c>
      <c r="AY24" s="22"/>
      <c r="AZ24" s="31" t="str">
        <f>iferror(vlookup(AY24,'AP CS Principles Curriculum Framework'!$E:$F,2,0),"")</f>
        <v/>
      </c>
      <c r="BA24" s="22"/>
      <c r="BB24" s="31" t="str">
        <f>iferror(vlookup(BA24,'AP CS Principles Curriculum Framework'!$E:$F,2,0),"")</f>
        <v/>
      </c>
      <c r="BC24" s="22"/>
      <c r="BD24" s="31" t="str">
        <f>iferror(vlookup(BC24,'AP CS Principles Curriculum Framework'!$E:$F,2,0),"")</f>
        <v/>
      </c>
      <c r="BE24" s="22"/>
      <c r="BF24" s="31" t="str">
        <f>iferror(vlookup(BE24,'AP CS Principles Curriculum Framework'!$E:$F,2,0),"")</f>
        <v/>
      </c>
      <c r="BG24" s="22"/>
      <c r="BH24" s="31" t="str">
        <f>iferror(vlookup(BG24,'AP CS Principles Curriculum Framework'!$E:$F,2,0),"")</f>
        <v/>
      </c>
      <c r="BI24" s="22"/>
      <c r="BJ24" s="31" t="str">
        <f>iferror(vlookup(BI24,'AP CS Principles Curriculum Framework'!$E:$F,2,0),"")</f>
        <v/>
      </c>
      <c r="BK24" s="22"/>
      <c r="BL24" s="31" t="str">
        <f>iferror(vlookup(BK24,'AP CS Principles Curriculum Framework'!$E:$F,2,0),"")</f>
        <v/>
      </c>
      <c r="BM24" s="22"/>
      <c r="BN24" s="31" t="str">
        <f>iferror(vlookup(BM24,'AP CS Principles Curriculum Framework'!$E:$F,2,0),"")</f>
        <v/>
      </c>
      <c r="BO24" s="22"/>
      <c r="BP24" s="31" t="str">
        <f>iferror(vlookup(BO24,'AP CS Principles Curriculum Framework'!$E:$F,2,0),"")</f>
        <v/>
      </c>
      <c r="BQ24" s="22"/>
      <c r="BR24" s="31" t="str">
        <f>iferror(vlookup(BQ24,'AP CS Principles Curriculum Framework'!$E:$F,2,0),"")</f>
        <v/>
      </c>
      <c r="BS24" s="17"/>
      <c r="BT24" s="31" t="str">
        <f>iferror(vlookup(BS24,'AP CS Principles Curriculum Framework'!$E:$F,2,0),"")</f>
        <v/>
      </c>
      <c r="BU24" s="17"/>
      <c r="BV24" s="31" t="str">
        <f>iferror(vlookup(BU24,'AP CS Principles Curriculum Framework'!$E:$F,2,0),"")</f>
        <v/>
      </c>
      <c r="BW24" s="17"/>
      <c r="BX24" s="31" t="str">
        <f>iferror(vlookup(BW24,'AP CS Principles Curriculum Framework'!$E:$F,2,0),"")</f>
        <v/>
      </c>
      <c r="BY24" s="17"/>
      <c r="BZ24" s="31" t="str">
        <f>iferror(vlookup(BY24,'AP CS Principles Curriculum Framework'!$E:$F,2,0),"")</f>
        <v/>
      </c>
      <c r="CA24" s="17"/>
      <c r="CB24" s="31" t="str">
        <f>iferror(vlookup(CA24,'AP CS Principles Curriculum Framework'!$E:$F,2,0),"")</f>
        <v/>
      </c>
      <c r="CC24" s="17"/>
      <c r="CD24" s="31" t="str">
        <f>iferror(vlookup(CC24,'AP CS Principles Curriculum Framework'!$E:$F,2,0),"")</f>
        <v/>
      </c>
      <c r="CE24" s="17"/>
      <c r="CF24" s="31" t="str">
        <f>iferror(vlookup(CE24,'AP CS Principles Curriculum Framework'!$E:$F,2,0),"")</f>
        <v/>
      </c>
      <c r="CG24" s="17"/>
      <c r="CH24" s="31" t="str">
        <f>iferror(vlookup(CG24,'AP CS Principles Curriculum Framework'!$E:$F,2,0),"")</f>
        <v/>
      </c>
      <c r="CI24" s="17"/>
      <c r="CJ24" s="31" t="str">
        <f>iferror(vlookup(CI24,'AP CS Principles Curriculum Framework'!$E:$F,2,0),"")</f>
        <v/>
      </c>
      <c r="CK24" s="17"/>
      <c r="CL24" s="31" t="str">
        <f>iferror(vlookup(CK24,'AP CS Principles Curriculum Framework'!$E:$F,2,0),"")</f>
        <v/>
      </c>
      <c r="CM24" s="17"/>
      <c r="CN24" s="31" t="str">
        <f>iferror(vlookup(CM24,'AP CS Principles Curriculum Framework'!$E:$F,2,0),"")</f>
        <v/>
      </c>
      <c r="CO24" s="22"/>
      <c r="CP24" s="31" t="str">
        <f>iferror(vlookup(CO24,'AP CS Principles Curriculum Framework'!$E:$F,2,0),"")</f>
        <v/>
      </c>
      <c r="CQ24" s="22"/>
      <c r="CR24" s="31" t="str">
        <f>iferror(vlookup(CQ24,'AP CS Principles Curriculum Framework'!$E:$F,2,0),"")</f>
        <v/>
      </c>
      <c r="CS24" s="22"/>
      <c r="CT24" s="31" t="str">
        <f>iferror(vlookup(CS24,'AP CS Principles Curriculum Framework'!$E:$F,2,0),"")</f>
        <v/>
      </c>
      <c r="CU24" s="22"/>
      <c r="CV24" s="31" t="str">
        <f>iferror(vlookup(CU24,'AP CS Principles Curriculum Framework'!$E:$F,2,0),"")</f>
        <v/>
      </c>
      <c r="CW24" s="22"/>
      <c r="CX24" s="31" t="str">
        <f>iferror(vlookup(CW24,'AP CS Principles Curriculum Framework'!$E:$F,2,0),"")</f>
        <v/>
      </c>
      <c r="CY24" s="22"/>
      <c r="CZ24" s="31" t="str">
        <f>iferror(vlookup(CY24,'AP CS Principles Curriculum Framework'!$E:$F,2,0),"")</f>
        <v/>
      </c>
      <c r="DA24" s="22"/>
      <c r="DB24" s="31" t="str">
        <f>iferror(vlookup(DA24,'AP CS Principles Curriculum Framework'!$E:$F,2,0),"")</f>
        <v/>
      </c>
      <c r="DC24" s="22"/>
      <c r="DD24" s="31" t="str">
        <f>iferror(vlookup(DC24,'AP CS Principles Curriculum Framework'!$E:$F,2,0),"")</f>
        <v/>
      </c>
      <c r="DE24" s="22"/>
      <c r="DF24" s="31" t="str">
        <f>iferror(vlookup(DE24,'AP CS Principles Curriculum Framework'!$E:$F,2,0),"")</f>
        <v/>
      </c>
      <c r="DG24" s="22"/>
      <c r="DH24" s="31" t="str">
        <f>iferror(vlookup(DG24,'AP CS Principles Curriculum Framework'!$E:$F,2,0),"")</f>
        <v/>
      </c>
      <c r="DI24" s="22"/>
      <c r="DJ24" s="31" t="str">
        <f>iferror(vlookup(DI24,'AP CS Principles Curriculum Framework'!$E:$F,2,0),"")</f>
        <v/>
      </c>
      <c r="DK24" s="22"/>
      <c r="DL24" s="31" t="str">
        <f>iferror(vlookup(DK24,'AP CS Principles Curriculum Framework'!$E:$F,2,0),"")</f>
        <v/>
      </c>
      <c r="DM24" s="22"/>
      <c r="DN24" s="31" t="str">
        <f>iferror(vlookup(DM24,'AP CS Principles Curriculum Framework'!$E:$F,2,0),"")</f>
        <v/>
      </c>
      <c r="DO24" s="22"/>
      <c r="DP24" s="31" t="str">
        <f>iferror(vlookup(DO24,'AP CS Principles Curriculum Framework'!$E:$F,2,0),"")</f>
        <v/>
      </c>
      <c r="DQ24" s="31"/>
      <c r="DR24" s="31" t="str">
        <f>iferror(vlookup(DQ24,'AP CS Principles Curriculum Framework'!$E:$F,2,0),"")</f>
        <v/>
      </c>
      <c r="DS24" s="31"/>
      <c r="DT24" s="31" t="str">
        <f>iferror(vlookup(DS24,'AP CS Principles Curriculum Framework'!$E:$F,2,0),"")</f>
        <v/>
      </c>
      <c r="DU24" s="31"/>
      <c r="DV24" s="31" t="str">
        <f>iferror(vlookup(DU24,'AP CS Principles Curriculum Framework'!$E:$F,2,0),"")</f>
        <v/>
      </c>
      <c r="DW24" s="31"/>
      <c r="DX24" s="31" t="str">
        <f>iferror(vlookup(DW24,'AP CS Principles Curriculum Framework'!$E:$F,2,0),"")</f>
        <v/>
      </c>
      <c r="DY24" s="31"/>
      <c r="DZ24" s="31" t="str">
        <f>iferror(vlookup(DY24,'AP CS Principles Curriculum Framework'!$E:$F,2,0),"")</f>
        <v/>
      </c>
      <c r="EA24" s="31"/>
      <c r="EB24" s="31" t="str">
        <f>iferror(vlookup(EA24,'AP CS Principles Curriculum Framework'!$E:$F,2,0),"")</f>
        <v/>
      </c>
      <c r="EC24" s="31"/>
      <c r="ED24" s="31" t="str">
        <f>iferror(vlookup(EC24,'AP CS Principles Curriculum Framework'!$E:$F,2,0),"")</f>
        <v/>
      </c>
      <c r="EE24" s="31"/>
      <c r="EF24" s="31" t="str">
        <f>iferror(vlookup(EE24,'AP CS Principles Curriculum Framework'!$E:$F,2,0),"")</f>
        <v/>
      </c>
      <c r="EG24" s="31"/>
      <c r="EH24" s="31" t="str">
        <f>iferror(vlookup(EG24,'AP CS Principles Curriculum Framework'!$E:$F,2,0),"")</f>
        <v/>
      </c>
      <c r="EI24" s="31"/>
      <c r="EJ24" s="31" t="str">
        <f>iferror(vlookup(EI24,'AP CS Principles Curriculum Framework'!$E:$F,2,0),"")</f>
        <v/>
      </c>
    </row>
    <row r="25" ht="15.75" customHeight="1">
      <c r="A25" s="44">
        <v>20.0</v>
      </c>
      <c r="B25" s="44" t="s">
        <v>1479</v>
      </c>
      <c r="C25" s="44" t="s">
        <v>1480</v>
      </c>
      <c r="D25" s="44" t="s">
        <v>282</v>
      </c>
      <c r="E25" s="44" t="s">
        <v>283</v>
      </c>
      <c r="F25" s="44"/>
      <c r="G25" s="44"/>
      <c r="H25" s="44"/>
      <c r="I25" s="44"/>
      <c r="J25" s="44"/>
      <c r="K25" s="44" t="s">
        <v>285</v>
      </c>
      <c r="L25" s="44"/>
      <c r="M25" s="44"/>
      <c r="N25" s="44"/>
      <c r="O25" s="44"/>
      <c r="P25" s="48" t="s">
        <v>287</v>
      </c>
      <c r="Q25" s="44" t="s">
        <v>296</v>
      </c>
      <c r="R25" s="44"/>
      <c r="S25" s="44"/>
      <c r="T25" s="44"/>
      <c r="U25" s="44"/>
      <c r="V25" s="44"/>
      <c r="W25" s="44" t="s">
        <v>298</v>
      </c>
      <c r="X25" s="44" t="s">
        <v>198</v>
      </c>
      <c r="Y25" s="44"/>
      <c r="Z25" s="44"/>
      <c r="AA25" s="44"/>
      <c r="AB25" s="44"/>
      <c r="AC25" s="44" t="s">
        <v>308</v>
      </c>
      <c r="AD25" s="44" t="str">
        <f>iferror(vlookup(AC25,'AP CS Principles Curriculum Framework'!$E:$F,2,0),"")</f>
        <v>Sequencing, selection, and iteration are building blocks of algorithms.</v>
      </c>
      <c r="AE25" s="44" t="s">
        <v>314</v>
      </c>
      <c r="AF25" s="44" t="str">
        <f>iferror(vlookup(AE25,'AP CS Principles Curriculum Framework'!$E:$F,2,0),"")</f>
        <v>Iteration is the repetition of part of an algorithm until a condition is met or for a specified number of times.</v>
      </c>
      <c r="AG25" s="44" t="s">
        <v>317</v>
      </c>
      <c r="AH25" s="44" t="str">
        <f>iferror(vlookup(AG25,'AP CS Principles Curriculum Framework'!$E:$F,2,0),"")</f>
        <v>Algorithms can be combined to make new algorithms.</v>
      </c>
      <c r="AI25" s="44" t="s">
        <v>331</v>
      </c>
      <c r="AJ25" s="44" t="str">
        <f>iferror(vlookup(AI25,'AP CS Principles Curriculum Framework'!$E:$F,2,0),"")</f>
        <v>Every algorithm can be constructed using only sequencing, selection, and iteration.</v>
      </c>
      <c r="AK25" s="44"/>
      <c r="AL25" s="44" t="str">
        <f>iferror(vlookup(AK25,'AP CS Principles Curriculum Framework'!$E:$F,2,0),"")</f>
        <v/>
      </c>
      <c r="AM25" s="44"/>
      <c r="AN25" s="44" t="str">
        <f>iferror(vlookup(AM25,'AP CS Principles Curriculum Framework'!$E:$F,2,0),"")</f>
        <v/>
      </c>
      <c r="AO25" s="44"/>
      <c r="AP25" s="44" t="str">
        <f>iferror(vlookup(AO25,'AP CS Principles Curriculum Framework'!$E:$F,2,0),"")</f>
        <v/>
      </c>
      <c r="AQ25" s="44"/>
      <c r="AR25" s="44" t="str">
        <f>iferror(vlookup(AQ25,'AP CS Principles Curriculum Framework'!$E:$F,2,0),"")</f>
        <v/>
      </c>
      <c r="AS25" s="44"/>
      <c r="AT25" s="44" t="str">
        <f>iferror(vlookup(AS25,'AP CS Principles Curriculum Framework'!$E:$F,2,0),"")</f>
        <v/>
      </c>
      <c r="AU25" s="44"/>
      <c r="AV25" s="44" t="str">
        <f>iferror(vlookup(AU25,'AP CS Principles Curriculum Framework'!$E:$F,2,0),"")</f>
        <v/>
      </c>
      <c r="AW25" s="44"/>
      <c r="AX25" s="44" t="str">
        <f>iferror(vlookup(AW25,'AP CS Principles Curriculum Framework'!$E:$F,2,0),"")</f>
        <v/>
      </c>
      <c r="AY25" s="44"/>
      <c r="AZ25" s="44" t="str">
        <f>iferror(vlookup(AY25,'AP CS Principles Curriculum Framework'!$E:$F,2,0),"")</f>
        <v/>
      </c>
      <c r="BA25" s="44"/>
      <c r="BB25" s="44" t="str">
        <f>iferror(vlookup(BA25,'AP CS Principles Curriculum Framework'!$E:$F,2,0),"")</f>
        <v/>
      </c>
      <c r="BC25" s="44"/>
      <c r="BD25" s="44" t="str">
        <f>iferror(vlookup(BC25,'AP CS Principles Curriculum Framework'!$E:$F,2,0),"")</f>
        <v/>
      </c>
      <c r="BE25" s="44"/>
      <c r="BF25" s="44" t="str">
        <f>iferror(vlookup(BE25,'AP CS Principles Curriculum Framework'!$E:$F,2,0),"")</f>
        <v/>
      </c>
      <c r="BG25" s="44"/>
      <c r="BH25" s="44" t="str">
        <f>iferror(vlookup(BG25,'AP CS Principles Curriculum Framework'!$E:$F,2,0),"")</f>
        <v/>
      </c>
      <c r="BI25" s="44"/>
      <c r="BJ25" s="44" t="str">
        <f>iferror(vlookup(BI25,'AP CS Principles Curriculum Framework'!$E:$F,2,0),"")</f>
        <v/>
      </c>
      <c r="BK25" s="44"/>
      <c r="BL25" s="44" t="str">
        <f>iferror(vlookup(BK25,'AP CS Principles Curriculum Framework'!$E:$F,2,0),"")</f>
        <v/>
      </c>
      <c r="BM25" s="44"/>
      <c r="BN25" s="44" t="str">
        <f>iferror(vlookup(BM25,'AP CS Principles Curriculum Framework'!$E:$F,2,0),"")</f>
        <v/>
      </c>
      <c r="BO25" s="44"/>
      <c r="BP25" s="44" t="str">
        <f>iferror(vlookup(BO25,'AP CS Principles Curriculum Framework'!$E:$F,2,0),"")</f>
        <v/>
      </c>
      <c r="BQ25" s="44"/>
      <c r="BR25" s="44" t="str">
        <f>iferror(vlookup(BQ25,'AP CS Principles Curriculum Framework'!$E:$F,2,0),"")</f>
        <v/>
      </c>
      <c r="BS25" s="44"/>
      <c r="BT25" s="44" t="str">
        <f>iferror(vlookup(BS25,'AP CS Principles Curriculum Framework'!$E:$F,2,0),"")</f>
        <v/>
      </c>
      <c r="BU25" s="44"/>
      <c r="BV25" s="44" t="str">
        <f>iferror(vlookup(BU25,'AP CS Principles Curriculum Framework'!$E:$F,2,0),"")</f>
        <v/>
      </c>
      <c r="BW25" s="44"/>
      <c r="BX25" s="44" t="str">
        <f>iferror(vlookup(BW25,'AP CS Principles Curriculum Framework'!$E:$F,2,0),"")</f>
        <v/>
      </c>
      <c r="BY25" s="44"/>
      <c r="BZ25" s="44" t="str">
        <f>iferror(vlookup(BY25,'AP CS Principles Curriculum Framework'!$E:$F,2,0),"")</f>
        <v/>
      </c>
      <c r="CA25" s="44"/>
      <c r="CB25" s="44" t="str">
        <f>iferror(vlookup(CA25,'AP CS Principles Curriculum Framework'!$E:$F,2,0),"")</f>
        <v/>
      </c>
      <c r="CC25" s="44"/>
      <c r="CD25" s="44" t="str">
        <f>iferror(vlookup(CC25,'AP CS Principles Curriculum Framework'!$E:$F,2,0),"")</f>
        <v/>
      </c>
      <c r="CE25" s="44"/>
      <c r="CF25" s="44" t="str">
        <f>iferror(vlookup(CE25,'AP CS Principles Curriculum Framework'!$E:$F,2,0),"")</f>
        <v/>
      </c>
      <c r="CG25" s="44"/>
      <c r="CH25" s="44" t="str">
        <f>iferror(vlookup(CG25,'AP CS Principles Curriculum Framework'!$E:$F,2,0),"")</f>
        <v/>
      </c>
      <c r="CI25" s="44"/>
      <c r="CJ25" s="44" t="str">
        <f>iferror(vlookup(CI25,'AP CS Principles Curriculum Framework'!$E:$F,2,0),"")</f>
        <v/>
      </c>
      <c r="CK25" s="44"/>
      <c r="CL25" s="44" t="str">
        <f>iferror(vlookup(CK25,'AP CS Principles Curriculum Framework'!$E:$F,2,0),"")</f>
        <v/>
      </c>
      <c r="CM25" s="44"/>
      <c r="CN25" s="44" t="str">
        <f>iferror(vlookup(CM25,'AP CS Principles Curriculum Framework'!$E:$F,2,0),"")</f>
        <v/>
      </c>
      <c r="CO25" s="44"/>
      <c r="CP25" s="44" t="str">
        <f>iferror(vlookup(CO25,'AP CS Principles Curriculum Framework'!$E:$F,2,0),"")</f>
        <v/>
      </c>
      <c r="CQ25" s="44"/>
      <c r="CR25" s="44" t="str">
        <f>iferror(vlookup(CQ25,'AP CS Principles Curriculum Framework'!$E:$F,2,0),"")</f>
        <v/>
      </c>
      <c r="CS25" s="44"/>
      <c r="CT25" s="44" t="str">
        <f>iferror(vlookup(CS25,'AP CS Principles Curriculum Framework'!$E:$F,2,0),"")</f>
        <v/>
      </c>
      <c r="CU25" s="44"/>
      <c r="CV25" s="44" t="str">
        <f>iferror(vlookup(CU25,'AP CS Principles Curriculum Framework'!$E:$F,2,0),"")</f>
        <v/>
      </c>
      <c r="CW25" s="44"/>
      <c r="CX25" s="44" t="str">
        <f>iferror(vlookup(CW25,'AP CS Principles Curriculum Framework'!$E:$F,2,0),"")</f>
        <v/>
      </c>
      <c r="CY25" s="44"/>
      <c r="CZ25" s="44" t="str">
        <f>iferror(vlookup(CY25,'AP CS Principles Curriculum Framework'!$E:$F,2,0),"")</f>
        <v/>
      </c>
      <c r="DA25" s="44"/>
      <c r="DB25" s="44" t="str">
        <f>iferror(vlookup(DA25,'AP CS Principles Curriculum Framework'!$E:$F,2,0),"")</f>
        <v/>
      </c>
      <c r="DC25" s="44"/>
      <c r="DD25" s="44" t="str">
        <f>iferror(vlookup(DC25,'AP CS Principles Curriculum Framework'!$E:$F,2,0),"")</f>
        <v/>
      </c>
      <c r="DE25" s="44"/>
      <c r="DF25" s="44" t="str">
        <f>iferror(vlookup(DE25,'AP CS Principles Curriculum Framework'!$E:$F,2,0),"")</f>
        <v/>
      </c>
      <c r="DG25" s="44"/>
      <c r="DH25" s="44" t="str">
        <f>iferror(vlookup(DG25,'AP CS Principles Curriculum Framework'!$E:$F,2,0),"")</f>
        <v/>
      </c>
      <c r="DI25" s="44"/>
      <c r="DJ25" s="44" t="str">
        <f>iferror(vlookup(DI25,'AP CS Principles Curriculum Framework'!$E:$F,2,0),"")</f>
        <v/>
      </c>
      <c r="DK25" s="44"/>
      <c r="DL25" s="44" t="str">
        <f>iferror(vlookup(DK25,'AP CS Principles Curriculum Framework'!$E:$F,2,0),"")</f>
        <v/>
      </c>
      <c r="DM25" s="44"/>
      <c r="DN25" s="44" t="str">
        <f>iferror(vlookup(DM25,'AP CS Principles Curriculum Framework'!$E:$F,2,0),"")</f>
        <v/>
      </c>
      <c r="DO25" s="44"/>
      <c r="DP25" s="44" t="str">
        <f>iferror(vlookup(DO25,'AP CS Principles Curriculum Framework'!$E:$F,2,0),"")</f>
        <v/>
      </c>
      <c r="DQ25" s="44"/>
      <c r="DR25" s="44" t="str">
        <f>iferror(vlookup(DQ25,'AP CS Principles Curriculum Framework'!$E:$F,2,0),"")</f>
        <v/>
      </c>
      <c r="DS25" s="44"/>
      <c r="DT25" s="44" t="str">
        <f>iferror(vlookup(DS25,'AP CS Principles Curriculum Framework'!$E:$F,2,0),"")</f>
        <v/>
      </c>
      <c r="DU25" s="44"/>
      <c r="DV25" s="44" t="str">
        <f>iferror(vlookup(DU25,'AP CS Principles Curriculum Framework'!$E:$F,2,0),"")</f>
        <v/>
      </c>
      <c r="DW25" s="44"/>
      <c r="DX25" s="44" t="str">
        <f>iferror(vlookup(DW25,'AP CS Principles Curriculum Framework'!$E:$F,2,0),"")</f>
        <v/>
      </c>
      <c r="DY25" s="44"/>
      <c r="DZ25" s="44" t="str">
        <f>iferror(vlookup(DY25,'AP CS Principles Curriculum Framework'!$E:$F,2,0),"")</f>
        <v/>
      </c>
      <c r="EA25" s="44"/>
      <c r="EB25" s="44" t="str">
        <f>iferror(vlookup(EA25,'AP CS Principles Curriculum Framework'!$E:$F,2,0),"")</f>
        <v/>
      </c>
      <c r="EC25" s="44"/>
      <c r="ED25" s="44" t="str">
        <f>iferror(vlookup(EC25,'AP CS Principles Curriculum Framework'!$E:$F,2,0),"")</f>
        <v/>
      </c>
      <c r="EE25" s="44"/>
      <c r="EF25" s="44" t="str">
        <f>iferror(vlookup(EE25,'AP CS Principles Curriculum Framework'!$E:$F,2,0),"")</f>
        <v/>
      </c>
      <c r="EG25" s="44"/>
      <c r="EH25" s="44" t="str">
        <f>iferror(vlookup(EG25,'AP CS Principles Curriculum Framework'!$E:$F,2,0),"")</f>
        <v/>
      </c>
      <c r="EI25" s="44"/>
      <c r="EJ25" s="44" t="str">
        <f>iferror(vlookup(EI25,'AP CS Principles Curriculum Framework'!$E:$F,2,0),"")</f>
        <v/>
      </c>
    </row>
    <row r="26" ht="15.75" customHeight="1">
      <c r="A26" s="17">
        <v>21.0</v>
      </c>
      <c r="B26" s="17" t="s">
        <v>1483</v>
      </c>
      <c r="C26" s="218"/>
      <c r="D26" s="17"/>
      <c r="E26" s="22"/>
      <c r="F26" s="22"/>
      <c r="G26" s="22"/>
      <c r="H26" s="22"/>
      <c r="I26" s="22"/>
      <c r="J26" s="22"/>
      <c r="K26" s="22"/>
      <c r="L26" s="22"/>
      <c r="M26" s="22"/>
      <c r="N26" s="22"/>
      <c r="O26" s="22"/>
      <c r="P26" s="25"/>
      <c r="Q26" s="17"/>
      <c r="R26" s="17"/>
      <c r="S26" s="17"/>
      <c r="T26" s="17"/>
      <c r="U26" s="17"/>
      <c r="V26" s="17"/>
      <c r="W26" s="17"/>
      <c r="X26" s="17"/>
      <c r="Y26" s="17"/>
      <c r="Z26" s="17"/>
      <c r="AA26" s="17"/>
      <c r="AB26" s="17"/>
      <c r="AC26" s="22"/>
      <c r="AD26" s="31" t="str">
        <f>iferror(vlookup(AC26,'AP CS Principles Curriculum Framework'!$E:$F,2,0),"")</f>
        <v/>
      </c>
      <c r="AE26" s="22"/>
      <c r="AF26" s="31" t="str">
        <f>iferror(vlookup(AE26,'AP CS Principles Curriculum Framework'!$E:$F,2,0),"")</f>
        <v/>
      </c>
      <c r="AG26" s="22"/>
      <c r="AH26" s="31" t="str">
        <f>iferror(vlookup(AG26,'AP CS Principles Curriculum Framework'!$E:$F,2,0),"")</f>
        <v/>
      </c>
      <c r="AI26" s="22"/>
      <c r="AJ26" s="31" t="str">
        <f>iferror(vlookup(AI26,'AP CS Principles Curriculum Framework'!$E:$F,2,0),"")</f>
        <v/>
      </c>
      <c r="AK26" s="22"/>
      <c r="AL26" s="31" t="str">
        <f>iferror(vlookup(AK26,'AP CS Principles Curriculum Framework'!$E:$F,2,0),"")</f>
        <v/>
      </c>
      <c r="AM26" s="22"/>
      <c r="AN26" s="31" t="str">
        <f>iferror(vlookup(AM26,'AP CS Principles Curriculum Framework'!$E:$F,2,0),"")</f>
        <v/>
      </c>
      <c r="AO26" s="22"/>
      <c r="AP26" s="31" t="str">
        <f>iferror(vlookup(AO26,'AP CS Principles Curriculum Framework'!$E:$F,2,0),"")</f>
        <v/>
      </c>
      <c r="AQ26" s="22"/>
      <c r="AR26" s="31" t="str">
        <f>iferror(vlookup(AQ26,'AP CS Principles Curriculum Framework'!$E:$F,2,0),"")</f>
        <v/>
      </c>
      <c r="AS26" s="22"/>
      <c r="AT26" s="31" t="str">
        <f>iferror(vlookup(AS26,'AP CS Principles Curriculum Framework'!$E:$F,2,0),"")</f>
        <v/>
      </c>
      <c r="AU26" s="22"/>
      <c r="AV26" s="31" t="str">
        <f>iferror(vlookup(AU26,'AP CS Principles Curriculum Framework'!$E:$F,2,0),"")</f>
        <v/>
      </c>
      <c r="AW26" s="22"/>
      <c r="AX26" s="31" t="str">
        <f>iferror(vlookup(AW26,'AP CS Principles Curriculum Framework'!$E:$F,2,0),"")</f>
        <v/>
      </c>
      <c r="AY26" s="22"/>
      <c r="AZ26" s="31" t="str">
        <f>iferror(vlookup(AY26,'AP CS Principles Curriculum Framework'!$E:$F,2,0),"")</f>
        <v/>
      </c>
      <c r="BA26" s="22"/>
      <c r="BB26" s="31" t="str">
        <f>iferror(vlookup(BA26,'AP CS Principles Curriculum Framework'!$E:$F,2,0),"")</f>
        <v/>
      </c>
      <c r="BC26" s="22"/>
      <c r="BD26" s="31" t="str">
        <f>iferror(vlookup(BC26,'AP CS Principles Curriculum Framework'!$E:$F,2,0),"")</f>
        <v/>
      </c>
      <c r="BE26" s="22"/>
      <c r="BF26" s="31" t="str">
        <f>iferror(vlookup(BE26,'AP CS Principles Curriculum Framework'!$E:$F,2,0),"")</f>
        <v/>
      </c>
      <c r="BG26" s="22"/>
      <c r="BH26" s="31" t="str">
        <f>iferror(vlookup(BG26,'AP CS Principles Curriculum Framework'!$E:$F,2,0),"")</f>
        <v/>
      </c>
      <c r="BI26" s="22"/>
      <c r="BJ26" s="31" t="str">
        <f>iferror(vlookup(BI26,'AP CS Principles Curriculum Framework'!$E:$F,2,0),"")</f>
        <v/>
      </c>
      <c r="BK26" s="22"/>
      <c r="BL26" s="31" t="str">
        <f>iferror(vlookup(BK26,'AP CS Principles Curriculum Framework'!$E:$F,2,0),"")</f>
        <v/>
      </c>
      <c r="BM26" s="22"/>
      <c r="BN26" s="31" t="str">
        <f>iferror(vlookup(BM26,'AP CS Principles Curriculum Framework'!$E:$F,2,0),"")</f>
        <v/>
      </c>
      <c r="BO26" s="22"/>
      <c r="BP26" s="31" t="str">
        <f>iferror(vlookup(BO26,'AP CS Principles Curriculum Framework'!$E:$F,2,0),"")</f>
        <v/>
      </c>
      <c r="BQ26" s="22"/>
      <c r="BR26" s="31" t="str">
        <f>iferror(vlookup(BQ26,'AP CS Principles Curriculum Framework'!$E:$F,2,0),"")</f>
        <v/>
      </c>
      <c r="BS26" s="17"/>
      <c r="BT26" s="31" t="str">
        <f>iferror(vlookup(BS26,'AP CS Principles Curriculum Framework'!$E:$F,2,0),"")</f>
        <v/>
      </c>
      <c r="BU26" s="17"/>
      <c r="BV26" s="31" t="str">
        <f>iferror(vlookup(BU26,'AP CS Principles Curriculum Framework'!$E:$F,2,0),"")</f>
        <v/>
      </c>
      <c r="BW26" s="17"/>
      <c r="BX26" s="31" t="str">
        <f>iferror(vlookup(BW26,'AP CS Principles Curriculum Framework'!$E:$F,2,0),"")</f>
        <v/>
      </c>
      <c r="BY26" s="17"/>
      <c r="BZ26" s="31" t="str">
        <f>iferror(vlookup(BY26,'AP CS Principles Curriculum Framework'!$E:$F,2,0),"")</f>
        <v/>
      </c>
      <c r="CA26" s="17"/>
      <c r="CB26" s="31" t="str">
        <f>iferror(vlookup(CA26,'AP CS Principles Curriculum Framework'!$E:$F,2,0),"")</f>
        <v/>
      </c>
      <c r="CC26" s="17"/>
      <c r="CD26" s="31" t="str">
        <f>iferror(vlookup(CC26,'AP CS Principles Curriculum Framework'!$E:$F,2,0),"")</f>
        <v/>
      </c>
      <c r="CE26" s="17"/>
      <c r="CF26" s="31" t="str">
        <f>iferror(vlookup(CE26,'AP CS Principles Curriculum Framework'!$E:$F,2,0),"")</f>
        <v/>
      </c>
      <c r="CG26" s="17"/>
      <c r="CH26" s="31" t="str">
        <f>iferror(vlookup(CG26,'AP CS Principles Curriculum Framework'!$E:$F,2,0),"")</f>
        <v/>
      </c>
      <c r="CI26" s="17"/>
      <c r="CJ26" s="31" t="str">
        <f>iferror(vlookup(CI26,'AP CS Principles Curriculum Framework'!$E:$F,2,0),"")</f>
        <v/>
      </c>
      <c r="CK26" s="17"/>
      <c r="CL26" s="31" t="str">
        <f>iferror(vlookup(CK26,'AP CS Principles Curriculum Framework'!$E:$F,2,0),"")</f>
        <v/>
      </c>
      <c r="CM26" s="17"/>
      <c r="CN26" s="31" t="str">
        <f>iferror(vlookup(CM26,'AP CS Principles Curriculum Framework'!$E:$F,2,0),"")</f>
        <v/>
      </c>
      <c r="CO26" s="22"/>
      <c r="CP26" s="31" t="str">
        <f>iferror(vlookup(CO26,'AP CS Principles Curriculum Framework'!$E:$F,2,0),"")</f>
        <v/>
      </c>
      <c r="CQ26" s="22"/>
      <c r="CR26" s="31" t="str">
        <f>iferror(vlookup(CQ26,'AP CS Principles Curriculum Framework'!$E:$F,2,0),"")</f>
        <v/>
      </c>
      <c r="CS26" s="22"/>
      <c r="CT26" s="31" t="str">
        <f>iferror(vlookup(CS26,'AP CS Principles Curriculum Framework'!$E:$F,2,0),"")</f>
        <v/>
      </c>
      <c r="CU26" s="22"/>
      <c r="CV26" s="31" t="str">
        <f>iferror(vlookup(CU26,'AP CS Principles Curriculum Framework'!$E:$F,2,0),"")</f>
        <v/>
      </c>
      <c r="CW26" s="22"/>
      <c r="CX26" s="31" t="str">
        <f>iferror(vlookup(CW26,'AP CS Principles Curriculum Framework'!$E:$F,2,0),"")</f>
        <v/>
      </c>
      <c r="CY26" s="22"/>
      <c r="CZ26" s="31" t="str">
        <f>iferror(vlookup(CY26,'AP CS Principles Curriculum Framework'!$E:$F,2,0),"")</f>
        <v/>
      </c>
      <c r="DA26" s="22"/>
      <c r="DB26" s="31" t="str">
        <f>iferror(vlookup(DA26,'AP CS Principles Curriculum Framework'!$E:$F,2,0),"")</f>
        <v/>
      </c>
      <c r="DC26" s="22"/>
      <c r="DD26" s="31" t="str">
        <f>iferror(vlookup(DC26,'AP CS Principles Curriculum Framework'!$E:$F,2,0),"")</f>
        <v/>
      </c>
      <c r="DE26" s="22"/>
      <c r="DF26" s="31" t="str">
        <f>iferror(vlookup(DE26,'AP CS Principles Curriculum Framework'!$E:$F,2,0),"")</f>
        <v/>
      </c>
      <c r="DG26" s="22"/>
      <c r="DH26" s="31" t="str">
        <f>iferror(vlookup(DG26,'AP CS Principles Curriculum Framework'!$E:$F,2,0),"")</f>
        <v/>
      </c>
      <c r="DI26" s="22"/>
      <c r="DJ26" s="31" t="str">
        <f>iferror(vlookup(DI26,'AP CS Principles Curriculum Framework'!$E:$F,2,0),"")</f>
        <v/>
      </c>
      <c r="DK26" s="22"/>
      <c r="DL26" s="31" t="str">
        <f>iferror(vlookup(DK26,'AP CS Principles Curriculum Framework'!$E:$F,2,0),"")</f>
        <v/>
      </c>
      <c r="DM26" s="22"/>
      <c r="DN26" s="31" t="str">
        <f>iferror(vlookup(DM26,'AP CS Principles Curriculum Framework'!$E:$F,2,0),"")</f>
        <v/>
      </c>
      <c r="DO26" s="22"/>
      <c r="DP26" s="31" t="str">
        <f>iferror(vlookup(DO26,'AP CS Principles Curriculum Framework'!$E:$F,2,0),"")</f>
        <v/>
      </c>
      <c r="DQ26" s="31"/>
      <c r="DR26" s="31" t="str">
        <f>iferror(vlookup(DQ26,'AP CS Principles Curriculum Framework'!$E:$F,2,0),"")</f>
        <v/>
      </c>
      <c r="DS26" s="31"/>
      <c r="DT26" s="31" t="str">
        <f>iferror(vlookup(DS26,'AP CS Principles Curriculum Framework'!$E:$F,2,0),"")</f>
        <v/>
      </c>
      <c r="DU26" s="31"/>
      <c r="DV26" s="31" t="str">
        <f>iferror(vlookup(DU26,'AP CS Principles Curriculum Framework'!$E:$F,2,0),"")</f>
        <v/>
      </c>
      <c r="DW26" s="31"/>
      <c r="DX26" s="31" t="str">
        <f>iferror(vlookup(DW26,'AP CS Principles Curriculum Framework'!$E:$F,2,0),"")</f>
        <v/>
      </c>
      <c r="DY26" s="31"/>
      <c r="DZ26" s="31" t="str">
        <f>iferror(vlookup(DY26,'AP CS Principles Curriculum Framework'!$E:$F,2,0),"")</f>
        <v/>
      </c>
      <c r="EA26" s="31"/>
      <c r="EB26" s="31" t="str">
        <f>iferror(vlookup(EA26,'AP CS Principles Curriculum Framework'!$E:$F,2,0),"")</f>
        <v/>
      </c>
      <c r="EC26" s="31"/>
      <c r="ED26" s="31" t="str">
        <f>iferror(vlookup(EC26,'AP CS Principles Curriculum Framework'!$E:$F,2,0),"")</f>
        <v/>
      </c>
      <c r="EE26" s="31"/>
      <c r="EF26" s="31" t="str">
        <f>iferror(vlookup(EE26,'AP CS Principles Curriculum Framework'!$E:$F,2,0),"")</f>
        <v/>
      </c>
      <c r="EG26" s="31"/>
      <c r="EH26" s="31" t="str">
        <f>iferror(vlookup(EG26,'AP CS Principles Curriculum Framework'!$E:$F,2,0),"")</f>
        <v/>
      </c>
      <c r="EI26" s="31"/>
      <c r="EJ26" s="31" t="str">
        <f>iferror(vlookup(EI26,'AP CS Principles Curriculum Framework'!$E:$F,2,0),"")</f>
        <v/>
      </c>
    </row>
    <row r="27" ht="15.75" customHeight="1">
      <c r="A27" s="44">
        <v>22.0</v>
      </c>
      <c r="B27" s="44" t="s">
        <v>1488</v>
      </c>
      <c r="C27" s="44" t="s">
        <v>1489</v>
      </c>
      <c r="D27" s="44"/>
      <c r="E27" s="44"/>
      <c r="F27" s="44"/>
      <c r="G27" s="44"/>
      <c r="H27" s="44"/>
      <c r="I27" s="44"/>
      <c r="J27" s="44"/>
      <c r="K27" s="44"/>
      <c r="L27" s="44"/>
      <c r="M27" s="44"/>
      <c r="N27" s="44"/>
      <c r="O27" s="44"/>
      <c r="P27" s="48"/>
      <c r="Q27" s="44"/>
      <c r="R27" s="44"/>
      <c r="S27" s="44"/>
      <c r="T27" s="44"/>
      <c r="U27" s="44"/>
      <c r="V27" s="44"/>
      <c r="W27" s="44"/>
      <c r="X27" s="44"/>
      <c r="Y27" s="44"/>
      <c r="Z27" s="44"/>
      <c r="AA27" s="44"/>
      <c r="AB27" s="44"/>
      <c r="AC27" s="44"/>
      <c r="AD27" s="44" t="str">
        <f>iferror(vlookup(AC27,'AP CS Principles Curriculum Framework'!$E:$F,2,0),"")</f>
        <v/>
      </c>
      <c r="AE27" s="44"/>
      <c r="AF27" s="44" t="str">
        <f>iferror(vlookup(AE27,'AP CS Principles Curriculum Framework'!$E:$F,2,0),"")</f>
        <v/>
      </c>
      <c r="AG27" s="44"/>
      <c r="AH27" s="44" t="str">
        <f>iferror(vlookup(AG27,'AP CS Principles Curriculum Framework'!$E:$F,2,0),"")</f>
        <v/>
      </c>
      <c r="AI27" s="44"/>
      <c r="AJ27" s="44" t="str">
        <f>iferror(vlookup(AI27,'AP CS Principles Curriculum Framework'!$E:$F,2,0),"")</f>
        <v/>
      </c>
      <c r="AK27" s="44"/>
      <c r="AL27" s="44" t="str">
        <f>iferror(vlookup(AK27,'AP CS Principles Curriculum Framework'!$E:$F,2,0),"")</f>
        <v/>
      </c>
      <c r="AM27" s="44"/>
      <c r="AN27" s="44" t="str">
        <f>iferror(vlookup(AM27,'AP CS Principles Curriculum Framework'!$E:$F,2,0),"")</f>
        <v/>
      </c>
      <c r="AO27" s="44"/>
      <c r="AP27" s="44" t="str">
        <f>iferror(vlookup(AO27,'AP CS Principles Curriculum Framework'!$E:$F,2,0),"")</f>
        <v/>
      </c>
      <c r="AQ27" s="44"/>
      <c r="AR27" s="44" t="str">
        <f>iferror(vlookup(AQ27,'AP CS Principles Curriculum Framework'!$E:$F,2,0),"")</f>
        <v/>
      </c>
      <c r="AS27" s="44"/>
      <c r="AT27" s="44" t="str">
        <f>iferror(vlookup(AS27,'AP CS Principles Curriculum Framework'!$E:$F,2,0),"")</f>
        <v/>
      </c>
      <c r="AU27" s="44"/>
      <c r="AV27" s="44" t="str">
        <f>iferror(vlookup(AU27,'AP CS Principles Curriculum Framework'!$E:$F,2,0),"")</f>
        <v/>
      </c>
      <c r="AW27" s="44"/>
      <c r="AX27" s="44" t="str">
        <f>iferror(vlookup(AW27,'AP CS Principles Curriculum Framework'!$E:$F,2,0),"")</f>
        <v/>
      </c>
      <c r="AY27" s="44"/>
      <c r="AZ27" s="44" t="str">
        <f>iferror(vlookup(AY27,'AP CS Principles Curriculum Framework'!$E:$F,2,0),"")</f>
        <v/>
      </c>
      <c r="BA27" s="44"/>
      <c r="BB27" s="44" t="str">
        <f>iferror(vlookup(BA27,'AP CS Principles Curriculum Framework'!$E:$F,2,0),"")</f>
        <v/>
      </c>
      <c r="BC27" s="44"/>
      <c r="BD27" s="44" t="str">
        <f>iferror(vlookup(BC27,'AP CS Principles Curriculum Framework'!$E:$F,2,0),"")</f>
        <v/>
      </c>
      <c r="BE27" s="44"/>
      <c r="BF27" s="44" t="str">
        <f>iferror(vlookup(BE27,'AP CS Principles Curriculum Framework'!$E:$F,2,0),"")</f>
        <v/>
      </c>
      <c r="BG27" s="44"/>
      <c r="BH27" s="44" t="str">
        <f>iferror(vlookup(BG27,'AP CS Principles Curriculum Framework'!$E:$F,2,0),"")</f>
        <v/>
      </c>
      <c r="BI27" s="44"/>
      <c r="BJ27" s="44" t="str">
        <f>iferror(vlookup(BI27,'AP CS Principles Curriculum Framework'!$E:$F,2,0),"")</f>
        <v/>
      </c>
      <c r="BK27" s="44"/>
      <c r="BL27" s="44" t="str">
        <f>iferror(vlookup(BK27,'AP CS Principles Curriculum Framework'!$E:$F,2,0),"")</f>
        <v/>
      </c>
      <c r="BM27" s="44"/>
      <c r="BN27" s="44" t="str">
        <f>iferror(vlookup(BM27,'AP CS Principles Curriculum Framework'!$E:$F,2,0),"")</f>
        <v/>
      </c>
      <c r="BO27" s="44"/>
      <c r="BP27" s="44" t="str">
        <f>iferror(vlookup(BO27,'AP CS Principles Curriculum Framework'!$E:$F,2,0),"")</f>
        <v/>
      </c>
      <c r="BQ27" s="44"/>
      <c r="BR27" s="44" t="str">
        <f>iferror(vlookup(BQ27,'AP CS Principles Curriculum Framework'!$E:$F,2,0),"")</f>
        <v/>
      </c>
      <c r="BS27" s="44"/>
      <c r="BT27" s="44" t="str">
        <f>iferror(vlookup(BS27,'AP CS Principles Curriculum Framework'!$E:$F,2,0),"")</f>
        <v/>
      </c>
      <c r="BU27" s="44"/>
      <c r="BV27" s="44" t="str">
        <f>iferror(vlookup(BU27,'AP CS Principles Curriculum Framework'!$E:$F,2,0),"")</f>
        <v/>
      </c>
      <c r="BW27" s="44"/>
      <c r="BX27" s="44" t="str">
        <f>iferror(vlookup(BW27,'AP CS Principles Curriculum Framework'!$E:$F,2,0),"")</f>
        <v/>
      </c>
      <c r="BY27" s="44"/>
      <c r="BZ27" s="44" t="str">
        <f>iferror(vlookup(BY27,'AP CS Principles Curriculum Framework'!$E:$F,2,0),"")</f>
        <v/>
      </c>
      <c r="CA27" s="44"/>
      <c r="CB27" s="44" t="str">
        <f>iferror(vlookup(CA27,'AP CS Principles Curriculum Framework'!$E:$F,2,0),"")</f>
        <v/>
      </c>
      <c r="CC27" s="44"/>
      <c r="CD27" s="44" t="str">
        <f>iferror(vlookup(CC27,'AP CS Principles Curriculum Framework'!$E:$F,2,0),"")</f>
        <v/>
      </c>
      <c r="CE27" s="44"/>
      <c r="CF27" s="44" t="str">
        <f>iferror(vlookup(CE27,'AP CS Principles Curriculum Framework'!$E:$F,2,0),"")</f>
        <v/>
      </c>
      <c r="CG27" s="44"/>
      <c r="CH27" s="44" t="str">
        <f>iferror(vlookup(CG27,'AP CS Principles Curriculum Framework'!$E:$F,2,0),"")</f>
        <v/>
      </c>
      <c r="CI27" s="44"/>
      <c r="CJ27" s="44" t="str">
        <f>iferror(vlookup(CI27,'AP CS Principles Curriculum Framework'!$E:$F,2,0),"")</f>
        <v/>
      </c>
      <c r="CK27" s="44"/>
      <c r="CL27" s="44" t="str">
        <f>iferror(vlookup(CK27,'AP CS Principles Curriculum Framework'!$E:$F,2,0),"")</f>
        <v/>
      </c>
      <c r="CM27" s="44"/>
      <c r="CN27" s="44" t="str">
        <f>iferror(vlookup(CM27,'AP CS Principles Curriculum Framework'!$E:$F,2,0),"")</f>
        <v/>
      </c>
      <c r="CO27" s="44"/>
      <c r="CP27" s="44" t="str">
        <f>iferror(vlookup(CO27,'AP CS Principles Curriculum Framework'!$E:$F,2,0),"")</f>
        <v/>
      </c>
      <c r="CQ27" s="44"/>
      <c r="CR27" s="44" t="str">
        <f>iferror(vlookup(CQ27,'AP CS Principles Curriculum Framework'!$E:$F,2,0),"")</f>
        <v/>
      </c>
      <c r="CS27" s="44"/>
      <c r="CT27" s="44" t="str">
        <f>iferror(vlookup(CS27,'AP CS Principles Curriculum Framework'!$E:$F,2,0),"")</f>
        <v/>
      </c>
      <c r="CU27" s="44"/>
      <c r="CV27" s="44" t="str">
        <f>iferror(vlookup(CU27,'AP CS Principles Curriculum Framework'!$E:$F,2,0),"")</f>
        <v/>
      </c>
      <c r="CW27" s="44"/>
      <c r="CX27" s="44" t="str">
        <f>iferror(vlookup(CW27,'AP CS Principles Curriculum Framework'!$E:$F,2,0),"")</f>
        <v/>
      </c>
      <c r="CY27" s="44"/>
      <c r="CZ27" s="44" t="str">
        <f>iferror(vlookup(CY27,'AP CS Principles Curriculum Framework'!$E:$F,2,0),"")</f>
        <v/>
      </c>
      <c r="DA27" s="44"/>
      <c r="DB27" s="44" t="str">
        <f>iferror(vlookup(DA27,'AP CS Principles Curriculum Framework'!$E:$F,2,0),"")</f>
        <v/>
      </c>
      <c r="DC27" s="44"/>
      <c r="DD27" s="44" t="str">
        <f>iferror(vlookup(DC27,'AP CS Principles Curriculum Framework'!$E:$F,2,0),"")</f>
        <v/>
      </c>
      <c r="DE27" s="44"/>
      <c r="DF27" s="44" t="str">
        <f>iferror(vlookup(DE27,'AP CS Principles Curriculum Framework'!$E:$F,2,0),"")</f>
        <v/>
      </c>
      <c r="DG27" s="44"/>
      <c r="DH27" s="44" t="str">
        <f>iferror(vlookup(DG27,'AP CS Principles Curriculum Framework'!$E:$F,2,0),"")</f>
        <v/>
      </c>
      <c r="DI27" s="44"/>
      <c r="DJ27" s="44" t="str">
        <f>iferror(vlookup(DI27,'AP CS Principles Curriculum Framework'!$E:$F,2,0),"")</f>
        <v/>
      </c>
      <c r="DK27" s="44"/>
      <c r="DL27" s="44" t="str">
        <f>iferror(vlookup(DK27,'AP CS Principles Curriculum Framework'!$E:$F,2,0),"")</f>
        <v/>
      </c>
      <c r="DM27" s="44"/>
      <c r="DN27" s="44" t="str">
        <f>iferror(vlookup(DM27,'AP CS Principles Curriculum Framework'!$E:$F,2,0),"")</f>
        <v/>
      </c>
      <c r="DO27" s="44"/>
      <c r="DP27" s="44" t="str">
        <f>iferror(vlookup(DO27,'AP CS Principles Curriculum Framework'!$E:$F,2,0),"")</f>
        <v/>
      </c>
      <c r="DQ27" s="44"/>
      <c r="DR27" s="44" t="str">
        <f>iferror(vlookup(DQ27,'AP CS Principles Curriculum Framework'!$E:$F,2,0),"")</f>
        <v/>
      </c>
      <c r="DS27" s="44"/>
      <c r="DT27" s="44" t="str">
        <f>iferror(vlookup(DS27,'AP CS Principles Curriculum Framework'!$E:$F,2,0),"")</f>
        <v/>
      </c>
      <c r="DU27" s="44"/>
      <c r="DV27" s="44" t="str">
        <f>iferror(vlookup(DU27,'AP CS Principles Curriculum Framework'!$E:$F,2,0),"")</f>
        <v/>
      </c>
      <c r="DW27" s="44"/>
      <c r="DX27" s="44" t="str">
        <f>iferror(vlookup(DW27,'AP CS Principles Curriculum Framework'!$E:$F,2,0),"")</f>
        <v/>
      </c>
      <c r="DY27" s="44"/>
      <c r="DZ27" s="44" t="str">
        <f>iferror(vlookup(DY27,'AP CS Principles Curriculum Framework'!$E:$F,2,0),"")</f>
        <v/>
      </c>
      <c r="EA27" s="44"/>
      <c r="EB27" s="44" t="str">
        <f>iferror(vlookup(EA27,'AP CS Principles Curriculum Framework'!$E:$F,2,0),"")</f>
        <v/>
      </c>
      <c r="EC27" s="44"/>
      <c r="ED27" s="44" t="str">
        <f>iferror(vlookup(EC27,'AP CS Principles Curriculum Framework'!$E:$F,2,0),"")</f>
        <v/>
      </c>
      <c r="EE27" s="44"/>
      <c r="EF27" s="44" t="str">
        <f>iferror(vlookup(EE27,'AP CS Principles Curriculum Framework'!$E:$F,2,0),"")</f>
        <v/>
      </c>
      <c r="EG27" s="44"/>
      <c r="EH27" s="44" t="str">
        <f>iferror(vlookup(EG27,'AP CS Principles Curriculum Framework'!$E:$F,2,0),"")</f>
        <v/>
      </c>
      <c r="EI27" s="44"/>
      <c r="EJ27" s="44" t="str">
        <f>iferror(vlookup(EI27,'AP CS Principles Curriculum Framework'!$E:$F,2,0),"")</f>
        <v/>
      </c>
    </row>
    <row r="28" ht="15.75" customHeight="1">
      <c r="A28" s="17"/>
      <c r="B28" s="17" t="s">
        <v>1493</v>
      </c>
      <c r="C28" s="218"/>
      <c r="D28" s="17"/>
      <c r="E28" s="22"/>
      <c r="F28" s="22"/>
      <c r="G28" s="22"/>
      <c r="H28" s="22"/>
      <c r="I28" s="22"/>
      <c r="J28" s="22"/>
      <c r="K28" s="22"/>
      <c r="L28" s="22"/>
      <c r="M28" s="22"/>
      <c r="N28" s="22"/>
      <c r="O28" s="22"/>
      <c r="P28" s="25"/>
      <c r="Q28" s="17"/>
      <c r="R28" s="17"/>
      <c r="S28" s="17"/>
      <c r="T28" s="17"/>
      <c r="U28" s="17"/>
      <c r="V28" s="17"/>
      <c r="W28" s="17"/>
      <c r="X28" s="17"/>
      <c r="Y28" s="17"/>
      <c r="Z28" s="17"/>
      <c r="AA28" s="17"/>
      <c r="AB28" s="17"/>
      <c r="AC28" s="22"/>
      <c r="AD28" s="31"/>
      <c r="AE28" s="22"/>
      <c r="AF28" s="31"/>
      <c r="AG28" s="22"/>
      <c r="AH28" s="31"/>
      <c r="AI28" s="22"/>
      <c r="AJ28" s="31"/>
      <c r="AK28" s="22"/>
      <c r="AL28" s="31"/>
      <c r="AM28" s="22"/>
      <c r="AN28" s="31"/>
      <c r="AO28" s="22"/>
      <c r="AP28" s="31"/>
      <c r="AQ28" s="22"/>
      <c r="AR28" s="31"/>
      <c r="AS28" s="22"/>
      <c r="AT28" s="31"/>
      <c r="AU28" s="22"/>
      <c r="AV28" s="31"/>
      <c r="AW28" s="22"/>
      <c r="AX28" s="31"/>
      <c r="AY28" s="22"/>
      <c r="AZ28" s="31"/>
      <c r="BA28" s="22"/>
      <c r="BB28" s="31"/>
      <c r="BC28" s="22"/>
      <c r="BD28" s="31"/>
      <c r="BE28" s="22"/>
      <c r="BF28" s="31"/>
      <c r="BG28" s="22"/>
      <c r="BH28" s="31"/>
      <c r="BI28" s="22"/>
      <c r="BJ28" s="31"/>
      <c r="BK28" s="22"/>
      <c r="BL28" s="31"/>
      <c r="BM28" s="22"/>
      <c r="BN28" s="31"/>
      <c r="BO28" s="22"/>
      <c r="BP28" s="31"/>
      <c r="BQ28" s="22"/>
      <c r="BR28" s="31"/>
      <c r="BS28" s="17"/>
      <c r="BT28" s="31"/>
      <c r="BU28" s="17"/>
      <c r="BV28" s="31"/>
      <c r="BW28" s="17"/>
      <c r="BX28" s="31"/>
      <c r="BY28" s="17"/>
      <c r="BZ28" s="31"/>
      <c r="CA28" s="17"/>
      <c r="CB28" s="31"/>
      <c r="CC28" s="17"/>
      <c r="CD28" s="31"/>
      <c r="CE28" s="17"/>
      <c r="CF28" s="31"/>
      <c r="CG28" s="17"/>
      <c r="CH28" s="31"/>
      <c r="CI28" s="17"/>
      <c r="CJ28" s="31"/>
      <c r="CK28" s="17"/>
      <c r="CL28" s="31"/>
      <c r="CM28" s="17"/>
      <c r="CN28" s="31"/>
      <c r="CO28" s="22"/>
      <c r="CP28" s="31"/>
      <c r="CQ28" s="22"/>
      <c r="CR28" s="31"/>
      <c r="CS28" s="22"/>
      <c r="CT28" s="31"/>
      <c r="CU28" s="22"/>
      <c r="CV28" s="31"/>
      <c r="CW28" s="22"/>
      <c r="CX28" s="31"/>
      <c r="CY28" s="22"/>
      <c r="CZ28" s="31"/>
      <c r="DA28" s="22"/>
      <c r="DB28" s="31"/>
      <c r="DC28" s="22"/>
      <c r="DD28" s="31"/>
      <c r="DE28" s="22"/>
      <c r="DF28" s="31"/>
      <c r="DG28" s="22"/>
      <c r="DH28" s="31"/>
      <c r="DI28" s="22"/>
      <c r="DJ28" s="31" t="str">
        <f>iferror(vlookup(DI28,'AP CS Principles Curriculum Framework'!$E:$F,2,0),"")</f>
        <v/>
      </c>
      <c r="DK28" s="22"/>
      <c r="DL28" s="31" t="str">
        <f>iferror(vlookup(DK28,'AP CS Principles Curriculum Framework'!$E:$F,2,0),"")</f>
        <v/>
      </c>
      <c r="DM28" s="22"/>
      <c r="DN28" s="31" t="str">
        <f>iferror(vlookup(DM28,'AP CS Principles Curriculum Framework'!$E:$F,2,0),"")</f>
        <v/>
      </c>
      <c r="DO28" s="22"/>
      <c r="DP28" s="31" t="str">
        <f>iferror(vlookup(DO28,'AP CS Principles Curriculum Framework'!$E:$F,2,0),"")</f>
        <v/>
      </c>
      <c r="DQ28" s="31"/>
      <c r="DR28" s="31" t="str">
        <f>iferror(vlookup(DQ28,'AP CS Principles Curriculum Framework'!$E:$F,2,0),"")</f>
        <v/>
      </c>
      <c r="DS28" s="31"/>
      <c r="DT28" s="31" t="str">
        <f>iferror(vlookup(DS28,'AP CS Principles Curriculum Framework'!$E:$F,2,0),"")</f>
        <v/>
      </c>
      <c r="DU28" s="31"/>
      <c r="DV28" s="31" t="str">
        <f>iferror(vlookup(DU28,'AP CS Principles Curriculum Framework'!$E:$F,2,0),"")</f>
        <v/>
      </c>
      <c r="DW28" s="31"/>
      <c r="DX28" s="31" t="str">
        <f>iferror(vlookup(DW28,'AP CS Principles Curriculum Framework'!$E:$F,2,0),"")</f>
        <v/>
      </c>
      <c r="DY28" s="31"/>
      <c r="DZ28" s="31" t="str">
        <f>iferror(vlookup(DY28,'AP CS Principles Curriculum Framework'!$E:$F,2,0),"")</f>
        <v/>
      </c>
      <c r="EA28" s="31"/>
      <c r="EB28" s="31" t="str">
        <f>iferror(vlookup(EA28,'AP CS Principles Curriculum Framework'!$E:$F,2,0),"")</f>
        <v/>
      </c>
      <c r="EC28" s="31"/>
      <c r="ED28" s="31" t="str">
        <f>iferror(vlookup(EC28,'AP CS Principles Curriculum Framework'!$E:$F,2,0),"")</f>
        <v/>
      </c>
      <c r="EE28" s="31"/>
      <c r="EF28" s="31" t="str">
        <f>iferror(vlookup(EE28,'AP CS Principles Curriculum Framework'!$E:$F,2,0),"")</f>
        <v/>
      </c>
      <c r="EG28" s="31"/>
      <c r="EH28" s="31" t="str">
        <f>iferror(vlookup(EG28,'AP CS Principles Curriculum Framework'!$E:$F,2,0),"")</f>
        <v/>
      </c>
      <c r="EI28" s="31"/>
      <c r="EJ28" s="31" t="str">
        <f>iferror(vlookup(EI28,'AP CS Principles Curriculum Framework'!$E:$F,2,0),"")</f>
        <v/>
      </c>
    </row>
    <row r="29" ht="15.75" customHeight="1">
      <c r="A29" s="44"/>
      <c r="B29" s="44" t="s">
        <v>1494</v>
      </c>
      <c r="C29" s="44"/>
      <c r="D29" s="44"/>
      <c r="E29" s="44"/>
      <c r="F29" s="44"/>
      <c r="G29" s="44"/>
      <c r="H29" s="44"/>
      <c r="I29" s="44"/>
      <c r="J29" s="44"/>
      <c r="K29" s="44"/>
      <c r="L29" s="44"/>
      <c r="M29" s="44"/>
      <c r="N29" s="44"/>
      <c r="O29" s="44"/>
      <c r="P29" s="48"/>
      <c r="Q29" s="44"/>
      <c r="R29" s="44"/>
      <c r="S29" s="44"/>
      <c r="T29" s="44"/>
      <c r="U29" s="44"/>
      <c r="V29" s="44"/>
      <c r="W29" s="44"/>
      <c r="X29" s="44"/>
      <c r="Y29" s="44"/>
      <c r="Z29" s="44"/>
      <c r="AA29" s="44"/>
      <c r="AB29" s="44"/>
      <c r="AC29" s="44"/>
      <c r="AD29" s="44"/>
      <c r="AE29" s="44"/>
      <c r="AF29" s="44"/>
      <c r="AG29" s="44"/>
      <c r="AH29" s="44"/>
      <c r="AI29" s="44"/>
      <c r="AJ29" s="44"/>
      <c r="AK29" s="44"/>
      <c r="AL29" s="44"/>
      <c r="AM29" s="44"/>
      <c r="AN29" s="44"/>
      <c r="AO29" s="44"/>
      <c r="AP29" s="44"/>
      <c r="AQ29" s="44"/>
      <c r="AR29" s="44"/>
      <c r="AS29" s="44"/>
      <c r="AT29" s="44"/>
      <c r="AU29" s="44"/>
      <c r="AV29" s="44"/>
      <c r="AW29" s="44"/>
      <c r="AX29" s="44"/>
      <c r="AY29" s="44"/>
      <c r="AZ29" s="44"/>
      <c r="BA29" s="44"/>
      <c r="BB29" s="44"/>
      <c r="BC29" s="44"/>
      <c r="BD29" s="44"/>
      <c r="BE29" s="44"/>
      <c r="BF29" s="44"/>
      <c r="BG29" s="44"/>
      <c r="BH29" s="44"/>
      <c r="BI29" s="44"/>
      <c r="BJ29" s="44"/>
      <c r="BK29" s="44"/>
      <c r="BL29" s="44"/>
      <c r="BM29" s="44"/>
      <c r="BN29" s="44"/>
      <c r="BO29" s="44"/>
      <c r="BP29" s="44"/>
      <c r="BQ29" s="44"/>
      <c r="BR29" s="44"/>
      <c r="BS29" s="44"/>
      <c r="BT29" s="44"/>
      <c r="BU29" s="44"/>
      <c r="BV29" s="44"/>
      <c r="BW29" s="44"/>
      <c r="BX29" s="44"/>
      <c r="BY29" s="44"/>
      <c r="BZ29" s="44"/>
      <c r="CA29" s="44"/>
      <c r="CB29" s="44"/>
      <c r="CC29" s="44"/>
      <c r="CD29" s="44"/>
      <c r="CE29" s="44"/>
      <c r="CF29" s="44"/>
      <c r="CG29" s="44"/>
      <c r="CH29" s="44"/>
      <c r="CI29" s="44"/>
      <c r="CJ29" s="44"/>
      <c r="CK29" s="44"/>
      <c r="CL29" s="44"/>
      <c r="CM29" s="44"/>
      <c r="CN29" s="44"/>
      <c r="CO29" s="44"/>
      <c r="CP29" s="44"/>
      <c r="CQ29" s="44"/>
      <c r="CR29" s="44"/>
      <c r="CS29" s="44"/>
      <c r="CT29" s="44"/>
      <c r="CU29" s="44"/>
      <c r="CV29" s="44"/>
      <c r="CW29" s="44"/>
      <c r="CX29" s="44"/>
      <c r="CY29" s="44"/>
      <c r="CZ29" s="44"/>
      <c r="DA29" s="44"/>
      <c r="DB29" s="44"/>
      <c r="DC29" s="44"/>
      <c r="DD29" s="44"/>
      <c r="DE29" s="44"/>
      <c r="DF29" s="44"/>
      <c r="DG29" s="44"/>
      <c r="DH29" s="44"/>
      <c r="DI29" s="44"/>
      <c r="DJ29" s="44" t="str">
        <f>iferror(vlookup(DI29,'AP CS Principles Curriculum Framework'!$E:$F,2,0),"")</f>
        <v/>
      </c>
      <c r="DK29" s="44"/>
      <c r="DL29" s="44" t="str">
        <f>iferror(vlookup(DK29,'AP CS Principles Curriculum Framework'!$E:$F,2,0),"")</f>
        <v/>
      </c>
      <c r="DM29" s="44"/>
      <c r="DN29" s="44" t="str">
        <f>iferror(vlookup(DM29,'AP CS Principles Curriculum Framework'!$E:$F,2,0),"")</f>
        <v/>
      </c>
      <c r="DO29" s="44"/>
      <c r="DP29" s="44" t="str">
        <f>iferror(vlookup(DO29,'AP CS Principles Curriculum Framework'!$E:$F,2,0),"")</f>
        <v/>
      </c>
      <c r="DQ29" s="44"/>
      <c r="DR29" s="44" t="str">
        <f>iferror(vlookup(DQ29,'AP CS Principles Curriculum Framework'!$E:$F,2,0),"")</f>
        <v/>
      </c>
      <c r="DS29" s="44"/>
      <c r="DT29" s="44" t="str">
        <f>iferror(vlookup(DS29,'AP CS Principles Curriculum Framework'!$E:$F,2,0),"")</f>
        <v/>
      </c>
      <c r="DU29" s="44"/>
      <c r="DV29" s="44" t="str">
        <f>iferror(vlookup(DU29,'AP CS Principles Curriculum Framework'!$E:$F,2,0),"")</f>
        <v/>
      </c>
      <c r="DW29" s="44"/>
      <c r="DX29" s="44" t="str">
        <f>iferror(vlookup(DW29,'AP CS Principles Curriculum Framework'!$E:$F,2,0),"")</f>
        <v/>
      </c>
      <c r="DY29" s="44"/>
      <c r="DZ29" s="44" t="str">
        <f>iferror(vlookup(DY29,'AP CS Principles Curriculum Framework'!$E:$F,2,0),"")</f>
        <v/>
      </c>
      <c r="EA29" s="44"/>
      <c r="EB29" s="44" t="str">
        <f>iferror(vlookup(EA29,'AP CS Principles Curriculum Framework'!$E:$F,2,0),"")</f>
        <v/>
      </c>
      <c r="EC29" s="44"/>
      <c r="ED29" s="44" t="str">
        <f>iferror(vlookup(EC29,'AP CS Principles Curriculum Framework'!$E:$F,2,0),"")</f>
        <v/>
      </c>
      <c r="EE29" s="44"/>
      <c r="EF29" s="44" t="str">
        <f>iferror(vlookup(EE29,'AP CS Principles Curriculum Framework'!$E:$F,2,0),"")</f>
        <v/>
      </c>
      <c r="EG29" s="44"/>
      <c r="EH29" s="44" t="str">
        <f>iferror(vlookup(EG29,'AP CS Principles Curriculum Framework'!$E:$F,2,0),"")</f>
        <v/>
      </c>
      <c r="EI29" s="44"/>
      <c r="EJ29" s="44" t="str">
        <f>iferror(vlookup(EI29,'AP CS Principles Curriculum Framework'!$E:$F,2,0),"")</f>
        <v/>
      </c>
    </row>
    <row r="30" ht="15.75" customHeight="1">
      <c r="A30" s="209">
        <v>23.0</v>
      </c>
      <c r="B30" s="209" t="s">
        <v>1495</v>
      </c>
      <c r="C30" s="209"/>
      <c r="D30" s="209"/>
      <c r="E30" s="209"/>
      <c r="F30" s="209"/>
      <c r="G30" s="209"/>
      <c r="H30" s="209"/>
      <c r="I30" s="209"/>
      <c r="J30" s="209"/>
      <c r="K30" s="209"/>
      <c r="L30" s="209"/>
      <c r="M30" s="209"/>
      <c r="N30" s="209"/>
      <c r="O30" s="209"/>
      <c r="P30" s="210"/>
      <c r="Q30" s="209"/>
      <c r="R30" s="209"/>
      <c r="S30" s="209"/>
      <c r="T30" s="209"/>
      <c r="U30" s="209"/>
      <c r="V30" s="209"/>
      <c r="W30" s="209"/>
      <c r="X30" s="209"/>
      <c r="Y30" s="209"/>
      <c r="Z30" s="209"/>
      <c r="AA30" s="209"/>
      <c r="AB30" s="209"/>
      <c r="AC30" s="209"/>
      <c r="AD30" s="209" t="str">
        <f>iferror(vlookup(AC30,'AP CS Principles Curriculum Framework'!$E:$F,2,0),"")</f>
        <v/>
      </c>
      <c r="AE30" s="209"/>
      <c r="AF30" s="209" t="str">
        <f>iferror(vlookup(AE30,'AP CS Principles Curriculum Framework'!$E:$F,2,0),"")</f>
        <v/>
      </c>
      <c r="AG30" s="209"/>
      <c r="AH30" s="209" t="str">
        <f>iferror(vlookup(AG30,'AP CS Principles Curriculum Framework'!$E:$F,2,0),"")</f>
        <v/>
      </c>
      <c r="AI30" s="209"/>
      <c r="AJ30" s="209" t="str">
        <f>iferror(vlookup(AI30,'AP CS Principles Curriculum Framework'!$E:$F,2,0),"")</f>
        <v/>
      </c>
      <c r="AK30" s="209"/>
      <c r="AL30" s="209" t="str">
        <f>iferror(vlookup(AK30,'AP CS Principles Curriculum Framework'!$E:$F,2,0),"")</f>
        <v/>
      </c>
      <c r="AM30" s="209"/>
      <c r="AN30" s="209" t="str">
        <f>iferror(vlookup(AM30,'AP CS Principles Curriculum Framework'!$E:$F,2,0),"")</f>
        <v/>
      </c>
      <c r="AO30" s="209"/>
      <c r="AP30" s="209" t="str">
        <f>iferror(vlookup(AO30,'AP CS Principles Curriculum Framework'!$E:$F,2,0),"")</f>
        <v/>
      </c>
      <c r="AQ30" s="209"/>
      <c r="AR30" s="209" t="str">
        <f>iferror(vlookup(AQ30,'AP CS Principles Curriculum Framework'!$E:$F,2,0),"")</f>
        <v/>
      </c>
      <c r="AS30" s="209"/>
      <c r="AT30" s="209" t="str">
        <f>iferror(vlookup(AS30,'AP CS Principles Curriculum Framework'!$E:$F,2,0),"")</f>
        <v/>
      </c>
      <c r="AU30" s="209"/>
      <c r="AV30" s="209" t="str">
        <f>iferror(vlookup(AU30,'AP CS Principles Curriculum Framework'!$E:$F,2,0),"")</f>
        <v/>
      </c>
      <c r="AW30" s="209"/>
      <c r="AX30" s="209" t="str">
        <f>iferror(vlookup(AW30,'AP CS Principles Curriculum Framework'!$E:$F,2,0),"")</f>
        <v/>
      </c>
      <c r="AY30" s="209"/>
      <c r="AZ30" s="209" t="str">
        <f>iferror(vlookup(AY30,'AP CS Principles Curriculum Framework'!$E:$F,2,0),"")</f>
        <v/>
      </c>
      <c r="BA30" s="209"/>
      <c r="BB30" s="209" t="str">
        <f>iferror(vlookup(BA30,'AP CS Principles Curriculum Framework'!$E:$F,2,0),"")</f>
        <v/>
      </c>
      <c r="BC30" s="209"/>
      <c r="BD30" s="209" t="str">
        <f>iferror(vlookup(BC30,'AP CS Principles Curriculum Framework'!$E:$F,2,0),"")</f>
        <v/>
      </c>
      <c r="BE30" s="209"/>
      <c r="BF30" s="209" t="str">
        <f>iferror(vlookup(BE30,'AP CS Principles Curriculum Framework'!$E:$F,2,0),"")</f>
        <v/>
      </c>
      <c r="BG30" s="209"/>
      <c r="BH30" s="209" t="str">
        <f>iferror(vlookup(BG30,'AP CS Principles Curriculum Framework'!$E:$F,2,0),"")</f>
        <v/>
      </c>
      <c r="BI30" s="209"/>
      <c r="BJ30" s="209" t="str">
        <f>iferror(vlookup(BI30,'AP CS Principles Curriculum Framework'!$E:$F,2,0),"")</f>
        <v/>
      </c>
      <c r="BK30" s="209"/>
      <c r="BL30" s="209" t="str">
        <f>iferror(vlookup(BK30,'AP CS Principles Curriculum Framework'!$E:$F,2,0),"")</f>
        <v/>
      </c>
      <c r="BM30" s="209"/>
      <c r="BN30" s="209" t="str">
        <f>iferror(vlookup(BM30,'AP CS Principles Curriculum Framework'!$E:$F,2,0),"")</f>
        <v/>
      </c>
      <c r="BO30" s="209"/>
      <c r="BP30" s="209" t="str">
        <f>iferror(vlookup(BO30,'AP CS Principles Curriculum Framework'!$E:$F,2,0),"")</f>
        <v/>
      </c>
      <c r="BQ30" s="209"/>
      <c r="BR30" s="209" t="str">
        <f>iferror(vlookup(BQ30,'AP CS Principles Curriculum Framework'!$E:$F,2,0),"")</f>
        <v/>
      </c>
      <c r="BS30" s="209"/>
      <c r="BT30" s="209" t="str">
        <f>iferror(vlookup(BS30,'AP CS Principles Curriculum Framework'!$E:$F,2,0),"")</f>
        <v/>
      </c>
      <c r="BU30" s="209"/>
      <c r="BV30" s="209" t="str">
        <f>iferror(vlookup(BU30,'AP CS Principles Curriculum Framework'!$E:$F,2,0),"")</f>
        <v/>
      </c>
      <c r="BW30" s="209"/>
      <c r="BX30" s="209" t="str">
        <f>iferror(vlookup(BW30,'AP CS Principles Curriculum Framework'!$E:$F,2,0),"")</f>
        <v/>
      </c>
      <c r="BY30" s="209"/>
      <c r="BZ30" s="209" t="str">
        <f>iferror(vlookup(BY30,'AP CS Principles Curriculum Framework'!$E:$F,2,0),"")</f>
        <v/>
      </c>
      <c r="CA30" s="209"/>
      <c r="CB30" s="209" t="str">
        <f>iferror(vlookup(CA30,'AP CS Principles Curriculum Framework'!$E:$F,2,0),"")</f>
        <v/>
      </c>
      <c r="CC30" s="209"/>
      <c r="CD30" s="209" t="str">
        <f>iferror(vlookup(CC30,'AP CS Principles Curriculum Framework'!$E:$F,2,0),"")</f>
        <v/>
      </c>
      <c r="CE30" s="209"/>
      <c r="CF30" s="209" t="str">
        <f>iferror(vlookup(CE30,'AP CS Principles Curriculum Framework'!$E:$F,2,0),"")</f>
        <v/>
      </c>
      <c r="CG30" s="209"/>
      <c r="CH30" s="209" t="str">
        <f>iferror(vlookup(CG30,'AP CS Principles Curriculum Framework'!$E:$F,2,0),"")</f>
        <v/>
      </c>
      <c r="CI30" s="209"/>
      <c r="CJ30" s="209" t="str">
        <f>iferror(vlookup(CI30,'AP CS Principles Curriculum Framework'!$E:$F,2,0),"")</f>
        <v/>
      </c>
      <c r="CK30" s="209"/>
      <c r="CL30" s="209" t="str">
        <f>iferror(vlookup(CK30,'AP CS Principles Curriculum Framework'!$E:$F,2,0),"")</f>
        <v/>
      </c>
      <c r="CM30" s="209"/>
      <c r="CN30" s="209" t="str">
        <f>iferror(vlookup(CM30,'AP CS Principles Curriculum Framework'!$E:$F,2,0),"")</f>
        <v/>
      </c>
      <c r="CO30" s="209"/>
      <c r="CP30" s="209" t="str">
        <f>iferror(vlookup(CO30,'AP CS Principles Curriculum Framework'!$E:$F,2,0),"")</f>
        <v/>
      </c>
      <c r="CQ30" s="209"/>
      <c r="CR30" s="209" t="str">
        <f>iferror(vlookup(CQ30,'AP CS Principles Curriculum Framework'!$E:$F,2,0),"")</f>
        <v/>
      </c>
      <c r="CS30" s="209"/>
      <c r="CT30" s="209" t="str">
        <f>iferror(vlookup(CS30,'AP CS Principles Curriculum Framework'!$E:$F,2,0),"")</f>
        <v/>
      </c>
      <c r="CU30" s="209"/>
      <c r="CV30" s="209" t="str">
        <f>iferror(vlookup(CU30,'AP CS Principles Curriculum Framework'!$E:$F,2,0),"")</f>
        <v/>
      </c>
      <c r="CW30" s="209"/>
      <c r="CX30" s="209" t="str">
        <f>iferror(vlookup(CW30,'AP CS Principles Curriculum Framework'!$E:$F,2,0),"")</f>
        <v/>
      </c>
      <c r="CY30" s="209"/>
      <c r="CZ30" s="209" t="str">
        <f>iferror(vlookup(CY30,'AP CS Principles Curriculum Framework'!$E:$F,2,0),"")</f>
        <v/>
      </c>
      <c r="DA30" s="209"/>
      <c r="DB30" s="209" t="str">
        <f>iferror(vlookup(DA30,'AP CS Principles Curriculum Framework'!$E:$F,2,0),"")</f>
        <v/>
      </c>
      <c r="DC30" s="209"/>
      <c r="DD30" s="209" t="str">
        <f>iferror(vlookup(DC30,'AP CS Principles Curriculum Framework'!$E:$F,2,0),"")</f>
        <v/>
      </c>
      <c r="DE30" s="209"/>
      <c r="DF30" s="209" t="str">
        <f>iferror(vlookup(DE30,'AP CS Principles Curriculum Framework'!$E:$F,2,0),"")</f>
        <v/>
      </c>
      <c r="DG30" s="209"/>
      <c r="DH30" s="209" t="str">
        <f>iferror(vlookup(DG30,'AP CS Principles Curriculum Framework'!$E:$F,2,0),"")</f>
        <v/>
      </c>
      <c r="DI30" s="209"/>
      <c r="DJ30" s="209" t="str">
        <f>iferror(vlookup(DI30,'AP CS Principles Curriculum Framework'!$E:$F,2,0),"")</f>
        <v/>
      </c>
      <c r="DK30" s="209"/>
      <c r="DL30" s="209" t="str">
        <f>iferror(vlookup(DK30,'AP CS Principles Curriculum Framework'!$E:$F,2,0),"")</f>
        <v/>
      </c>
      <c r="DM30" s="209"/>
      <c r="DN30" s="209" t="str">
        <f>iferror(vlookup(DM30,'AP CS Principles Curriculum Framework'!$E:$F,2,0),"")</f>
        <v/>
      </c>
      <c r="DO30" s="209"/>
      <c r="DP30" s="209" t="str">
        <f>iferror(vlookup(DO30,'AP CS Principles Curriculum Framework'!$E:$F,2,0),"")</f>
        <v/>
      </c>
      <c r="DQ30" s="209"/>
      <c r="DR30" s="209" t="str">
        <f>iferror(vlookup(DQ30,'AP CS Principles Curriculum Framework'!$E:$F,2,0),"")</f>
        <v/>
      </c>
      <c r="DS30" s="209"/>
      <c r="DT30" s="209" t="str">
        <f>iferror(vlookup(DS30,'AP CS Principles Curriculum Framework'!$E:$F,2,0),"")</f>
        <v/>
      </c>
      <c r="DU30" s="209"/>
      <c r="DV30" s="209" t="str">
        <f>iferror(vlookup(DU30,'AP CS Principles Curriculum Framework'!$E:$F,2,0),"")</f>
        <v/>
      </c>
      <c r="DW30" s="209"/>
      <c r="DX30" s="209" t="str">
        <f>iferror(vlookup(DW30,'AP CS Principles Curriculum Framework'!$E:$F,2,0),"")</f>
        <v/>
      </c>
      <c r="DY30" s="209"/>
      <c r="DZ30" s="209" t="str">
        <f>iferror(vlookup(DY30,'AP CS Principles Curriculum Framework'!$E:$F,2,0),"")</f>
        <v/>
      </c>
      <c r="EA30" s="209"/>
      <c r="EB30" s="209" t="str">
        <f>iferror(vlookup(EA30,'AP CS Principles Curriculum Framework'!$E:$F,2,0),"")</f>
        <v/>
      </c>
      <c r="EC30" s="209"/>
      <c r="ED30" s="209" t="str">
        <f>iferror(vlookup(EC30,'AP CS Principles Curriculum Framework'!$E:$F,2,0),"")</f>
        <v/>
      </c>
      <c r="EE30" s="209"/>
      <c r="EF30" s="209" t="str">
        <f>iferror(vlookup(EE30,'AP CS Principles Curriculum Framework'!$E:$F,2,0),"")</f>
        <v/>
      </c>
      <c r="EG30" s="209"/>
      <c r="EH30" s="209" t="str">
        <f>iferror(vlookup(EG30,'AP CS Principles Curriculum Framework'!$E:$F,2,0),"")</f>
        <v/>
      </c>
      <c r="EI30" s="209"/>
      <c r="EJ30" s="209" t="str">
        <f>iferror(vlookup(EI30,'AP CS Principles Curriculum Framework'!$E:$F,2,0),"")</f>
        <v/>
      </c>
    </row>
    <row r="31" ht="15.75" customHeight="1">
      <c r="A31" s="209">
        <v>24.0</v>
      </c>
      <c r="B31" s="209" t="s">
        <v>1495</v>
      </c>
      <c r="C31" s="209"/>
      <c r="D31" s="209"/>
      <c r="E31" s="209"/>
      <c r="F31" s="209"/>
      <c r="G31" s="209"/>
      <c r="H31" s="209"/>
      <c r="I31" s="209"/>
      <c r="J31" s="209"/>
      <c r="K31" s="209"/>
      <c r="L31" s="209"/>
      <c r="M31" s="209"/>
      <c r="N31" s="209"/>
      <c r="O31" s="209"/>
      <c r="P31" s="210"/>
      <c r="Q31" s="209"/>
      <c r="R31" s="209"/>
      <c r="S31" s="209"/>
      <c r="T31" s="209"/>
      <c r="U31" s="209"/>
      <c r="V31" s="209"/>
      <c r="W31" s="209"/>
      <c r="X31" s="209"/>
      <c r="Y31" s="209"/>
      <c r="Z31" s="209"/>
      <c r="AA31" s="209"/>
      <c r="AB31" s="209"/>
      <c r="AC31" s="209"/>
      <c r="AD31" s="209" t="str">
        <f>iferror(vlookup(AC31,'AP CS Principles Curriculum Framework'!$E:$F,2,0),"")</f>
        <v/>
      </c>
      <c r="AE31" s="209"/>
      <c r="AF31" s="209" t="str">
        <f>iferror(vlookup(AE31,'AP CS Principles Curriculum Framework'!$E:$F,2,0),"")</f>
        <v/>
      </c>
      <c r="AG31" s="209"/>
      <c r="AH31" s="209" t="str">
        <f>iferror(vlookup(AG31,'AP CS Principles Curriculum Framework'!$E:$F,2,0),"")</f>
        <v/>
      </c>
      <c r="AI31" s="209"/>
      <c r="AJ31" s="209" t="str">
        <f>iferror(vlookup(AI31,'AP CS Principles Curriculum Framework'!$E:$F,2,0),"")</f>
        <v/>
      </c>
      <c r="AK31" s="209"/>
      <c r="AL31" s="209" t="str">
        <f>iferror(vlookup(AK31,'AP CS Principles Curriculum Framework'!$E:$F,2,0),"")</f>
        <v/>
      </c>
      <c r="AM31" s="209"/>
      <c r="AN31" s="209" t="str">
        <f>iferror(vlookup(AM31,'AP CS Principles Curriculum Framework'!$E:$F,2,0),"")</f>
        <v/>
      </c>
      <c r="AO31" s="209"/>
      <c r="AP31" s="209" t="str">
        <f>iferror(vlookup(AO31,'AP CS Principles Curriculum Framework'!$E:$F,2,0),"")</f>
        <v/>
      </c>
      <c r="AQ31" s="209"/>
      <c r="AR31" s="209" t="str">
        <f>iferror(vlookup(AQ31,'AP CS Principles Curriculum Framework'!$E:$F,2,0),"")</f>
        <v/>
      </c>
      <c r="AS31" s="209"/>
      <c r="AT31" s="209" t="str">
        <f>iferror(vlookup(AS31,'AP CS Principles Curriculum Framework'!$E:$F,2,0),"")</f>
        <v/>
      </c>
      <c r="AU31" s="209"/>
      <c r="AV31" s="209" t="str">
        <f>iferror(vlookup(AU31,'AP CS Principles Curriculum Framework'!$E:$F,2,0),"")</f>
        <v/>
      </c>
      <c r="AW31" s="209"/>
      <c r="AX31" s="209" t="str">
        <f>iferror(vlookup(AW31,'AP CS Principles Curriculum Framework'!$E:$F,2,0),"")</f>
        <v/>
      </c>
      <c r="AY31" s="209"/>
      <c r="AZ31" s="209" t="str">
        <f>iferror(vlookup(AY31,'AP CS Principles Curriculum Framework'!$E:$F,2,0),"")</f>
        <v/>
      </c>
      <c r="BA31" s="209"/>
      <c r="BB31" s="209" t="str">
        <f>iferror(vlookup(BA31,'AP CS Principles Curriculum Framework'!$E:$F,2,0),"")</f>
        <v/>
      </c>
      <c r="BC31" s="209"/>
      <c r="BD31" s="209" t="str">
        <f>iferror(vlookup(BC31,'AP CS Principles Curriculum Framework'!$E:$F,2,0),"")</f>
        <v/>
      </c>
      <c r="BE31" s="209"/>
      <c r="BF31" s="209" t="str">
        <f>iferror(vlookup(BE31,'AP CS Principles Curriculum Framework'!$E:$F,2,0),"")</f>
        <v/>
      </c>
      <c r="BG31" s="209"/>
      <c r="BH31" s="209" t="str">
        <f>iferror(vlookup(BG31,'AP CS Principles Curriculum Framework'!$E:$F,2,0),"")</f>
        <v/>
      </c>
      <c r="BI31" s="209"/>
      <c r="BJ31" s="209" t="str">
        <f>iferror(vlookup(BI31,'AP CS Principles Curriculum Framework'!$E:$F,2,0),"")</f>
        <v/>
      </c>
      <c r="BK31" s="209"/>
      <c r="BL31" s="209" t="str">
        <f>iferror(vlookup(BK31,'AP CS Principles Curriculum Framework'!$E:$F,2,0),"")</f>
        <v/>
      </c>
      <c r="BM31" s="209"/>
      <c r="BN31" s="209" t="str">
        <f>iferror(vlookup(BM31,'AP CS Principles Curriculum Framework'!$E:$F,2,0),"")</f>
        <v/>
      </c>
      <c r="BO31" s="209"/>
      <c r="BP31" s="209" t="str">
        <f>iferror(vlookup(BO31,'AP CS Principles Curriculum Framework'!$E:$F,2,0),"")</f>
        <v/>
      </c>
      <c r="BQ31" s="209"/>
      <c r="BR31" s="209" t="str">
        <f>iferror(vlookup(BQ31,'AP CS Principles Curriculum Framework'!$E:$F,2,0),"")</f>
        <v/>
      </c>
      <c r="BS31" s="209"/>
      <c r="BT31" s="209" t="str">
        <f>iferror(vlookup(BS31,'AP CS Principles Curriculum Framework'!$E:$F,2,0),"")</f>
        <v/>
      </c>
      <c r="BU31" s="209"/>
      <c r="BV31" s="209" t="str">
        <f>iferror(vlookup(BU31,'AP CS Principles Curriculum Framework'!$E:$F,2,0),"")</f>
        <v/>
      </c>
      <c r="BW31" s="209"/>
      <c r="BX31" s="209" t="str">
        <f>iferror(vlookup(BW31,'AP CS Principles Curriculum Framework'!$E:$F,2,0),"")</f>
        <v/>
      </c>
      <c r="BY31" s="209"/>
      <c r="BZ31" s="209" t="str">
        <f>iferror(vlookup(BY31,'AP CS Principles Curriculum Framework'!$E:$F,2,0),"")</f>
        <v/>
      </c>
      <c r="CA31" s="209"/>
      <c r="CB31" s="209" t="str">
        <f>iferror(vlookup(CA31,'AP CS Principles Curriculum Framework'!$E:$F,2,0),"")</f>
        <v/>
      </c>
      <c r="CC31" s="209"/>
      <c r="CD31" s="209" t="str">
        <f>iferror(vlookup(CC31,'AP CS Principles Curriculum Framework'!$E:$F,2,0),"")</f>
        <v/>
      </c>
      <c r="CE31" s="209"/>
      <c r="CF31" s="209" t="str">
        <f>iferror(vlookup(CE31,'AP CS Principles Curriculum Framework'!$E:$F,2,0),"")</f>
        <v/>
      </c>
      <c r="CG31" s="209"/>
      <c r="CH31" s="209" t="str">
        <f>iferror(vlookup(CG31,'AP CS Principles Curriculum Framework'!$E:$F,2,0),"")</f>
        <v/>
      </c>
      <c r="CI31" s="209"/>
      <c r="CJ31" s="209" t="str">
        <f>iferror(vlookup(CI31,'AP CS Principles Curriculum Framework'!$E:$F,2,0),"")</f>
        <v/>
      </c>
      <c r="CK31" s="209"/>
      <c r="CL31" s="209" t="str">
        <f>iferror(vlookup(CK31,'AP CS Principles Curriculum Framework'!$E:$F,2,0),"")</f>
        <v/>
      </c>
      <c r="CM31" s="209"/>
      <c r="CN31" s="209" t="str">
        <f>iferror(vlookup(CM31,'AP CS Principles Curriculum Framework'!$E:$F,2,0),"")</f>
        <v/>
      </c>
      <c r="CO31" s="209"/>
      <c r="CP31" s="209" t="str">
        <f>iferror(vlookup(CO31,'AP CS Principles Curriculum Framework'!$E:$F,2,0),"")</f>
        <v/>
      </c>
      <c r="CQ31" s="209"/>
      <c r="CR31" s="209" t="str">
        <f>iferror(vlookup(CQ31,'AP CS Principles Curriculum Framework'!$E:$F,2,0),"")</f>
        <v/>
      </c>
      <c r="CS31" s="209"/>
      <c r="CT31" s="209" t="str">
        <f>iferror(vlookup(CS31,'AP CS Principles Curriculum Framework'!$E:$F,2,0),"")</f>
        <v/>
      </c>
      <c r="CU31" s="209"/>
      <c r="CV31" s="209" t="str">
        <f>iferror(vlookup(CU31,'AP CS Principles Curriculum Framework'!$E:$F,2,0),"")</f>
        <v/>
      </c>
      <c r="CW31" s="209"/>
      <c r="CX31" s="209" t="str">
        <f>iferror(vlookup(CW31,'AP CS Principles Curriculum Framework'!$E:$F,2,0),"")</f>
        <v/>
      </c>
      <c r="CY31" s="209"/>
      <c r="CZ31" s="209" t="str">
        <f>iferror(vlookup(CY31,'AP CS Principles Curriculum Framework'!$E:$F,2,0),"")</f>
        <v/>
      </c>
      <c r="DA31" s="209"/>
      <c r="DB31" s="209" t="str">
        <f>iferror(vlookup(DA31,'AP CS Principles Curriculum Framework'!$E:$F,2,0),"")</f>
        <v/>
      </c>
      <c r="DC31" s="209"/>
      <c r="DD31" s="209" t="str">
        <f>iferror(vlookup(DC31,'AP CS Principles Curriculum Framework'!$E:$F,2,0),"")</f>
        <v/>
      </c>
      <c r="DE31" s="209"/>
      <c r="DF31" s="209" t="str">
        <f>iferror(vlookup(DE31,'AP CS Principles Curriculum Framework'!$E:$F,2,0),"")</f>
        <v/>
      </c>
      <c r="DG31" s="209"/>
      <c r="DH31" s="209" t="str">
        <f>iferror(vlookup(DG31,'AP CS Principles Curriculum Framework'!$E:$F,2,0),"")</f>
        <v/>
      </c>
      <c r="DI31" s="209"/>
      <c r="DJ31" s="209" t="str">
        <f>iferror(vlookup(DI31,'AP CS Principles Curriculum Framework'!$E:$F,2,0),"")</f>
        <v/>
      </c>
      <c r="DK31" s="209"/>
      <c r="DL31" s="209" t="str">
        <f>iferror(vlookup(DK31,'AP CS Principles Curriculum Framework'!$E:$F,2,0),"")</f>
        <v/>
      </c>
      <c r="DM31" s="209"/>
      <c r="DN31" s="209" t="str">
        <f>iferror(vlookup(DM31,'AP CS Principles Curriculum Framework'!$E:$F,2,0),"")</f>
        <v/>
      </c>
      <c r="DO31" s="209"/>
      <c r="DP31" s="209" t="str">
        <f>iferror(vlookup(DO31,'AP CS Principles Curriculum Framework'!$E:$F,2,0),"")</f>
        <v/>
      </c>
      <c r="DQ31" s="209"/>
      <c r="DR31" s="209" t="str">
        <f>iferror(vlookup(DQ31,'AP CS Principles Curriculum Framework'!$E:$F,2,0),"")</f>
        <v/>
      </c>
      <c r="DS31" s="209"/>
      <c r="DT31" s="209" t="str">
        <f>iferror(vlookup(DS31,'AP CS Principles Curriculum Framework'!$E:$F,2,0),"")</f>
        <v/>
      </c>
      <c r="DU31" s="209"/>
      <c r="DV31" s="209" t="str">
        <f>iferror(vlookup(DU31,'AP CS Principles Curriculum Framework'!$E:$F,2,0),"")</f>
        <v/>
      </c>
      <c r="DW31" s="209"/>
      <c r="DX31" s="209" t="str">
        <f>iferror(vlookup(DW31,'AP CS Principles Curriculum Framework'!$E:$F,2,0),"")</f>
        <v/>
      </c>
      <c r="DY31" s="209"/>
      <c r="DZ31" s="209" t="str">
        <f>iferror(vlookup(DY31,'AP CS Principles Curriculum Framework'!$E:$F,2,0),"")</f>
        <v/>
      </c>
      <c r="EA31" s="209"/>
      <c r="EB31" s="209" t="str">
        <f>iferror(vlookup(EA31,'AP CS Principles Curriculum Framework'!$E:$F,2,0),"")</f>
        <v/>
      </c>
      <c r="EC31" s="209"/>
      <c r="ED31" s="209" t="str">
        <f>iferror(vlookup(EC31,'AP CS Principles Curriculum Framework'!$E:$F,2,0),"")</f>
        <v/>
      </c>
      <c r="EE31" s="209"/>
      <c r="EF31" s="209" t="str">
        <f>iferror(vlookup(EE31,'AP CS Principles Curriculum Framework'!$E:$F,2,0),"")</f>
        <v/>
      </c>
      <c r="EG31" s="209"/>
      <c r="EH31" s="209" t="str">
        <f>iferror(vlookup(EG31,'AP CS Principles Curriculum Framework'!$E:$F,2,0),"")</f>
        <v/>
      </c>
      <c r="EI31" s="209"/>
      <c r="EJ31" s="209" t="str">
        <f>iferror(vlookup(EI31,'AP CS Principles Curriculum Framework'!$E:$F,2,0),"")</f>
        <v/>
      </c>
    </row>
    <row r="32" ht="15.75" customHeight="1">
      <c r="A32" s="209">
        <v>25.0</v>
      </c>
      <c r="B32" s="209" t="s">
        <v>1495</v>
      </c>
      <c r="C32" s="209"/>
      <c r="D32" s="209"/>
      <c r="E32" s="209"/>
      <c r="F32" s="209"/>
      <c r="G32" s="209"/>
      <c r="H32" s="209"/>
      <c r="I32" s="209"/>
      <c r="J32" s="209"/>
      <c r="K32" s="209"/>
      <c r="L32" s="209"/>
      <c r="M32" s="209"/>
      <c r="N32" s="209"/>
      <c r="O32" s="209"/>
      <c r="P32" s="210"/>
      <c r="Q32" s="209"/>
      <c r="R32" s="209"/>
      <c r="S32" s="209"/>
      <c r="T32" s="209"/>
      <c r="U32" s="209"/>
      <c r="V32" s="209"/>
      <c r="W32" s="209"/>
      <c r="X32" s="209"/>
      <c r="Y32" s="209"/>
      <c r="Z32" s="209"/>
      <c r="AA32" s="209"/>
      <c r="AB32" s="209"/>
      <c r="AC32" s="209"/>
      <c r="AD32" s="209" t="str">
        <f>iferror(vlookup(AC32,'AP CS Principles Curriculum Framework'!$E:$F,2,0),"")</f>
        <v/>
      </c>
      <c r="AE32" s="209"/>
      <c r="AF32" s="209" t="str">
        <f>iferror(vlookup(AE32,'AP CS Principles Curriculum Framework'!$E:$F,2,0),"")</f>
        <v/>
      </c>
      <c r="AG32" s="209"/>
      <c r="AH32" s="209" t="str">
        <f>iferror(vlookup(AG32,'AP CS Principles Curriculum Framework'!$E:$F,2,0),"")</f>
        <v/>
      </c>
      <c r="AI32" s="209"/>
      <c r="AJ32" s="209" t="str">
        <f>iferror(vlookup(AI32,'AP CS Principles Curriculum Framework'!$E:$F,2,0),"")</f>
        <v/>
      </c>
      <c r="AK32" s="209"/>
      <c r="AL32" s="209" t="str">
        <f>iferror(vlookup(AK32,'AP CS Principles Curriculum Framework'!$E:$F,2,0),"")</f>
        <v/>
      </c>
      <c r="AM32" s="209"/>
      <c r="AN32" s="209" t="str">
        <f>iferror(vlookup(AM32,'AP CS Principles Curriculum Framework'!$E:$F,2,0),"")</f>
        <v/>
      </c>
      <c r="AO32" s="209"/>
      <c r="AP32" s="209" t="str">
        <f>iferror(vlookup(AO32,'AP CS Principles Curriculum Framework'!$E:$F,2,0),"")</f>
        <v/>
      </c>
      <c r="AQ32" s="209"/>
      <c r="AR32" s="209" t="str">
        <f>iferror(vlookup(AQ32,'AP CS Principles Curriculum Framework'!$E:$F,2,0),"")</f>
        <v/>
      </c>
      <c r="AS32" s="209"/>
      <c r="AT32" s="209" t="str">
        <f>iferror(vlookup(AS32,'AP CS Principles Curriculum Framework'!$E:$F,2,0),"")</f>
        <v/>
      </c>
      <c r="AU32" s="209"/>
      <c r="AV32" s="209" t="str">
        <f>iferror(vlookup(AU32,'AP CS Principles Curriculum Framework'!$E:$F,2,0),"")</f>
        <v/>
      </c>
      <c r="AW32" s="209"/>
      <c r="AX32" s="209" t="str">
        <f>iferror(vlookup(AW32,'AP CS Principles Curriculum Framework'!$E:$F,2,0),"")</f>
        <v/>
      </c>
      <c r="AY32" s="209"/>
      <c r="AZ32" s="209" t="str">
        <f>iferror(vlookup(AY32,'AP CS Principles Curriculum Framework'!$E:$F,2,0),"")</f>
        <v/>
      </c>
      <c r="BA32" s="209"/>
      <c r="BB32" s="209" t="str">
        <f>iferror(vlookup(BA32,'AP CS Principles Curriculum Framework'!$E:$F,2,0),"")</f>
        <v/>
      </c>
      <c r="BC32" s="209"/>
      <c r="BD32" s="209" t="str">
        <f>iferror(vlookup(BC32,'AP CS Principles Curriculum Framework'!$E:$F,2,0),"")</f>
        <v/>
      </c>
      <c r="BE32" s="209"/>
      <c r="BF32" s="209" t="str">
        <f>iferror(vlookup(BE32,'AP CS Principles Curriculum Framework'!$E:$F,2,0),"")</f>
        <v/>
      </c>
      <c r="BG32" s="209"/>
      <c r="BH32" s="209" t="str">
        <f>iferror(vlookup(BG32,'AP CS Principles Curriculum Framework'!$E:$F,2,0),"")</f>
        <v/>
      </c>
      <c r="BI32" s="209"/>
      <c r="BJ32" s="209" t="str">
        <f>iferror(vlookup(BI32,'AP CS Principles Curriculum Framework'!$E:$F,2,0),"")</f>
        <v/>
      </c>
      <c r="BK32" s="209"/>
      <c r="BL32" s="209" t="str">
        <f>iferror(vlookup(BK32,'AP CS Principles Curriculum Framework'!$E:$F,2,0),"")</f>
        <v/>
      </c>
      <c r="BM32" s="209"/>
      <c r="BN32" s="209" t="str">
        <f>iferror(vlookup(BM32,'AP CS Principles Curriculum Framework'!$E:$F,2,0),"")</f>
        <v/>
      </c>
      <c r="BO32" s="209"/>
      <c r="BP32" s="209" t="str">
        <f>iferror(vlookup(BO32,'AP CS Principles Curriculum Framework'!$E:$F,2,0),"")</f>
        <v/>
      </c>
      <c r="BQ32" s="209"/>
      <c r="BR32" s="209" t="str">
        <f>iferror(vlookup(BQ32,'AP CS Principles Curriculum Framework'!$E:$F,2,0),"")</f>
        <v/>
      </c>
      <c r="BS32" s="209"/>
      <c r="BT32" s="209" t="str">
        <f>iferror(vlookup(BS32,'AP CS Principles Curriculum Framework'!$E:$F,2,0),"")</f>
        <v/>
      </c>
      <c r="BU32" s="209"/>
      <c r="BV32" s="209" t="str">
        <f>iferror(vlookup(BU32,'AP CS Principles Curriculum Framework'!$E:$F,2,0),"")</f>
        <v/>
      </c>
      <c r="BW32" s="209"/>
      <c r="BX32" s="209" t="str">
        <f>iferror(vlookup(BW32,'AP CS Principles Curriculum Framework'!$E:$F,2,0),"")</f>
        <v/>
      </c>
      <c r="BY32" s="209"/>
      <c r="BZ32" s="209" t="str">
        <f>iferror(vlookup(BY32,'AP CS Principles Curriculum Framework'!$E:$F,2,0),"")</f>
        <v/>
      </c>
      <c r="CA32" s="209"/>
      <c r="CB32" s="209" t="str">
        <f>iferror(vlookup(CA32,'AP CS Principles Curriculum Framework'!$E:$F,2,0),"")</f>
        <v/>
      </c>
      <c r="CC32" s="209"/>
      <c r="CD32" s="209" t="str">
        <f>iferror(vlookup(CC32,'AP CS Principles Curriculum Framework'!$E:$F,2,0),"")</f>
        <v/>
      </c>
      <c r="CE32" s="209"/>
      <c r="CF32" s="209" t="str">
        <f>iferror(vlookup(CE32,'AP CS Principles Curriculum Framework'!$E:$F,2,0),"")</f>
        <v/>
      </c>
      <c r="CG32" s="209"/>
      <c r="CH32" s="209" t="str">
        <f>iferror(vlookup(CG32,'AP CS Principles Curriculum Framework'!$E:$F,2,0),"")</f>
        <v/>
      </c>
      <c r="CI32" s="209"/>
      <c r="CJ32" s="209" t="str">
        <f>iferror(vlookup(CI32,'AP CS Principles Curriculum Framework'!$E:$F,2,0),"")</f>
        <v/>
      </c>
      <c r="CK32" s="209"/>
      <c r="CL32" s="209" t="str">
        <f>iferror(vlookup(CK32,'AP CS Principles Curriculum Framework'!$E:$F,2,0),"")</f>
        <v/>
      </c>
      <c r="CM32" s="209"/>
      <c r="CN32" s="209" t="str">
        <f>iferror(vlookup(CM32,'AP CS Principles Curriculum Framework'!$E:$F,2,0),"")</f>
        <v/>
      </c>
      <c r="CO32" s="209"/>
      <c r="CP32" s="209" t="str">
        <f>iferror(vlookup(CO32,'AP CS Principles Curriculum Framework'!$E:$F,2,0),"")</f>
        <v/>
      </c>
      <c r="CQ32" s="209"/>
      <c r="CR32" s="209" t="str">
        <f>iferror(vlookup(CQ32,'AP CS Principles Curriculum Framework'!$E:$F,2,0),"")</f>
        <v/>
      </c>
      <c r="CS32" s="209"/>
      <c r="CT32" s="209" t="str">
        <f>iferror(vlookup(CS32,'AP CS Principles Curriculum Framework'!$E:$F,2,0),"")</f>
        <v/>
      </c>
      <c r="CU32" s="209"/>
      <c r="CV32" s="209" t="str">
        <f>iferror(vlookup(CU32,'AP CS Principles Curriculum Framework'!$E:$F,2,0),"")</f>
        <v/>
      </c>
      <c r="CW32" s="209"/>
      <c r="CX32" s="209" t="str">
        <f>iferror(vlookup(CW32,'AP CS Principles Curriculum Framework'!$E:$F,2,0),"")</f>
        <v/>
      </c>
      <c r="CY32" s="209"/>
      <c r="CZ32" s="209" t="str">
        <f>iferror(vlookup(CY32,'AP CS Principles Curriculum Framework'!$E:$F,2,0),"")</f>
        <v/>
      </c>
      <c r="DA32" s="209"/>
      <c r="DB32" s="209" t="str">
        <f>iferror(vlookup(DA32,'AP CS Principles Curriculum Framework'!$E:$F,2,0),"")</f>
        <v/>
      </c>
      <c r="DC32" s="209"/>
      <c r="DD32" s="209" t="str">
        <f>iferror(vlookup(DC32,'AP CS Principles Curriculum Framework'!$E:$F,2,0),"")</f>
        <v/>
      </c>
      <c r="DE32" s="209"/>
      <c r="DF32" s="209" t="str">
        <f>iferror(vlookup(DE32,'AP CS Principles Curriculum Framework'!$E:$F,2,0),"")</f>
        <v/>
      </c>
      <c r="DG32" s="209"/>
      <c r="DH32" s="209" t="str">
        <f>iferror(vlookup(DG32,'AP CS Principles Curriculum Framework'!$E:$F,2,0),"")</f>
        <v/>
      </c>
      <c r="DI32" s="209"/>
      <c r="DJ32" s="209" t="str">
        <f>iferror(vlookup(DI32,'AP CS Principles Curriculum Framework'!$E:$F,2,0),"")</f>
        <v/>
      </c>
      <c r="DK32" s="209"/>
      <c r="DL32" s="209" t="str">
        <f>iferror(vlookup(DK32,'AP CS Principles Curriculum Framework'!$E:$F,2,0),"")</f>
        <v/>
      </c>
      <c r="DM32" s="209"/>
      <c r="DN32" s="209" t="str">
        <f>iferror(vlookup(DM32,'AP CS Principles Curriculum Framework'!$E:$F,2,0),"")</f>
        <v/>
      </c>
      <c r="DO32" s="209"/>
      <c r="DP32" s="209" t="str">
        <f>iferror(vlookup(DO32,'AP CS Principles Curriculum Framework'!$E:$F,2,0),"")</f>
        <v/>
      </c>
      <c r="DQ32" s="209"/>
      <c r="DR32" s="209" t="str">
        <f>iferror(vlookup(DQ32,'AP CS Principles Curriculum Framework'!$E:$F,2,0),"")</f>
        <v/>
      </c>
      <c r="DS32" s="209"/>
      <c r="DT32" s="209" t="str">
        <f>iferror(vlookup(DS32,'AP CS Principles Curriculum Framework'!$E:$F,2,0),"")</f>
        <v/>
      </c>
      <c r="DU32" s="209"/>
      <c r="DV32" s="209" t="str">
        <f>iferror(vlookup(DU32,'AP CS Principles Curriculum Framework'!$E:$F,2,0),"")</f>
        <v/>
      </c>
      <c r="DW32" s="209"/>
      <c r="DX32" s="209" t="str">
        <f>iferror(vlookup(DW32,'AP CS Principles Curriculum Framework'!$E:$F,2,0),"")</f>
        <v/>
      </c>
      <c r="DY32" s="209"/>
      <c r="DZ32" s="209" t="str">
        <f>iferror(vlookup(DY32,'AP CS Principles Curriculum Framework'!$E:$F,2,0),"")</f>
        <v/>
      </c>
      <c r="EA32" s="209"/>
      <c r="EB32" s="209" t="str">
        <f>iferror(vlookup(EA32,'AP CS Principles Curriculum Framework'!$E:$F,2,0),"")</f>
        <v/>
      </c>
      <c r="EC32" s="209"/>
      <c r="ED32" s="209" t="str">
        <f>iferror(vlookup(EC32,'AP CS Principles Curriculum Framework'!$E:$F,2,0),"")</f>
        <v/>
      </c>
      <c r="EE32" s="209"/>
      <c r="EF32" s="209" t="str">
        <f>iferror(vlookup(EE32,'AP CS Principles Curriculum Framework'!$E:$F,2,0),"")</f>
        <v/>
      </c>
      <c r="EG32" s="209"/>
      <c r="EH32" s="209" t="str">
        <f>iferror(vlookup(EG32,'AP CS Principles Curriculum Framework'!$E:$F,2,0),"")</f>
        <v/>
      </c>
      <c r="EI32" s="209"/>
      <c r="EJ32" s="209" t="str">
        <f>iferror(vlookup(EI32,'AP CS Principles Curriculum Framework'!$E:$F,2,0),"")</f>
        <v/>
      </c>
    </row>
    <row r="33" ht="15.75" customHeight="1">
      <c r="A33" s="44">
        <v>26.0</v>
      </c>
      <c r="B33" s="237" t="s">
        <v>1496</v>
      </c>
      <c r="C33" s="46"/>
      <c r="D33" s="44"/>
      <c r="E33" s="46"/>
      <c r="F33" s="46"/>
      <c r="G33" s="46"/>
      <c r="H33" s="46"/>
      <c r="I33" s="46"/>
      <c r="J33" s="46"/>
      <c r="K33" s="46"/>
      <c r="L33" s="46"/>
      <c r="M33" s="46"/>
      <c r="N33" s="46"/>
      <c r="O33" s="46"/>
      <c r="P33" s="48"/>
      <c r="Q33" s="44"/>
      <c r="R33" s="44"/>
      <c r="S33" s="44"/>
      <c r="T33" s="44"/>
      <c r="U33" s="44"/>
      <c r="V33" s="44"/>
      <c r="W33" s="44"/>
      <c r="X33" s="44"/>
      <c r="Y33" s="44"/>
      <c r="Z33" s="44"/>
      <c r="AA33" s="44"/>
      <c r="AB33" s="44"/>
      <c r="AC33" s="46"/>
      <c r="AD33" s="238" t="str">
        <f>iferror(vlookup(AC33,'AP CS Principles Curriculum Framework'!$E:$F,2,0),"")</f>
        <v/>
      </c>
      <c r="AE33" s="46"/>
      <c r="AF33" s="238" t="str">
        <f>iferror(vlookup(AE33,'AP CS Principles Curriculum Framework'!$E:$F,2,0),"")</f>
        <v/>
      </c>
      <c r="AG33" s="46"/>
      <c r="AH33" s="238" t="str">
        <f>iferror(vlookup(AG33,'AP CS Principles Curriculum Framework'!$E:$F,2,0),"")</f>
        <v/>
      </c>
      <c r="AI33" s="46"/>
      <c r="AJ33" s="238" t="str">
        <f>iferror(vlookup(AI33,'AP CS Principles Curriculum Framework'!$E:$F,2,0),"")</f>
        <v/>
      </c>
      <c r="AK33" s="46"/>
      <c r="AL33" s="238" t="str">
        <f>iferror(vlookup(AK33,'AP CS Principles Curriculum Framework'!$E:$F,2,0),"")</f>
        <v/>
      </c>
      <c r="AM33" s="46"/>
      <c r="AN33" s="238" t="str">
        <f>iferror(vlookup(AM33,'AP CS Principles Curriculum Framework'!$E:$F,2,0),"")</f>
        <v/>
      </c>
      <c r="AO33" s="46"/>
      <c r="AP33" s="238" t="str">
        <f>iferror(vlookup(AO33,'AP CS Principles Curriculum Framework'!$E:$F,2,0),"")</f>
        <v/>
      </c>
      <c r="AQ33" s="46"/>
      <c r="AR33" s="238" t="str">
        <f>iferror(vlookup(AQ33,'AP CS Principles Curriculum Framework'!$E:$F,2,0),"")</f>
        <v/>
      </c>
      <c r="AS33" s="46"/>
      <c r="AT33" s="238" t="str">
        <f>iferror(vlookup(AS33,'AP CS Principles Curriculum Framework'!$E:$F,2,0),"")</f>
        <v/>
      </c>
      <c r="AU33" s="46"/>
      <c r="AV33" s="238" t="str">
        <f>iferror(vlookup(AU33,'AP CS Principles Curriculum Framework'!$E:$F,2,0),"")</f>
        <v/>
      </c>
      <c r="AW33" s="46"/>
      <c r="AX33" s="238" t="str">
        <f>iferror(vlookup(AW33,'AP CS Principles Curriculum Framework'!$E:$F,2,0),"")</f>
        <v/>
      </c>
      <c r="AY33" s="46"/>
      <c r="AZ33" s="238" t="str">
        <f>iferror(vlookup(AY33,'AP CS Principles Curriculum Framework'!$E:$F,2,0),"")</f>
        <v/>
      </c>
      <c r="BA33" s="46"/>
      <c r="BB33" s="238" t="str">
        <f>iferror(vlookup(BA33,'AP CS Principles Curriculum Framework'!$E:$F,2,0),"")</f>
        <v/>
      </c>
      <c r="BC33" s="46"/>
      <c r="BD33" s="238" t="str">
        <f>iferror(vlookup(BC33,'AP CS Principles Curriculum Framework'!$E:$F,2,0),"")</f>
        <v/>
      </c>
      <c r="BE33" s="46"/>
      <c r="BF33" s="238" t="str">
        <f>iferror(vlookup(BE33,'AP CS Principles Curriculum Framework'!$E:$F,2,0),"")</f>
        <v/>
      </c>
      <c r="BG33" s="46"/>
      <c r="BH33" s="238" t="str">
        <f>iferror(vlookup(BG33,'AP CS Principles Curriculum Framework'!$E:$F,2,0),"")</f>
        <v/>
      </c>
      <c r="BI33" s="46"/>
      <c r="BJ33" s="238" t="str">
        <f>iferror(vlookup(BI33,'AP CS Principles Curriculum Framework'!$E:$F,2,0),"")</f>
        <v/>
      </c>
      <c r="BK33" s="46"/>
      <c r="BL33" s="238" t="str">
        <f>iferror(vlookup(BK33,'AP CS Principles Curriculum Framework'!$E:$F,2,0),"")</f>
        <v/>
      </c>
      <c r="BM33" s="46"/>
      <c r="BN33" s="238" t="str">
        <f>iferror(vlookup(BM33,'AP CS Principles Curriculum Framework'!$E:$F,2,0),"")</f>
        <v/>
      </c>
      <c r="BO33" s="46"/>
      <c r="BP33" s="238" t="str">
        <f>iferror(vlookup(BO33,'AP CS Principles Curriculum Framework'!$E:$F,2,0),"")</f>
        <v/>
      </c>
      <c r="BQ33" s="46"/>
      <c r="BR33" s="238" t="str">
        <f>iferror(vlookup(BQ33,'AP CS Principles Curriculum Framework'!$E:$F,2,0),"")</f>
        <v/>
      </c>
      <c r="BS33" s="44"/>
      <c r="BT33" s="238" t="str">
        <f>iferror(vlookup(BS33,'AP CS Principles Curriculum Framework'!$E:$F,2,0),"")</f>
        <v/>
      </c>
      <c r="BU33" s="44"/>
      <c r="BV33" s="238" t="str">
        <f>iferror(vlookup(BU33,'AP CS Principles Curriculum Framework'!$E:$F,2,0),"")</f>
        <v/>
      </c>
      <c r="BW33" s="44"/>
      <c r="BX33" s="238" t="str">
        <f>iferror(vlookup(BW33,'AP CS Principles Curriculum Framework'!$E:$F,2,0),"")</f>
        <v/>
      </c>
      <c r="BY33" s="44"/>
      <c r="BZ33" s="238" t="str">
        <f>iferror(vlookup(BY33,'AP CS Principles Curriculum Framework'!$E:$F,2,0),"")</f>
        <v/>
      </c>
      <c r="CA33" s="44"/>
      <c r="CB33" s="238" t="str">
        <f>iferror(vlookup(CA33,'AP CS Principles Curriculum Framework'!$E:$F,2,0),"")</f>
        <v/>
      </c>
      <c r="CC33" s="44"/>
      <c r="CD33" s="238" t="str">
        <f>iferror(vlookup(CC33,'AP CS Principles Curriculum Framework'!$E:$F,2,0),"")</f>
        <v/>
      </c>
      <c r="CE33" s="44"/>
      <c r="CF33" s="238" t="str">
        <f>iferror(vlookup(CE33,'AP CS Principles Curriculum Framework'!$E:$F,2,0),"")</f>
        <v/>
      </c>
      <c r="CG33" s="44"/>
      <c r="CH33" s="238" t="str">
        <f>iferror(vlookup(CG33,'AP CS Principles Curriculum Framework'!$E:$F,2,0),"")</f>
        <v/>
      </c>
      <c r="CI33" s="44"/>
      <c r="CJ33" s="238" t="str">
        <f>iferror(vlookup(CI33,'AP CS Principles Curriculum Framework'!$E:$F,2,0),"")</f>
        <v/>
      </c>
      <c r="CK33" s="44"/>
      <c r="CL33" s="238" t="str">
        <f>iferror(vlookup(CK33,'AP CS Principles Curriculum Framework'!$E:$F,2,0),"")</f>
        <v/>
      </c>
      <c r="CM33" s="44"/>
      <c r="CN33" s="238" t="str">
        <f>iferror(vlookup(CM33,'AP CS Principles Curriculum Framework'!$E:$F,2,0),"")</f>
        <v/>
      </c>
      <c r="CO33" s="46"/>
      <c r="CP33" s="238" t="str">
        <f>iferror(vlookup(CO33,'AP CS Principles Curriculum Framework'!$E:$F,2,0),"")</f>
        <v/>
      </c>
      <c r="CQ33" s="46"/>
      <c r="CR33" s="238" t="str">
        <f>iferror(vlookup(CQ33,'AP CS Principles Curriculum Framework'!$E:$F,2,0),"")</f>
        <v/>
      </c>
      <c r="CS33" s="46"/>
      <c r="CT33" s="238" t="str">
        <f>iferror(vlookup(CS33,'AP CS Principles Curriculum Framework'!$E:$F,2,0),"")</f>
        <v/>
      </c>
      <c r="CU33" s="46"/>
      <c r="CV33" s="238" t="str">
        <f>iferror(vlookup(CU33,'AP CS Principles Curriculum Framework'!$E:$F,2,0),"")</f>
        <v/>
      </c>
      <c r="CW33" s="46"/>
      <c r="CX33" s="238" t="str">
        <f>iferror(vlookup(CW33,'AP CS Principles Curriculum Framework'!$E:$F,2,0),"")</f>
        <v/>
      </c>
      <c r="CY33" s="46"/>
      <c r="CZ33" s="238" t="str">
        <f>iferror(vlookup(CY33,'AP CS Principles Curriculum Framework'!$E:$F,2,0),"")</f>
        <v/>
      </c>
      <c r="DA33" s="46"/>
      <c r="DB33" s="238" t="str">
        <f>iferror(vlookup(DA33,'AP CS Principles Curriculum Framework'!$E:$F,2,0),"")</f>
        <v/>
      </c>
      <c r="DC33" s="46"/>
      <c r="DD33" s="238" t="str">
        <f>iferror(vlookup(DC33,'AP CS Principles Curriculum Framework'!$E:$F,2,0),"")</f>
        <v/>
      </c>
      <c r="DE33" s="46"/>
      <c r="DF33" s="238" t="str">
        <f>iferror(vlookup(DE33,'AP CS Principles Curriculum Framework'!$E:$F,2,0),"")</f>
        <v/>
      </c>
      <c r="DG33" s="46"/>
      <c r="DH33" s="238" t="str">
        <f>iferror(vlookup(DG33,'AP CS Principles Curriculum Framework'!$E:$F,2,0),"")</f>
        <v/>
      </c>
      <c r="DI33" s="46"/>
      <c r="DJ33" s="238" t="str">
        <f>iferror(vlookup(DI33,'AP CS Principles Curriculum Framework'!$E:$F,2,0),"")</f>
        <v/>
      </c>
      <c r="DK33" s="46"/>
      <c r="DL33" s="238" t="str">
        <f>iferror(vlookup(DK33,'AP CS Principles Curriculum Framework'!$E:$F,2,0),"")</f>
        <v/>
      </c>
      <c r="DM33" s="46"/>
      <c r="DN33" s="238" t="str">
        <f>iferror(vlookup(DM33,'AP CS Principles Curriculum Framework'!$E:$F,2,0),"")</f>
        <v/>
      </c>
      <c r="DO33" s="46"/>
      <c r="DP33" s="238" t="str">
        <f>iferror(vlookup(DO33,'AP CS Principles Curriculum Framework'!$E:$F,2,0),"")</f>
        <v/>
      </c>
      <c r="DQ33" s="238"/>
      <c r="DR33" s="238" t="str">
        <f>iferror(vlookup(DQ33,'AP CS Principles Curriculum Framework'!$E:$F,2,0),"")</f>
        <v/>
      </c>
      <c r="DS33" s="238"/>
      <c r="DT33" s="238" t="str">
        <f>iferror(vlookup(DS33,'AP CS Principles Curriculum Framework'!$E:$F,2,0),"")</f>
        <v/>
      </c>
      <c r="DU33" s="238"/>
      <c r="DV33" s="238" t="str">
        <f>iferror(vlookup(DU33,'AP CS Principles Curriculum Framework'!$E:$F,2,0),"")</f>
        <v/>
      </c>
      <c r="DW33" s="238"/>
      <c r="DX33" s="238" t="str">
        <f>iferror(vlookup(DW33,'AP CS Principles Curriculum Framework'!$E:$F,2,0),"")</f>
        <v/>
      </c>
      <c r="DY33" s="238"/>
      <c r="DZ33" s="238" t="str">
        <f>iferror(vlookup(DY33,'AP CS Principles Curriculum Framework'!$E:$F,2,0),"")</f>
        <v/>
      </c>
      <c r="EA33" s="238"/>
      <c r="EB33" s="238" t="str">
        <f>iferror(vlookup(EA33,'AP CS Principles Curriculum Framework'!$E:$F,2,0),"")</f>
        <v/>
      </c>
      <c r="EC33" s="238"/>
      <c r="ED33" s="238" t="str">
        <f>iferror(vlookup(EC33,'AP CS Principles Curriculum Framework'!$E:$F,2,0),"")</f>
        <v/>
      </c>
      <c r="EE33" s="238"/>
      <c r="EF33" s="238" t="str">
        <f>iferror(vlookup(EE33,'AP CS Principles Curriculum Framework'!$E:$F,2,0),"")</f>
        <v/>
      </c>
      <c r="EG33" s="238"/>
      <c r="EH33" s="238" t="str">
        <f>iferror(vlookup(EG33,'AP CS Principles Curriculum Framework'!$E:$F,2,0),"")</f>
        <v/>
      </c>
      <c r="EI33" s="238"/>
      <c r="EJ33" s="238" t="str">
        <f>iferror(vlookup(EI33,'AP CS Principles Curriculum Framework'!$E:$F,2,0),"")</f>
        <v/>
      </c>
    </row>
    <row r="34" ht="15.75" customHeight="1">
      <c r="A34" s="44">
        <v>27.0</v>
      </c>
      <c r="B34" s="168"/>
      <c r="C34" s="46"/>
      <c r="D34" s="44"/>
      <c r="E34" s="46"/>
      <c r="F34" s="46"/>
      <c r="G34" s="46"/>
      <c r="H34" s="46"/>
      <c r="I34" s="46"/>
      <c r="J34" s="46"/>
      <c r="K34" s="46"/>
      <c r="L34" s="46"/>
      <c r="M34" s="46"/>
      <c r="N34" s="46"/>
      <c r="O34" s="46"/>
      <c r="P34" s="48"/>
      <c r="Q34" s="44"/>
      <c r="R34" s="44"/>
      <c r="S34" s="44"/>
      <c r="T34" s="44"/>
      <c r="U34" s="44"/>
      <c r="V34" s="44"/>
      <c r="W34" s="44"/>
      <c r="X34" s="44"/>
      <c r="Y34" s="44"/>
      <c r="Z34" s="44"/>
      <c r="AA34" s="44"/>
      <c r="AB34" s="44"/>
      <c r="AC34" s="46"/>
      <c r="AD34" s="50" t="str">
        <f>iferror(vlookup(AC34,'AP CS Principles Curriculum Framework'!$E:$F,2,0),"")</f>
        <v/>
      </c>
      <c r="AE34" s="46"/>
      <c r="AF34" s="50" t="str">
        <f>iferror(vlookup(AE34,'AP CS Principles Curriculum Framework'!$E:$F,2,0),"")</f>
        <v/>
      </c>
      <c r="AG34" s="46"/>
      <c r="AH34" s="50" t="str">
        <f>iferror(vlookup(AG34,'AP CS Principles Curriculum Framework'!$E:$F,2,0),"")</f>
        <v/>
      </c>
      <c r="AI34" s="46"/>
      <c r="AJ34" s="50" t="str">
        <f>iferror(vlookup(AI34,'AP CS Principles Curriculum Framework'!$E:$F,2,0),"")</f>
        <v/>
      </c>
      <c r="AK34" s="46"/>
      <c r="AL34" s="50" t="str">
        <f>iferror(vlookup(AK34,'AP CS Principles Curriculum Framework'!$E:$F,2,0),"")</f>
        <v/>
      </c>
      <c r="AM34" s="46"/>
      <c r="AN34" s="50" t="str">
        <f>iferror(vlookup(AM34,'AP CS Principles Curriculum Framework'!$E:$F,2,0),"")</f>
        <v/>
      </c>
      <c r="AO34" s="46"/>
      <c r="AP34" s="50" t="str">
        <f>iferror(vlookup(AO34,'AP CS Principles Curriculum Framework'!$E:$F,2,0),"")</f>
        <v/>
      </c>
      <c r="AQ34" s="46"/>
      <c r="AR34" s="50" t="str">
        <f>iferror(vlookup(AQ34,'AP CS Principles Curriculum Framework'!$E:$F,2,0),"")</f>
        <v/>
      </c>
      <c r="AS34" s="46"/>
      <c r="AT34" s="50" t="str">
        <f>iferror(vlookup(AS34,'AP CS Principles Curriculum Framework'!$E:$F,2,0),"")</f>
        <v/>
      </c>
      <c r="AU34" s="46"/>
      <c r="AV34" s="50" t="str">
        <f>iferror(vlookup(AU34,'AP CS Principles Curriculum Framework'!$E:$F,2,0),"")</f>
        <v/>
      </c>
      <c r="AW34" s="46"/>
      <c r="AX34" s="50" t="str">
        <f>iferror(vlookup(AW34,'AP CS Principles Curriculum Framework'!$E:$F,2,0),"")</f>
        <v/>
      </c>
      <c r="AY34" s="46"/>
      <c r="AZ34" s="50" t="str">
        <f>iferror(vlookup(AY34,'AP CS Principles Curriculum Framework'!$E:$F,2,0),"")</f>
        <v/>
      </c>
      <c r="BA34" s="46"/>
      <c r="BB34" s="50" t="str">
        <f>iferror(vlookup(BA34,'AP CS Principles Curriculum Framework'!$E:$F,2,0),"")</f>
        <v/>
      </c>
      <c r="BC34" s="46"/>
      <c r="BD34" s="50" t="str">
        <f>iferror(vlookup(BC34,'AP CS Principles Curriculum Framework'!$E:$F,2,0),"")</f>
        <v/>
      </c>
      <c r="BE34" s="46"/>
      <c r="BF34" s="50" t="str">
        <f>iferror(vlookup(BE34,'AP CS Principles Curriculum Framework'!$E:$F,2,0),"")</f>
        <v/>
      </c>
      <c r="BG34" s="46"/>
      <c r="BH34" s="50" t="str">
        <f>iferror(vlookup(BG34,'AP CS Principles Curriculum Framework'!$E:$F,2,0),"")</f>
        <v/>
      </c>
      <c r="BI34" s="46"/>
      <c r="BJ34" s="50" t="str">
        <f>iferror(vlookup(BI34,'AP CS Principles Curriculum Framework'!$E:$F,2,0),"")</f>
        <v/>
      </c>
      <c r="BK34" s="46"/>
      <c r="BL34" s="50" t="str">
        <f>iferror(vlookup(BK34,'AP CS Principles Curriculum Framework'!$E:$F,2,0),"")</f>
        <v/>
      </c>
      <c r="BM34" s="46"/>
      <c r="BN34" s="50" t="str">
        <f>iferror(vlookup(BM34,'AP CS Principles Curriculum Framework'!$E:$F,2,0),"")</f>
        <v/>
      </c>
      <c r="BO34" s="46"/>
      <c r="BP34" s="50" t="str">
        <f>iferror(vlookup(BO34,'AP CS Principles Curriculum Framework'!$E:$F,2,0),"")</f>
        <v/>
      </c>
      <c r="BQ34" s="46"/>
      <c r="BR34" s="50" t="str">
        <f>iferror(vlookup(BQ34,'AP CS Principles Curriculum Framework'!$E:$F,2,0),"")</f>
        <v/>
      </c>
      <c r="BS34" s="44"/>
      <c r="BT34" s="50" t="str">
        <f>iferror(vlookup(BS34,'AP CS Principles Curriculum Framework'!$E:$F,2,0),"")</f>
        <v/>
      </c>
      <c r="BU34" s="44"/>
      <c r="BV34" s="50" t="str">
        <f>iferror(vlookup(BU34,'AP CS Principles Curriculum Framework'!$E:$F,2,0),"")</f>
        <v/>
      </c>
      <c r="BW34" s="44"/>
      <c r="BX34" s="50" t="str">
        <f>iferror(vlookup(BW34,'AP CS Principles Curriculum Framework'!$E:$F,2,0),"")</f>
        <v/>
      </c>
      <c r="BY34" s="44"/>
      <c r="BZ34" s="50" t="str">
        <f>iferror(vlookup(BY34,'AP CS Principles Curriculum Framework'!$E:$F,2,0),"")</f>
        <v/>
      </c>
      <c r="CA34" s="44"/>
      <c r="CB34" s="50" t="str">
        <f>iferror(vlookup(CA34,'AP CS Principles Curriculum Framework'!$E:$F,2,0),"")</f>
        <v/>
      </c>
      <c r="CC34" s="44"/>
      <c r="CD34" s="50" t="str">
        <f>iferror(vlookup(CC34,'AP CS Principles Curriculum Framework'!$E:$F,2,0),"")</f>
        <v/>
      </c>
      <c r="CE34" s="44"/>
      <c r="CF34" s="50" t="str">
        <f>iferror(vlookup(CE34,'AP CS Principles Curriculum Framework'!$E:$F,2,0),"")</f>
        <v/>
      </c>
      <c r="CG34" s="44"/>
      <c r="CH34" s="50" t="str">
        <f>iferror(vlookup(CG34,'AP CS Principles Curriculum Framework'!$E:$F,2,0),"")</f>
        <v/>
      </c>
      <c r="CI34" s="44"/>
      <c r="CJ34" s="50" t="str">
        <f>iferror(vlookup(CI34,'AP CS Principles Curriculum Framework'!$E:$F,2,0),"")</f>
        <v/>
      </c>
      <c r="CK34" s="44"/>
      <c r="CL34" s="50" t="str">
        <f>iferror(vlookup(CK34,'AP CS Principles Curriculum Framework'!$E:$F,2,0),"")</f>
        <v/>
      </c>
      <c r="CM34" s="44"/>
      <c r="CN34" s="50" t="str">
        <f>iferror(vlookup(CM34,'AP CS Principles Curriculum Framework'!$E:$F,2,0),"")</f>
        <v/>
      </c>
      <c r="CO34" s="46"/>
      <c r="CP34" s="50" t="str">
        <f>iferror(vlookup(CO34,'AP CS Principles Curriculum Framework'!$E:$F,2,0),"")</f>
        <v/>
      </c>
      <c r="CQ34" s="46"/>
      <c r="CR34" s="50" t="str">
        <f>iferror(vlookup(CQ34,'AP CS Principles Curriculum Framework'!$E:$F,2,0),"")</f>
        <v/>
      </c>
      <c r="CS34" s="46"/>
      <c r="CT34" s="50" t="str">
        <f>iferror(vlookup(CS34,'AP CS Principles Curriculum Framework'!$E:$F,2,0),"")</f>
        <v/>
      </c>
      <c r="CU34" s="46"/>
      <c r="CV34" s="50" t="str">
        <f>iferror(vlookup(CU34,'AP CS Principles Curriculum Framework'!$E:$F,2,0),"")</f>
        <v/>
      </c>
      <c r="CW34" s="46"/>
      <c r="CX34" s="50" t="str">
        <f>iferror(vlookup(CW34,'AP CS Principles Curriculum Framework'!$E:$F,2,0),"")</f>
        <v/>
      </c>
      <c r="CY34" s="46"/>
      <c r="CZ34" s="50" t="str">
        <f>iferror(vlookup(CY34,'AP CS Principles Curriculum Framework'!$E:$F,2,0),"")</f>
        <v/>
      </c>
      <c r="DA34" s="46"/>
      <c r="DB34" s="50" t="str">
        <f>iferror(vlookup(DA34,'AP CS Principles Curriculum Framework'!$E:$F,2,0),"")</f>
        <v/>
      </c>
      <c r="DC34" s="46"/>
      <c r="DD34" s="50" t="str">
        <f>iferror(vlookup(DC34,'AP CS Principles Curriculum Framework'!$E:$F,2,0),"")</f>
        <v/>
      </c>
      <c r="DE34" s="46"/>
      <c r="DF34" s="50" t="str">
        <f>iferror(vlookup(DE34,'AP CS Principles Curriculum Framework'!$E:$F,2,0),"")</f>
        <v/>
      </c>
      <c r="DG34" s="46"/>
      <c r="DH34" s="50" t="str">
        <f>iferror(vlookup(DG34,'AP CS Principles Curriculum Framework'!$E:$F,2,0),"")</f>
        <v/>
      </c>
      <c r="DI34" s="46"/>
      <c r="DJ34" s="50" t="str">
        <f>iferror(vlookup(DI34,'AP CS Principles Curriculum Framework'!$E:$F,2,0),"")</f>
        <v/>
      </c>
      <c r="DK34" s="46"/>
      <c r="DL34" s="50" t="str">
        <f>iferror(vlookup(DK34,'AP CS Principles Curriculum Framework'!$E:$F,2,0),"")</f>
        <v/>
      </c>
      <c r="DM34" s="46"/>
      <c r="DN34" s="50" t="str">
        <f>iferror(vlookup(DM34,'AP CS Principles Curriculum Framework'!$E:$F,2,0),"")</f>
        <v/>
      </c>
      <c r="DO34" s="46"/>
      <c r="DP34" s="50" t="str">
        <f>iferror(vlookup(DO34,'AP CS Principles Curriculum Framework'!$E:$F,2,0),"")</f>
        <v/>
      </c>
      <c r="DQ34" s="50"/>
      <c r="DR34" s="50" t="str">
        <f>iferror(vlookup(DQ34,'AP CS Principles Curriculum Framework'!$E:$F,2,0),"")</f>
        <v/>
      </c>
      <c r="DS34" s="50"/>
      <c r="DT34" s="50" t="str">
        <f>iferror(vlookup(DS34,'AP CS Principles Curriculum Framework'!$E:$F,2,0),"")</f>
        <v/>
      </c>
      <c r="DU34" s="50"/>
      <c r="DV34" s="50" t="str">
        <f>iferror(vlookup(DU34,'AP CS Principles Curriculum Framework'!$E:$F,2,0),"")</f>
        <v/>
      </c>
      <c r="DW34" s="50"/>
      <c r="DX34" s="50" t="str">
        <f>iferror(vlookup(DW34,'AP CS Principles Curriculum Framework'!$E:$F,2,0),"")</f>
        <v/>
      </c>
      <c r="DY34" s="50"/>
      <c r="DZ34" s="50" t="str">
        <f>iferror(vlookup(DY34,'AP CS Principles Curriculum Framework'!$E:$F,2,0),"")</f>
        <v/>
      </c>
      <c r="EA34" s="50"/>
      <c r="EB34" s="50" t="str">
        <f>iferror(vlookup(EA34,'AP CS Principles Curriculum Framework'!$E:$F,2,0),"")</f>
        <v/>
      </c>
      <c r="EC34" s="50"/>
      <c r="ED34" s="50" t="str">
        <f>iferror(vlookup(EC34,'AP CS Principles Curriculum Framework'!$E:$F,2,0),"")</f>
        <v/>
      </c>
      <c r="EE34" s="50"/>
      <c r="EF34" s="50" t="str">
        <f>iferror(vlookup(EE34,'AP CS Principles Curriculum Framework'!$E:$F,2,0),"")</f>
        <v/>
      </c>
      <c r="EG34" s="50"/>
      <c r="EH34" s="50" t="str">
        <f>iferror(vlookup(EG34,'AP CS Principles Curriculum Framework'!$E:$F,2,0),"")</f>
        <v/>
      </c>
      <c r="EI34" s="50"/>
      <c r="EJ34" s="50" t="str">
        <f>iferror(vlookup(EI34,'AP CS Principles Curriculum Framework'!$E:$F,2,0),"")</f>
        <v/>
      </c>
    </row>
    <row r="35" ht="15.75" customHeight="1">
      <c r="A35" s="44">
        <v>28.0</v>
      </c>
      <c r="B35" s="168"/>
      <c r="C35" s="46"/>
      <c r="D35" s="44"/>
      <c r="E35" s="46"/>
      <c r="F35" s="46"/>
      <c r="G35" s="46"/>
      <c r="H35" s="46"/>
      <c r="I35" s="46"/>
      <c r="J35" s="46"/>
      <c r="K35" s="46"/>
      <c r="L35" s="46"/>
      <c r="M35" s="46"/>
      <c r="N35" s="46"/>
      <c r="O35" s="46"/>
      <c r="P35" s="48"/>
      <c r="Q35" s="44"/>
      <c r="R35" s="44"/>
      <c r="S35" s="44"/>
      <c r="T35" s="44"/>
      <c r="U35" s="44"/>
      <c r="V35" s="44"/>
      <c r="W35" s="44"/>
      <c r="X35" s="44"/>
      <c r="Y35" s="44"/>
      <c r="Z35" s="44"/>
      <c r="AA35" s="44"/>
      <c r="AB35" s="44"/>
      <c r="AC35" s="46"/>
      <c r="AD35" s="50" t="str">
        <f>iferror(vlookup(AC35,'AP CS Principles Curriculum Framework'!$E:$F,2,0),"")</f>
        <v/>
      </c>
      <c r="AE35" s="46"/>
      <c r="AF35" s="50" t="str">
        <f>iferror(vlookup(AE35,'AP CS Principles Curriculum Framework'!$E:$F,2,0),"")</f>
        <v/>
      </c>
      <c r="AG35" s="46"/>
      <c r="AH35" s="50" t="str">
        <f>iferror(vlookup(AG35,'AP CS Principles Curriculum Framework'!$E:$F,2,0),"")</f>
        <v/>
      </c>
      <c r="AI35" s="46"/>
      <c r="AJ35" s="50" t="str">
        <f>iferror(vlookup(AI35,'AP CS Principles Curriculum Framework'!$E:$F,2,0),"")</f>
        <v/>
      </c>
      <c r="AK35" s="46"/>
      <c r="AL35" s="50" t="str">
        <f>iferror(vlookup(AK35,'AP CS Principles Curriculum Framework'!$E:$F,2,0),"")</f>
        <v/>
      </c>
      <c r="AM35" s="46"/>
      <c r="AN35" s="50" t="str">
        <f>iferror(vlookup(AM35,'AP CS Principles Curriculum Framework'!$E:$F,2,0),"")</f>
        <v/>
      </c>
      <c r="AO35" s="46"/>
      <c r="AP35" s="50" t="str">
        <f>iferror(vlookup(AO35,'AP CS Principles Curriculum Framework'!$E:$F,2,0),"")</f>
        <v/>
      </c>
      <c r="AQ35" s="46"/>
      <c r="AR35" s="50" t="str">
        <f>iferror(vlookup(AQ35,'AP CS Principles Curriculum Framework'!$E:$F,2,0),"")</f>
        <v/>
      </c>
      <c r="AS35" s="46"/>
      <c r="AT35" s="50" t="str">
        <f>iferror(vlookup(AS35,'AP CS Principles Curriculum Framework'!$E:$F,2,0),"")</f>
        <v/>
      </c>
      <c r="AU35" s="46"/>
      <c r="AV35" s="50" t="str">
        <f>iferror(vlookup(AU35,'AP CS Principles Curriculum Framework'!$E:$F,2,0),"")</f>
        <v/>
      </c>
      <c r="AW35" s="46"/>
      <c r="AX35" s="50" t="str">
        <f>iferror(vlookup(AW35,'AP CS Principles Curriculum Framework'!$E:$F,2,0),"")</f>
        <v/>
      </c>
      <c r="AY35" s="46"/>
      <c r="AZ35" s="50" t="str">
        <f>iferror(vlookup(AY35,'AP CS Principles Curriculum Framework'!$E:$F,2,0),"")</f>
        <v/>
      </c>
      <c r="BA35" s="46"/>
      <c r="BB35" s="50" t="str">
        <f>iferror(vlookup(BA35,'AP CS Principles Curriculum Framework'!$E:$F,2,0),"")</f>
        <v/>
      </c>
      <c r="BC35" s="46"/>
      <c r="BD35" s="50" t="str">
        <f>iferror(vlookup(BC35,'AP CS Principles Curriculum Framework'!$E:$F,2,0),"")</f>
        <v/>
      </c>
      <c r="BE35" s="46"/>
      <c r="BF35" s="50" t="str">
        <f>iferror(vlookup(BE35,'AP CS Principles Curriculum Framework'!$E:$F,2,0),"")</f>
        <v/>
      </c>
      <c r="BG35" s="46"/>
      <c r="BH35" s="50" t="str">
        <f>iferror(vlookup(BG35,'AP CS Principles Curriculum Framework'!$E:$F,2,0),"")</f>
        <v/>
      </c>
      <c r="BI35" s="46"/>
      <c r="BJ35" s="50" t="str">
        <f>iferror(vlookup(BI35,'AP CS Principles Curriculum Framework'!$E:$F,2,0),"")</f>
        <v/>
      </c>
      <c r="BK35" s="46"/>
      <c r="BL35" s="50" t="str">
        <f>iferror(vlookup(BK35,'AP CS Principles Curriculum Framework'!$E:$F,2,0),"")</f>
        <v/>
      </c>
      <c r="BM35" s="46"/>
      <c r="BN35" s="50" t="str">
        <f>iferror(vlookup(BM35,'AP CS Principles Curriculum Framework'!$E:$F,2,0),"")</f>
        <v/>
      </c>
      <c r="BO35" s="46"/>
      <c r="BP35" s="50" t="str">
        <f>iferror(vlookup(BO35,'AP CS Principles Curriculum Framework'!$E:$F,2,0),"")</f>
        <v/>
      </c>
      <c r="BQ35" s="46"/>
      <c r="BR35" s="50" t="str">
        <f>iferror(vlookup(BQ35,'AP CS Principles Curriculum Framework'!$E:$F,2,0),"")</f>
        <v/>
      </c>
      <c r="BS35" s="44"/>
      <c r="BT35" s="50" t="str">
        <f>iferror(vlookup(BS35,'AP CS Principles Curriculum Framework'!$E:$F,2,0),"")</f>
        <v/>
      </c>
      <c r="BU35" s="44"/>
      <c r="BV35" s="50" t="str">
        <f>iferror(vlookup(BU35,'AP CS Principles Curriculum Framework'!$E:$F,2,0),"")</f>
        <v/>
      </c>
      <c r="BW35" s="44"/>
      <c r="BX35" s="50" t="str">
        <f>iferror(vlookup(BW35,'AP CS Principles Curriculum Framework'!$E:$F,2,0),"")</f>
        <v/>
      </c>
      <c r="BY35" s="44"/>
      <c r="BZ35" s="50" t="str">
        <f>iferror(vlookup(BY35,'AP CS Principles Curriculum Framework'!$E:$F,2,0),"")</f>
        <v/>
      </c>
      <c r="CA35" s="44"/>
      <c r="CB35" s="50" t="str">
        <f>iferror(vlookup(CA35,'AP CS Principles Curriculum Framework'!$E:$F,2,0),"")</f>
        <v/>
      </c>
      <c r="CC35" s="44"/>
      <c r="CD35" s="50" t="str">
        <f>iferror(vlookup(CC35,'AP CS Principles Curriculum Framework'!$E:$F,2,0),"")</f>
        <v/>
      </c>
      <c r="CE35" s="44"/>
      <c r="CF35" s="50" t="str">
        <f>iferror(vlookup(CE35,'AP CS Principles Curriculum Framework'!$E:$F,2,0),"")</f>
        <v/>
      </c>
      <c r="CG35" s="44"/>
      <c r="CH35" s="50" t="str">
        <f>iferror(vlookup(CG35,'AP CS Principles Curriculum Framework'!$E:$F,2,0),"")</f>
        <v/>
      </c>
      <c r="CI35" s="44"/>
      <c r="CJ35" s="50" t="str">
        <f>iferror(vlookup(CI35,'AP CS Principles Curriculum Framework'!$E:$F,2,0),"")</f>
        <v/>
      </c>
      <c r="CK35" s="44"/>
      <c r="CL35" s="50" t="str">
        <f>iferror(vlookup(CK35,'AP CS Principles Curriculum Framework'!$E:$F,2,0),"")</f>
        <v/>
      </c>
      <c r="CM35" s="44"/>
      <c r="CN35" s="50" t="str">
        <f>iferror(vlookup(CM35,'AP CS Principles Curriculum Framework'!$E:$F,2,0),"")</f>
        <v/>
      </c>
      <c r="CO35" s="46"/>
      <c r="CP35" s="50" t="str">
        <f>iferror(vlookup(CO35,'AP CS Principles Curriculum Framework'!$E:$F,2,0),"")</f>
        <v/>
      </c>
      <c r="CQ35" s="46"/>
      <c r="CR35" s="50" t="str">
        <f>iferror(vlookup(CQ35,'AP CS Principles Curriculum Framework'!$E:$F,2,0),"")</f>
        <v/>
      </c>
      <c r="CS35" s="46"/>
      <c r="CT35" s="50" t="str">
        <f>iferror(vlookup(CS35,'AP CS Principles Curriculum Framework'!$E:$F,2,0),"")</f>
        <v/>
      </c>
      <c r="CU35" s="46"/>
      <c r="CV35" s="50" t="str">
        <f>iferror(vlookup(CU35,'AP CS Principles Curriculum Framework'!$E:$F,2,0),"")</f>
        <v/>
      </c>
      <c r="CW35" s="46"/>
      <c r="CX35" s="50" t="str">
        <f>iferror(vlookup(CW35,'AP CS Principles Curriculum Framework'!$E:$F,2,0),"")</f>
        <v/>
      </c>
      <c r="CY35" s="46"/>
      <c r="CZ35" s="50" t="str">
        <f>iferror(vlookup(CY35,'AP CS Principles Curriculum Framework'!$E:$F,2,0),"")</f>
        <v/>
      </c>
      <c r="DA35" s="46"/>
      <c r="DB35" s="50" t="str">
        <f>iferror(vlookup(DA35,'AP CS Principles Curriculum Framework'!$E:$F,2,0),"")</f>
        <v/>
      </c>
      <c r="DC35" s="46"/>
      <c r="DD35" s="50" t="str">
        <f>iferror(vlookup(DC35,'AP CS Principles Curriculum Framework'!$E:$F,2,0),"")</f>
        <v/>
      </c>
      <c r="DE35" s="46"/>
      <c r="DF35" s="50" t="str">
        <f>iferror(vlookup(DE35,'AP CS Principles Curriculum Framework'!$E:$F,2,0),"")</f>
        <v/>
      </c>
      <c r="DG35" s="46"/>
      <c r="DH35" s="50" t="str">
        <f>iferror(vlookup(DG35,'AP CS Principles Curriculum Framework'!$E:$F,2,0),"")</f>
        <v/>
      </c>
      <c r="DI35" s="46"/>
      <c r="DJ35" s="50" t="str">
        <f>iferror(vlookup(DI35,'AP CS Principles Curriculum Framework'!$E:$F,2,0),"")</f>
        <v/>
      </c>
      <c r="DK35" s="46"/>
      <c r="DL35" s="50" t="str">
        <f>iferror(vlookup(DK35,'AP CS Principles Curriculum Framework'!$E:$F,2,0),"")</f>
        <v/>
      </c>
      <c r="DM35" s="46"/>
      <c r="DN35" s="50" t="str">
        <f>iferror(vlookup(DM35,'AP CS Principles Curriculum Framework'!$E:$F,2,0),"")</f>
        <v/>
      </c>
      <c r="DO35" s="46"/>
      <c r="DP35" s="50" t="str">
        <f>iferror(vlookup(DO35,'AP CS Principles Curriculum Framework'!$E:$F,2,0),"")</f>
        <v/>
      </c>
      <c r="DQ35" s="50"/>
      <c r="DR35" s="50" t="str">
        <f>iferror(vlookup(DQ35,'AP CS Principles Curriculum Framework'!$E:$F,2,0),"")</f>
        <v/>
      </c>
      <c r="DS35" s="50"/>
      <c r="DT35" s="50" t="str">
        <f>iferror(vlookup(DS35,'AP CS Principles Curriculum Framework'!$E:$F,2,0),"")</f>
        <v/>
      </c>
      <c r="DU35" s="50"/>
      <c r="DV35" s="50" t="str">
        <f>iferror(vlookup(DU35,'AP CS Principles Curriculum Framework'!$E:$F,2,0),"")</f>
        <v/>
      </c>
      <c r="DW35" s="50"/>
      <c r="DX35" s="50" t="str">
        <f>iferror(vlookup(DW35,'AP CS Principles Curriculum Framework'!$E:$F,2,0),"")</f>
        <v/>
      </c>
      <c r="DY35" s="50"/>
      <c r="DZ35" s="50" t="str">
        <f>iferror(vlookup(DY35,'AP CS Principles Curriculum Framework'!$E:$F,2,0),"")</f>
        <v/>
      </c>
      <c r="EA35" s="50"/>
      <c r="EB35" s="50" t="str">
        <f>iferror(vlookup(EA35,'AP CS Principles Curriculum Framework'!$E:$F,2,0),"")</f>
        <v/>
      </c>
      <c r="EC35" s="50"/>
      <c r="ED35" s="50" t="str">
        <f>iferror(vlookup(EC35,'AP CS Principles Curriculum Framework'!$E:$F,2,0),"")</f>
        <v/>
      </c>
      <c r="EE35" s="50"/>
      <c r="EF35" s="50" t="str">
        <f>iferror(vlookup(EE35,'AP CS Principles Curriculum Framework'!$E:$F,2,0),"")</f>
        <v/>
      </c>
      <c r="EG35" s="50"/>
      <c r="EH35" s="50" t="str">
        <f>iferror(vlookup(EG35,'AP CS Principles Curriculum Framework'!$E:$F,2,0),"")</f>
        <v/>
      </c>
      <c r="EI35" s="50"/>
      <c r="EJ35" s="50" t="str">
        <f>iferror(vlookup(EI35,'AP CS Principles Curriculum Framework'!$E:$F,2,0),"")</f>
        <v/>
      </c>
    </row>
    <row r="36" ht="15.75" customHeight="1">
      <c r="A36" s="44">
        <v>29.0</v>
      </c>
      <c r="B36" s="168"/>
      <c r="C36" s="46"/>
      <c r="D36" s="44"/>
      <c r="E36" s="46"/>
      <c r="F36" s="46"/>
      <c r="G36" s="46"/>
      <c r="H36" s="46"/>
      <c r="I36" s="46"/>
      <c r="J36" s="46"/>
      <c r="K36" s="46"/>
      <c r="L36" s="46"/>
      <c r="M36" s="46"/>
      <c r="N36" s="46"/>
      <c r="O36" s="46"/>
      <c r="P36" s="48"/>
      <c r="Q36" s="44"/>
      <c r="R36" s="44"/>
      <c r="S36" s="44"/>
      <c r="T36" s="44"/>
      <c r="U36" s="44"/>
      <c r="V36" s="44"/>
      <c r="W36" s="44"/>
      <c r="X36" s="44"/>
      <c r="Y36" s="44"/>
      <c r="Z36" s="44"/>
      <c r="AA36" s="44"/>
      <c r="AB36" s="44"/>
      <c r="AC36" s="46"/>
      <c r="AD36" s="50" t="str">
        <f>iferror(vlookup(AC36,'AP CS Principles Curriculum Framework'!$E:$F,2,0),"")</f>
        <v/>
      </c>
      <c r="AE36" s="46"/>
      <c r="AF36" s="50" t="str">
        <f>iferror(vlookup(AE36,'AP CS Principles Curriculum Framework'!$E:$F,2,0),"")</f>
        <v/>
      </c>
      <c r="AG36" s="46"/>
      <c r="AH36" s="50" t="str">
        <f>iferror(vlookup(AG36,'AP CS Principles Curriculum Framework'!$E:$F,2,0),"")</f>
        <v/>
      </c>
      <c r="AI36" s="46"/>
      <c r="AJ36" s="50" t="str">
        <f>iferror(vlookup(AI36,'AP CS Principles Curriculum Framework'!$E:$F,2,0),"")</f>
        <v/>
      </c>
      <c r="AK36" s="46"/>
      <c r="AL36" s="50" t="str">
        <f>iferror(vlookup(AK36,'AP CS Principles Curriculum Framework'!$E:$F,2,0),"")</f>
        <v/>
      </c>
      <c r="AM36" s="46"/>
      <c r="AN36" s="50" t="str">
        <f>iferror(vlookup(AM36,'AP CS Principles Curriculum Framework'!$E:$F,2,0),"")</f>
        <v/>
      </c>
      <c r="AO36" s="46"/>
      <c r="AP36" s="50" t="str">
        <f>iferror(vlookup(AO36,'AP CS Principles Curriculum Framework'!$E:$F,2,0),"")</f>
        <v/>
      </c>
      <c r="AQ36" s="46"/>
      <c r="AR36" s="50" t="str">
        <f>iferror(vlookup(AQ36,'AP CS Principles Curriculum Framework'!$E:$F,2,0),"")</f>
        <v/>
      </c>
      <c r="AS36" s="46"/>
      <c r="AT36" s="50" t="str">
        <f>iferror(vlookup(AS36,'AP CS Principles Curriculum Framework'!$E:$F,2,0),"")</f>
        <v/>
      </c>
      <c r="AU36" s="46"/>
      <c r="AV36" s="50" t="str">
        <f>iferror(vlookup(AU36,'AP CS Principles Curriculum Framework'!$E:$F,2,0),"")</f>
        <v/>
      </c>
      <c r="AW36" s="46"/>
      <c r="AX36" s="50" t="str">
        <f>iferror(vlookup(AW36,'AP CS Principles Curriculum Framework'!$E:$F,2,0),"")</f>
        <v/>
      </c>
      <c r="AY36" s="46"/>
      <c r="AZ36" s="50" t="str">
        <f>iferror(vlookup(AY36,'AP CS Principles Curriculum Framework'!$E:$F,2,0),"")</f>
        <v/>
      </c>
      <c r="BA36" s="46"/>
      <c r="BB36" s="50" t="str">
        <f>iferror(vlookup(BA36,'AP CS Principles Curriculum Framework'!$E:$F,2,0),"")</f>
        <v/>
      </c>
      <c r="BC36" s="46"/>
      <c r="BD36" s="50" t="str">
        <f>iferror(vlookup(BC36,'AP CS Principles Curriculum Framework'!$E:$F,2,0),"")</f>
        <v/>
      </c>
      <c r="BE36" s="46"/>
      <c r="BF36" s="50" t="str">
        <f>iferror(vlookup(BE36,'AP CS Principles Curriculum Framework'!$E:$F,2,0),"")</f>
        <v/>
      </c>
      <c r="BG36" s="46"/>
      <c r="BH36" s="50" t="str">
        <f>iferror(vlookup(BG36,'AP CS Principles Curriculum Framework'!$E:$F,2,0),"")</f>
        <v/>
      </c>
      <c r="BI36" s="46"/>
      <c r="BJ36" s="50" t="str">
        <f>iferror(vlookup(BI36,'AP CS Principles Curriculum Framework'!$E:$F,2,0),"")</f>
        <v/>
      </c>
      <c r="BK36" s="46"/>
      <c r="BL36" s="50" t="str">
        <f>iferror(vlookup(BK36,'AP CS Principles Curriculum Framework'!$E:$F,2,0),"")</f>
        <v/>
      </c>
      <c r="BM36" s="46"/>
      <c r="BN36" s="50" t="str">
        <f>iferror(vlookup(BM36,'AP CS Principles Curriculum Framework'!$E:$F,2,0),"")</f>
        <v/>
      </c>
      <c r="BO36" s="46"/>
      <c r="BP36" s="50" t="str">
        <f>iferror(vlookup(BO36,'AP CS Principles Curriculum Framework'!$E:$F,2,0),"")</f>
        <v/>
      </c>
      <c r="BQ36" s="46"/>
      <c r="BR36" s="50" t="str">
        <f>iferror(vlookup(BQ36,'AP CS Principles Curriculum Framework'!$E:$F,2,0),"")</f>
        <v/>
      </c>
      <c r="BS36" s="44"/>
      <c r="BT36" s="50" t="str">
        <f>iferror(vlookup(BS36,'AP CS Principles Curriculum Framework'!$E:$F,2,0),"")</f>
        <v/>
      </c>
      <c r="BU36" s="44"/>
      <c r="BV36" s="50" t="str">
        <f>iferror(vlookup(BU36,'AP CS Principles Curriculum Framework'!$E:$F,2,0),"")</f>
        <v/>
      </c>
      <c r="BW36" s="44"/>
      <c r="BX36" s="50" t="str">
        <f>iferror(vlookup(BW36,'AP CS Principles Curriculum Framework'!$E:$F,2,0),"")</f>
        <v/>
      </c>
      <c r="BY36" s="44"/>
      <c r="BZ36" s="50" t="str">
        <f>iferror(vlookup(BY36,'AP CS Principles Curriculum Framework'!$E:$F,2,0),"")</f>
        <v/>
      </c>
      <c r="CA36" s="44"/>
      <c r="CB36" s="50" t="str">
        <f>iferror(vlookup(CA36,'AP CS Principles Curriculum Framework'!$E:$F,2,0),"")</f>
        <v/>
      </c>
      <c r="CC36" s="44"/>
      <c r="CD36" s="50" t="str">
        <f>iferror(vlookup(CC36,'AP CS Principles Curriculum Framework'!$E:$F,2,0),"")</f>
        <v/>
      </c>
      <c r="CE36" s="44"/>
      <c r="CF36" s="50" t="str">
        <f>iferror(vlookup(CE36,'AP CS Principles Curriculum Framework'!$E:$F,2,0),"")</f>
        <v/>
      </c>
      <c r="CG36" s="44"/>
      <c r="CH36" s="50" t="str">
        <f>iferror(vlookup(CG36,'AP CS Principles Curriculum Framework'!$E:$F,2,0),"")</f>
        <v/>
      </c>
      <c r="CI36" s="44"/>
      <c r="CJ36" s="50" t="str">
        <f>iferror(vlookup(CI36,'AP CS Principles Curriculum Framework'!$E:$F,2,0),"")</f>
        <v/>
      </c>
      <c r="CK36" s="44"/>
      <c r="CL36" s="50" t="str">
        <f>iferror(vlookup(CK36,'AP CS Principles Curriculum Framework'!$E:$F,2,0),"")</f>
        <v/>
      </c>
      <c r="CM36" s="44"/>
      <c r="CN36" s="50" t="str">
        <f>iferror(vlookup(CM36,'AP CS Principles Curriculum Framework'!$E:$F,2,0),"")</f>
        <v/>
      </c>
      <c r="CO36" s="46"/>
      <c r="CP36" s="50" t="str">
        <f>iferror(vlookup(CO36,'AP CS Principles Curriculum Framework'!$E:$F,2,0),"")</f>
        <v/>
      </c>
      <c r="CQ36" s="46"/>
      <c r="CR36" s="50" t="str">
        <f>iferror(vlookup(CQ36,'AP CS Principles Curriculum Framework'!$E:$F,2,0),"")</f>
        <v/>
      </c>
      <c r="CS36" s="46"/>
      <c r="CT36" s="50" t="str">
        <f>iferror(vlookup(CS36,'AP CS Principles Curriculum Framework'!$E:$F,2,0),"")</f>
        <v/>
      </c>
      <c r="CU36" s="46"/>
      <c r="CV36" s="50" t="str">
        <f>iferror(vlookup(CU36,'AP CS Principles Curriculum Framework'!$E:$F,2,0),"")</f>
        <v/>
      </c>
      <c r="CW36" s="46"/>
      <c r="CX36" s="50" t="str">
        <f>iferror(vlookup(CW36,'AP CS Principles Curriculum Framework'!$E:$F,2,0),"")</f>
        <v/>
      </c>
      <c r="CY36" s="46"/>
      <c r="CZ36" s="50" t="str">
        <f>iferror(vlookup(CY36,'AP CS Principles Curriculum Framework'!$E:$F,2,0),"")</f>
        <v/>
      </c>
      <c r="DA36" s="46"/>
      <c r="DB36" s="50" t="str">
        <f>iferror(vlookup(DA36,'AP CS Principles Curriculum Framework'!$E:$F,2,0),"")</f>
        <v/>
      </c>
      <c r="DC36" s="46"/>
      <c r="DD36" s="50" t="str">
        <f>iferror(vlookup(DC36,'AP CS Principles Curriculum Framework'!$E:$F,2,0),"")</f>
        <v/>
      </c>
      <c r="DE36" s="46"/>
      <c r="DF36" s="50" t="str">
        <f>iferror(vlookup(DE36,'AP CS Principles Curriculum Framework'!$E:$F,2,0),"")</f>
        <v/>
      </c>
      <c r="DG36" s="46"/>
      <c r="DH36" s="50" t="str">
        <f>iferror(vlookup(DG36,'AP CS Principles Curriculum Framework'!$E:$F,2,0),"")</f>
        <v/>
      </c>
      <c r="DI36" s="46"/>
      <c r="DJ36" s="50" t="str">
        <f>iferror(vlookup(DI36,'AP CS Principles Curriculum Framework'!$E:$F,2,0),"")</f>
        <v/>
      </c>
      <c r="DK36" s="46"/>
      <c r="DL36" s="50" t="str">
        <f>iferror(vlookup(DK36,'AP CS Principles Curriculum Framework'!$E:$F,2,0),"")</f>
        <v/>
      </c>
      <c r="DM36" s="46"/>
      <c r="DN36" s="50" t="str">
        <f>iferror(vlookup(DM36,'AP CS Principles Curriculum Framework'!$E:$F,2,0),"")</f>
        <v/>
      </c>
      <c r="DO36" s="46"/>
      <c r="DP36" s="50" t="str">
        <f>iferror(vlookup(DO36,'AP CS Principles Curriculum Framework'!$E:$F,2,0),"")</f>
        <v/>
      </c>
      <c r="DQ36" s="50"/>
      <c r="DR36" s="50" t="str">
        <f>iferror(vlookup(DQ36,'AP CS Principles Curriculum Framework'!$E:$F,2,0),"")</f>
        <v/>
      </c>
      <c r="DS36" s="50"/>
      <c r="DT36" s="50" t="str">
        <f>iferror(vlookup(DS36,'AP CS Principles Curriculum Framework'!$E:$F,2,0),"")</f>
        <v/>
      </c>
      <c r="DU36" s="50"/>
      <c r="DV36" s="50" t="str">
        <f>iferror(vlookup(DU36,'AP CS Principles Curriculum Framework'!$E:$F,2,0),"")</f>
        <v/>
      </c>
      <c r="DW36" s="50"/>
      <c r="DX36" s="50" t="str">
        <f>iferror(vlookup(DW36,'AP CS Principles Curriculum Framework'!$E:$F,2,0),"")</f>
        <v/>
      </c>
      <c r="DY36" s="50"/>
      <c r="DZ36" s="50" t="str">
        <f>iferror(vlookup(DY36,'AP CS Principles Curriculum Framework'!$E:$F,2,0),"")</f>
        <v/>
      </c>
      <c r="EA36" s="50"/>
      <c r="EB36" s="50" t="str">
        <f>iferror(vlookup(EA36,'AP CS Principles Curriculum Framework'!$E:$F,2,0),"")</f>
        <v/>
      </c>
      <c r="EC36" s="50"/>
      <c r="ED36" s="50" t="str">
        <f>iferror(vlookup(EC36,'AP CS Principles Curriculum Framework'!$E:$F,2,0),"")</f>
        <v/>
      </c>
      <c r="EE36" s="50"/>
      <c r="EF36" s="50" t="str">
        <f>iferror(vlookup(EE36,'AP CS Principles Curriculum Framework'!$E:$F,2,0),"")</f>
        <v/>
      </c>
      <c r="EG36" s="50"/>
      <c r="EH36" s="50" t="str">
        <f>iferror(vlookup(EG36,'AP CS Principles Curriculum Framework'!$E:$F,2,0),"")</f>
        <v/>
      </c>
      <c r="EI36" s="50"/>
      <c r="EJ36" s="50" t="str">
        <f>iferror(vlookup(EI36,'AP CS Principles Curriculum Framework'!$E:$F,2,0),"")</f>
        <v/>
      </c>
    </row>
    <row r="37" ht="15.75" customHeight="1">
      <c r="A37" s="44">
        <v>30.0</v>
      </c>
      <c r="B37" s="168"/>
      <c r="C37" s="46"/>
      <c r="D37" s="44"/>
      <c r="E37" s="46"/>
      <c r="F37" s="46"/>
      <c r="G37" s="46"/>
      <c r="H37" s="46"/>
      <c r="I37" s="46"/>
      <c r="J37" s="46"/>
      <c r="K37" s="46"/>
      <c r="L37" s="46"/>
      <c r="M37" s="46"/>
      <c r="N37" s="46"/>
      <c r="O37" s="46"/>
      <c r="P37" s="48"/>
      <c r="Q37" s="44"/>
      <c r="R37" s="44"/>
      <c r="S37" s="44"/>
      <c r="T37" s="44"/>
      <c r="U37" s="44"/>
      <c r="V37" s="44"/>
      <c r="W37" s="44"/>
      <c r="X37" s="44"/>
      <c r="Y37" s="44"/>
      <c r="Z37" s="44"/>
      <c r="AA37" s="44"/>
      <c r="AB37" s="44"/>
      <c r="AC37" s="46"/>
      <c r="AD37" s="50" t="str">
        <f>iferror(vlookup(AC37,'AP CS Principles Curriculum Framework'!$E:$F,2,0),"")</f>
        <v/>
      </c>
      <c r="AE37" s="46"/>
      <c r="AF37" s="50" t="str">
        <f>iferror(vlookup(AE37,'AP CS Principles Curriculum Framework'!$E:$F,2,0),"")</f>
        <v/>
      </c>
      <c r="AG37" s="46"/>
      <c r="AH37" s="50" t="str">
        <f>iferror(vlookup(AG37,'AP CS Principles Curriculum Framework'!$E:$F,2,0),"")</f>
        <v/>
      </c>
      <c r="AI37" s="46"/>
      <c r="AJ37" s="50" t="str">
        <f>iferror(vlookup(AI37,'AP CS Principles Curriculum Framework'!$E:$F,2,0),"")</f>
        <v/>
      </c>
      <c r="AK37" s="46"/>
      <c r="AL37" s="50" t="str">
        <f>iferror(vlookup(AK37,'AP CS Principles Curriculum Framework'!$E:$F,2,0),"")</f>
        <v/>
      </c>
      <c r="AM37" s="46"/>
      <c r="AN37" s="50" t="str">
        <f>iferror(vlookup(AM37,'AP CS Principles Curriculum Framework'!$E:$F,2,0),"")</f>
        <v/>
      </c>
      <c r="AO37" s="46"/>
      <c r="AP37" s="50" t="str">
        <f>iferror(vlookup(AO37,'AP CS Principles Curriculum Framework'!$E:$F,2,0),"")</f>
        <v/>
      </c>
      <c r="AQ37" s="46"/>
      <c r="AR37" s="50" t="str">
        <f>iferror(vlookup(AQ37,'AP CS Principles Curriculum Framework'!$E:$F,2,0),"")</f>
        <v/>
      </c>
      <c r="AS37" s="46"/>
      <c r="AT37" s="50" t="str">
        <f>iferror(vlookup(AS37,'AP CS Principles Curriculum Framework'!$E:$F,2,0),"")</f>
        <v/>
      </c>
      <c r="AU37" s="46"/>
      <c r="AV37" s="50" t="str">
        <f>iferror(vlookup(AU37,'AP CS Principles Curriculum Framework'!$E:$F,2,0),"")</f>
        <v/>
      </c>
      <c r="AW37" s="46"/>
      <c r="AX37" s="50" t="str">
        <f>iferror(vlookup(AW37,'AP CS Principles Curriculum Framework'!$E:$F,2,0),"")</f>
        <v/>
      </c>
      <c r="AY37" s="46"/>
      <c r="AZ37" s="50" t="str">
        <f>iferror(vlookup(AY37,'AP CS Principles Curriculum Framework'!$E:$F,2,0),"")</f>
        <v/>
      </c>
      <c r="BA37" s="46"/>
      <c r="BB37" s="50" t="str">
        <f>iferror(vlookup(BA37,'AP CS Principles Curriculum Framework'!$E:$F,2,0),"")</f>
        <v/>
      </c>
      <c r="BC37" s="46"/>
      <c r="BD37" s="50" t="str">
        <f>iferror(vlookup(BC37,'AP CS Principles Curriculum Framework'!$E:$F,2,0),"")</f>
        <v/>
      </c>
      <c r="BE37" s="46"/>
      <c r="BF37" s="50" t="str">
        <f>iferror(vlookup(BE37,'AP CS Principles Curriculum Framework'!$E:$F,2,0),"")</f>
        <v/>
      </c>
      <c r="BG37" s="46"/>
      <c r="BH37" s="50" t="str">
        <f>iferror(vlookup(BG37,'AP CS Principles Curriculum Framework'!$E:$F,2,0),"")</f>
        <v/>
      </c>
      <c r="BI37" s="46"/>
      <c r="BJ37" s="50" t="str">
        <f>iferror(vlookup(BI37,'AP CS Principles Curriculum Framework'!$E:$F,2,0),"")</f>
        <v/>
      </c>
      <c r="BK37" s="46"/>
      <c r="BL37" s="50" t="str">
        <f>iferror(vlookup(BK37,'AP CS Principles Curriculum Framework'!$E:$F,2,0),"")</f>
        <v/>
      </c>
      <c r="BM37" s="46"/>
      <c r="BN37" s="50" t="str">
        <f>iferror(vlookup(BM37,'AP CS Principles Curriculum Framework'!$E:$F,2,0),"")</f>
        <v/>
      </c>
      <c r="BO37" s="46"/>
      <c r="BP37" s="50" t="str">
        <f>iferror(vlookup(BO37,'AP CS Principles Curriculum Framework'!$E:$F,2,0),"")</f>
        <v/>
      </c>
      <c r="BQ37" s="46"/>
      <c r="BR37" s="50" t="str">
        <f>iferror(vlookup(BQ37,'AP CS Principles Curriculum Framework'!$E:$F,2,0),"")</f>
        <v/>
      </c>
      <c r="BS37" s="44"/>
      <c r="BT37" s="50" t="str">
        <f>iferror(vlookup(BS37,'AP CS Principles Curriculum Framework'!$E:$F,2,0),"")</f>
        <v/>
      </c>
      <c r="BU37" s="44"/>
      <c r="BV37" s="50" t="str">
        <f>iferror(vlookup(BU37,'AP CS Principles Curriculum Framework'!$E:$F,2,0),"")</f>
        <v/>
      </c>
      <c r="BW37" s="44"/>
      <c r="BX37" s="50" t="str">
        <f>iferror(vlookup(BW37,'AP CS Principles Curriculum Framework'!$E:$F,2,0),"")</f>
        <v/>
      </c>
      <c r="BY37" s="44"/>
      <c r="BZ37" s="50" t="str">
        <f>iferror(vlookup(BY37,'AP CS Principles Curriculum Framework'!$E:$F,2,0),"")</f>
        <v/>
      </c>
      <c r="CA37" s="44"/>
      <c r="CB37" s="50" t="str">
        <f>iferror(vlookup(CA37,'AP CS Principles Curriculum Framework'!$E:$F,2,0),"")</f>
        <v/>
      </c>
      <c r="CC37" s="44"/>
      <c r="CD37" s="50" t="str">
        <f>iferror(vlookup(CC37,'AP CS Principles Curriculum Framework'!$E:$F,2,0),"")</f>
        <v/>
      </c>
      <c r="CE37" s="44"/>
      <c r="CF37" s="50" t="str">
        <f>iferror(vlookup(CE37,'AP CS Principles Curriculum Framework'!$E:$F,2,0),"")</f>
        <v/>
      </c>
      <c r="CG37" s="44"/>
      <c r="CH37" s="50" t="str">
        <f>iferror(vlookup(CG37,'AP CS Principles Curriculum Framework'!$E:$F,2,0),"")</f>
        <v/>
      </c>
      <c r="CI37" s="44"/>
      <c r="CJ37" s="50" t="str">
        <f>iferror(vlookup(CI37,'AP CS Principles Curriculum Framework'!$E:$F,2,0),"")</f>
        <v/>
      </c>
      <c r="CK37" s="44"/>
      <c r="CL37" s="50" t="str">
        <f>iferror(vlookup(CK37,'AP CS Principles Curriculum Framework'!$E:$F,2,0),"")</f>
        <v/>
      </c>
      <c r="CM37" s="44"/>
      <c r="CN37" s="50" t="str">
        <f>iferror(vlookup(CM37,'AP CS Principles Curriculum Framework'!$E:$F,2,0),"")</f>
        <v/>
      </c>
      <c r="CO37" s="46"/>
      <c r="CP37" s="50" t="str">
        <f>iferror(vlookup(CO37,'AP CS Principles Curriculum Framework'!$E:$F,2,0),"")</f>
        <v/>
      </c>
      <c r="CQ37" s="46"/>
      <c r="CR37" s="50" t="str">
        <f>iferror(vlookup(CQ37,'AP CS Principles Curriculum Framework'!$E:$F,2,0),"")</f>
        <v/>
      </c>
      <c r="CS37" s="46"/>
      <c r="CT37" s="50" t="str">
        <f>iferror(vlookup(CS37,'AP CS Principles Curriculum Framework'!$E:$F,2,0),"")</f>
        <v/>
      </c>
      <c r="CU37" s="46"/>
      <c r="CV37" s="50" t="str">
        <f>iferror(vlookup(CU37,'AP CS Principles Curriculum Framework'!$E:$F,2,0),"")</f>
        <v/>
      </c>
      <c r="CW37" s="46"/>
      <c r="CX37" s="50" t="str">
        <f>iferror(vlookup(CW37,'AP CS Principles Curriculum Framework'!$E:$F,2,0),"")</f>
        <v/>
      </c>
      <c r="CY37" s="46"/>
      <c r="CZ37" s="50" t="str">
        <f>iferror(vlookup(CY37,'AP CS Principles Curriculum Framework'!$E:$F,2,0),"")</f>
        <v/>
      </c>
      <c r="DA37" s="46"/>
      <c r="DB37" s="50" t="str">
        <f>iferror(vlookup(DA37,'AP CS Principles Curriculum Framework'!$E:$F,2,0),"")</f>
        <v/>
      </c>
      <c r="DC37" s="46"/>
      <c r="DD37" s="50" t="str">
        <f>iferror(vlookup(DC37,'AP CS Principles Curriculum Framework'!$E:$F,2,0),"")</f>
        <v/>
      </c>
      <c r="DE37" s="46"/>
      <c r="DF37" s="50" t="str">
        <f>iferror(vlookup(DE37,'AP CS Principles Curriculum Framework'!$E:$F,2,0),"")</f>
        <v/>
      </c>
      <c r="DG37" s="46"/>
      <c r="DH37" s="50" t="str">
        <f>iferror(vlookup(DG37,'AP CS Principles Curriculum Framework'!$E:$F,2,0),"")</f>
        <v/>
      </c>
      <c r="DI37" s="46"/>
      <c r="DJ37" s="50" t="str">
        <f>iferror(vlookup(DI37,'AP CS Principles Curriculum Framework'!$E:$F,2,0),"")</f>
        <v/>
      </c>
      <c r="DK37" s="46"/>
      <c r="DL37" s="50" t="str">
        <f>iferror(vlookup(DK37,'AP CS Principles Curriculum Framework'!$E:$F,2,0),"")</f>
        <v/>
      </c>
      <c r="DM37" s="46"/>
      <c r="DN37" s="50" t="str">
        <f>iferror(vlookup(DM37,'AP CS Principles Curriculum Framework'!$E:$F,2,0),"")</f>
        <v/>
      </c>
      <c r="DO37" s="46"/>
      <c r="DP37" s="50" t="str">
        <f>iferror(vlookup(DO37,'AP CS Principles Curriculum Framework'!$E:$F,2,0),"")</f>
        <v/>
      </c>
      <c r="DQ37" s="50"/>
      <c r="DR37" s="50" t="str">
        <f>iferror(vlookup(DQ37,'AP CS Principles Curriculum Framework'!$E:$F,2,0),"")</f>
        <v/>
      </c>
      <c r="DS37" s="50"/>
      <c r="DT37" s="50" t="str">
        <f>iferror(vlookup(DS37,'AP CS Principles Curriculum Framework'!$E:$F,2,0),"")</f>
        <v/>
      </c>
      <c r="DU37" s="50"/>
      <c r="DV37" s="50" t="str">
        <f>iferror(vlookup(DU37,'AP CS Principles Curriculum Framework'!$E:$F,2,0),"")</f>
        <v/>
      </c>
      <c r="DW37" s="50"/>
      <c r="DX37" s="50" t="str">
        <f>iferror(vlookup(DW37,'AP CS Principles Curriculum Framework'!$E:$F,2,0),"")</f>
        <v/>
      </c>
      <c r="DY37" s="50"/>
      <c r="DZ37" s="50" t="str">
        <f>iferror(vlookup(DY37,'AP CS Principles Curriculum Framework'!$E:$F,2,0),"")</f>
        <v/>
      </c>
      <c r="EA37" s="50"/>
      <c r="EB37" s="50" t="str">
        <f>iferror(vlookup(EA37,'AP CS Principles Curriculum Framework'!$E:$F,2,0),"")</f>
        <v/>
      </c>
      <c r="EC37" s="50"/>
      <c r="ED37" s="50" t="str">
        <f>iferror(vlookup(EC37,'AP CS Principles Curriculum Framework'!$E:$F,2,0),"")</f>
        <v/>
      </c>
      <c r="EE37" s="50"/>
      <c r="EF37" s="50" t="str">
        <f>iferror(vlookup(EE37,'AP CS Principles Curriculum Framework'!$E:$F,2,0),"")</f>
        <v/>
      </c>
      <c r="EG37" s="50"/>
      <c r="EH37" s="50" t="str">
        <f>iferror(vlookup(EG37,'AP CS Principles Curriculum Framework'!$E:$F,2,0),"")</f>
        <v/>
      </c>
      <c r="EI37" s="50"/>
      <c r="EJ37" s="50" t="str">
        <f>iferror(vlookup(EI37,'AP CS Principles Curriculum Framework'!$E:$F,2,0),"")</f>
        <v/>
      </c>
    </row>
    <row r="38" ht="15.75" customHeight="1">
      <c r="A38" s="44">
        <v>31.0</v>
      </c>
      <c r="B38" s="168"/>
      <c r="C38" s="168"/>
      <c r="D38" s="44"/>
      <c r="E38" s="46"/>
      <c r="F38" s="46"/>
      <c r="G38" s="46"/>
      <c r="H38" s="46"/>
      <c r="I38" s="46"/>
      <c r="J38" s="46"/>
      <c r="K38" s="46"/>
      <c r="L38" s="46"/>
      <c r="M38" s="46"/>
      <c r="N38" s="46"/>
      <c r="O38" s="46"/>
      <c r="P38" s="48"/>
      <c r="Q38" s="44"/>
      <c r="R38" s="44"/>
      <c r="S38" s="44"/>
      <c r="T38" s="44"/>
      <c r="U38" s="44"/>
      <c r="V38" s="44"/>
      <c r="W38" s="44"/>
      <c r="X38" s="44"/>
      <c r="Y38" s="44"/>
      <c r="Z38" s="44"/>
      <c r="AA38" s="44"/>
      <c r="AB38" s="44"/>
      <c r="AC38" s="46"/>
      <c r="AD38" s="50" t="str">
        <f>iferror(vlookup(AC38,'AP CS Principles Curriculum Framework'!$E:$F,2,0),"")</f>
        <v/>
      </c>
      <c r="AE38" s="46"/>
      <c r="AF38" s="50" t="str">
        <f>iferror(vlookup(AE38,'AP CS Principles Curriculum Framework'!$E:$F,2,0),"")</f>
        <v/>
      </c>
      <c r="AG38" s="46"/>
      <c r="AH38" s="50" t="str">
        <f>iferror(vlookup(AG38,'AP CS Principles Curriculum Framework'!$E:$F,2,0),"")</f>
        <v/>
      </c>
      <c r="AI38" s="46"/>
      <c r="AJ38" s="50" t="str">
        <f>iferror(vlookup(AI38,'AP CS Principles Curriculum Framework'!$E:$F,2,0),"")</f>
        <v/>
      </c>
      <c r="AK38" s="46"/>
      <c r="AL38" s="50" t="str">
        <f>iferror(vlookup(AK38,'AP CS Principles Curriculum Framework'!$E:$F,2,0),"")</f>
        <v/>
      </c>
      <c r="AM38" s="46"/>
      <c r="AN38" s="50" t="str">
        <f>iferror(vlookup(AM38,'AP CS Principles Curriculum Framework'!$E:$F,2,0),"")</f>
        <v/>
      </c>
      <c r="AO38" s="46"/>
      <c r="AP38" s="50" t="str">
        <f>iferror(vlookup(AO38,'AP CS Principles Curriculum Framework'!$E:$F,2,0),"")</f>
        <v/>
      </c>
      <c r="AQ38" s="46"/>
      <c r="AR38" s="50" t="str">
        <f>iferror(vlookup(AQ38,'AP CS Principles Curriculum Framework'!$E:$F,2,0),"")</f>
        <v/>
      </c>
      <c r="AS38" s="46"/>
      <c r="AT38" s="50" t="str">
        <f>iferror(vlookup(AS38,'AP CS Principles Curriculum Framework'!$E:$F,2,0),"")</f>
        <v/>
      </c>
      <c r="AU38" s="46"/>
      <c r="AV38" s="50" t="str">
        <f>iferror(vlookup(AU38,'AP CS Principles Curriculum Framework'!$E:$F,2,0),"")</f>
        <v/>
      </c>
      <c r="AW38" s="46"/>
      <c r="AX38" s="50" t="str">
        <f>iferror(vlookup(AW38,'AP CS Principles Curriculum Framework'!$E:$F,2,0),"")</f>
        <v/>
      </c>
      <c r="AY38" s="46"/>
      <c r="AZ38" s="50" t="str">
        <f>iferror(vlookup(AY38,'AP CS Principles Curriculum Framework'!$E:$F,2,0),"")</f>
        <v/>
      </c>
      <c r="BA38" s="46"/>
      <c r="BB38" s="50" t="str">
        <f>iferror(vlookup(BA38,'AP CS Principles Curriculum Framework'!$E:$F,2,0),"")</f>
        <v/>
      </c>
      <c r="BC38" s="46"/>
      <c r="BD38" s="50" t="str">
        <f>iferror(vlookup(BC38,'AP CS Principles Curriculum Framework'!$E:$F,2,0),"")</f>
        <v/>
      </c>
      <c r="BE38" s="46"/>
      <c r="BF38" s="50" t="str">
        <f>iferror(vlookup(BE38,'AP CS Principles Curriculum Framework'!$E:$F,2,0),"")</f>
        <v/>
      </c>
      <c r="BG38" s="46"/>
      <c r="BH38" s="50" t="str">
        <f>iferror(vlookup(BG38,'AP CS Principles Curriculum Framework'!$E:$F,2,0),"")</f>
        <v/>
      </c>
      <c r="BI38" s="46"/>
      <c r="BJ38" s="50" t="str">
        <f>iferror(vlookup(BI38,'AP CS Principles Curriculum Framework'!$E:$F,2,0),"")</f>
        <v/>
      </c>
      <c r="BK38" s="46"/>
      <c r="BL38" s="50" t="str">
        <f>iferror(vlookup(BK38,'AP CS Principles Curriculum Framework'!$E:$F,2,0),"")</f>
        <v/>
      </c>
      <c r="BM38" s="46"/>
      <c r="BN38" s="50" t="str">
        <f>iferror(vlookup(BM38,'AP CS Principles Curriculum Framework'!$E:$F,2,0),"")</f>
        <v/>
      </c>
      <c r="BO38" s="46"/>
      <c r="BP38" s="50" t="str">
        <f>iferror(vlookup(BO38,'AP CS Principles Curriculum Framework'!$E:$F,2,0),"")</f>
        <v/>
      </c>
      <c r="BQ38" s="46"/>
      <c r="BR38" s="50" t="str">
        <f>iferror(vlookup(BQ38,'AP CS Principles Curriculum Framework'!$E:$F,2,0),"")</f>
        <v/>
      </c>
      <c r="BS38" s="44"/>
      <c r="BT38" s="50" t="str">
        <f>iferror(vlookup(BS38,'AP CS Principles Curriculum Framework'!$E:$F,2,0),"")</f>
        <v/>
      </c>
      <c r="BU38" s="44"/>
      <c r="BV38" s="50" t="str">
        <f>iferror(vlookup(BU38,'AP CS Principles Curriculum Framework'!$E:$F,2,0),"")</f>
        <v/>
      </c>
      <c r="BW38" s="44"/>
      <c r="BX38" s="50" t="str">
        <f>iferror(vlookup(BW38,'AP CS Principles Curriculum Framework'!$E:$F,2,0),"")</f>
        <v/>
      </c>
      <c r="BY38" s="44"/>
      <c r="BZ38" s="50" t="str">
        <f>iferror(vlookup(BY38,'AP CS Principles Curriculum Framework'!$E:$F,2,0),"")</f>
        <v/>
      </c>
      <c r="CA38" s="44"/>
      <c r="CB38" s="50" t="str">
        <f>iferror(vlookup(CA38,'AP CS Principles Curriculum Framework'!$E:$F,2,0),"")</f>
        <v/>
      </c>
      <c r="CC38" s="44"/>
      <c r="CD38" s="50" t="str">
        <f>iferror(vlookup(CC38,'AP CS Principles Curriculum Framework'!$E:$F,2,0),"")</f>
        <v/>
      </c>
      <c r="CE38" s="44"/>
      <c r="CF38" s="50" t="str">
        <f>iferror(vlookup(CE38,'AP CS Principles Curriculum Framework'!$E:$F,2,0),"")</f>
        <v/>
      </c>
      <c r="CG38" s="44"/>
      <c r="CH38" s="50" t="str">
        <f>iferror(vlookup(CG38,'AP CS Principles Curriculum Framework'!$E:$F,2,0),"")</f>
        <v/>
      </c>
      <c r="CI38" s="44"/>
      <c r="CJ38" s="50" t="str">
        <f>iferror(vlookup(CI38,'AP CS Principles Curriculum Framework'!$E:$F,2,0),"")</f>
        <v/>
      </c>
      <c r="CK38" s="44"/>
      <c r="CL38" s="50" t="str">
        <f>iferror(vlookup(CK38,'AP CS Principles Curriculum Framework'!$E:$F,2,0),"")</f>
        <v/>
      </c>
      <c r="CM38" s="44"/>
      <c r="CN38" s="50" t="str">
        <f>iferror(vlookup(CM38,'AP CS Principles Curriculum Framework'!$E:$F,2,0),"")</f>
        <v/>
      </c>
      <c r="CO38" s="46"/>
      <c r="CP38" s="50" t="str">
        <f>iferror(vlookup(CO38,'AP CS Principles Curriculum Framework'!$E:$F,2,0),"")</f>
        <v/>
      </c>
      <c r="CQ38" s="46"/>
      <c r="CR38" s="50" t="str">
        <f>iferror(vlookup(CQ38,'AP CS Principles Curriculum Framework'!$E:$F,2,0),"")</f>
        <v/>
      </c>
      <c r="CS38" s="46"/>
      <c r="CT38" s="50" t="str">
        <f>iferror(vlookup(CS38,'AP CS Principles Curriculum Framework'!$E:$F,2,0),"")</f>
        <v/>
      </c>
      <c r="CU38" s="46"/>
      <c r="CV38" s="50" t="str">
        <f>iferror(vlookup(CU38,'AP CS Principles Curriculum Framework'!$E:$F,2,0),"")</f>
        <v/>
      </c>
      <c r="CW38" s="46"/>
      <c r="CX38" s="50" t="str">
        <f>iferror(vlookup(CW38,'AP CS Principles Curriculum Framework'!$E:$F,2,0),"")</f>
        <v/>
      </c>
      <c r="CY38" s="46"/>
      <c r="CZ38" s="50" t="str">
        <f>iferror(vlookup(CY38,'AP CS Principles Curriculum Framework'!$E:$F,2,0),"")</f>
        <v/>
      </c>
      <c r="DA38" s="46"/>
      <c r="DB38" s="50" t="str">
        <f>iferror(vlookup(DA38,'AP CS Principles Curriculum Framework'!$E:$F,2,0),"")</f>
        <v/>
      </c>
      <c r="DC38" s="46"/>
      <c r="DD38" s="50" t="str">
        <f>iferror(vlookup(DC38,'AP CS Principles Curriculum Framework'!$E:$F,2,0),"")</f>
        <v/>
      </c>
      <c r="DE38" s="46"/>
      <c r="DF38" s="50" t="str">
        <f>iferror(vlookup(DE38,'AP CS Principles Curriculum Framework'!$E:$F,2,0),"")</f>
        <v/>
      </c>
      <c r="DG38" s="46"/>
      <c r="DH38" s="50" t="str">
        <f>iferror(vlookup(DG38,'AP CS Principles Curriculum Framework'!$E:$F,2,0),"")</f>
        <v/>
      </c>
      <c r="DI38" s="46"/>
      <c r="DJ38" s="50" t="str">
        <f>iferror(vlookup(DI38,'AP CS Principles Curriculum Framework'!$E:$F,2,0),"")</f>
        <v/>
      </c>
      <c r="DK38" s="46"/>
      <c r="DL38" s="50" t="str">
        <f>iferror(vlookup(DK38,'AP CS Principles Curriculum Framework'!$E:$F,2,0),"")</f>
        <v/>
      </c>
      <c r="DM38" s="46"/>
      <c r="DN38" s="50" t="str">
        <f>iferror(vlookup(DM38,'AP CS Principles Curriculum Framework'!$E:$F,2,0),"")</f>
        <v/>
      </c>
      <c r="DO38" s="46"/>
      <c r="DP38" s="50" t="str">
        <f>iferror(vlookup(DO38,'AP CS Principles Curriculum Framework'!$E:$F,2,0),"")</f>
        <v/>
      </c>
      <c r="DQ38" s="50"/>
      <c r="DR38" s="50" t="str">
        <f>iferror(vlookup(DQ38,'AP CS Principles Curriculum Framework'!$E:$F,2,0),"")</f>
        <v/>
      </c>
      <c r="DS38" s="50"/>
      <c r="DT38" s="50" t="str">
        <f>iferror(vlookup(DS38,'AP CS Principles Curriculum Framework'!$E:$F,2,0),"")</f>
        <v/>
      </c>
      <c r="DU38" s="50"/>
      <c r="DV38" s="50" t="str">
        <f>iferror(vlookup(DU38,'AP CS Principles Curriculum Framework'!$E:$F,2,0),"")</f>
        <v/>
      </c>
      <c r="DW38" s="50"/>
      <c r="DX38" s="50" t="str">
        <f>iferror(vlookup(DW38,'AP CS Principles Curriculum Framework'!$E:$F,2,0),"")</f>
        <v/>
      </c>
      <c r="DY38" s="50"/>
      <c r="DZ38" s="50" t="str">
        <f>iferror(vlookup(DY38,'AP CS Principles Curriculum Framework'!$E:$F,2,0),"")</f>
        <v/>
      </c>
      <c r="EA38" s="50"/>
      <c r="EB38" s="50" t="str">
        <f>iferror(vlookup(EA38,'AP CS Principles Curriculum Framework'!$E:$F,2,0),"")</f>
        <v/>
      </c>
      <c r="EC38" s="50"/>
      <c r="ED38" s="50" t="str">
        <f>iferror(vlookup(EC38,'AP CS Principles Curriculum Framework'!$E:$F,2,0),"")</f>
        <v/>
      </c>
      <c r="EE38" s="50"/>
      <c r="EF38" s="50" t="str">
        <f>iferror(vlookup(EE38,'AP CS Principles Curriculum Framework'!$E:$F,2,0),"")</f>
        <v/>
      </c>
      <c r="EG38" s="50"/>
      <c r="EH38" s="50" t="str">
        <f>iferror(vlookup(EG38,'AP CS Principles Curriculum Framework'!$E:$F,2,0),"")</f>
        <v/>
      </c>
      <c r="EI38" s="50"/>
      <c r="EJ38" s="50" t="str">
        <f>iferror(vlookup(EI38,'AP CS Principles Curriculum Framework'!$E:$F,2,0),"")</f>
        <v/>
      </c>
    </row>
  </sheetData>
  <dataValidations>
    <dataValidation type="list" allowBlank="1" sqref="W2:AB38">
      <formula1>'Computational Thinking Practices'!$A$2:$A$7</formula1>
    </dataValidation>
    <dataValidation type="list" allowBlank="1" sqref="K2:O38">
      <formula1>'AP CS Principles Curriculum Framework'!$C$2:$C$305</formula1>
    </dataValidation>
    <dataValidation type="list" allowBlank="1" sqref="AC2:AC38 AE2:AE38 AG2:AG38 AI2:AI38 AK2:AK38 AM2:AM38 AO2:AO38 AQ2:AQ38 AS2:AS38 AU2:AU38 AW2:AW38 AY2:AY38 BA2:BA38 BC2:BC38 BE2:BE38 BG2:BG38 BI2:BI38 BK2:BK38 BM2:BM38 BO2:BO38 BQ2:BQ38 BS2:BS38 BU2:BU38 BW2:BW38 BY2:BY38 CA2:CA38 CC2:CC38 CE2:CE38 CG2:CG38 CI2:CI38 CK2:CK38 CM2:CM38 CO2:CO38 CQ2:CQ38 CS2:CS38 CU2:CU38 CW2:CW38 CY2:CY38 DA2:DA38 DC2:DC38 DE2:DE38 DG2:DG38 DI2:DI38 DK2:DK38 DM2:DM38 DO2:DO38 DQ2:DQ38 DS2:DS38 DU2:DU38 DW2:DW38 DY2:DY38 EA2:EA38 EC2:EC38 EE2:EE38 EG2:EG38 EI2:EI38">
      <formula1>'AP CS Principles Curriculum Framework'!$E$2:$E$313</formula1>
    </dataValidation>
    <dataValidation type="list" allowBlank="1" sqref="D2:D38">
      <formula1>'AP CS Principles Curriculum Framework'!$A:$A</formula1>
    </dataValidation>
    <dataValidation type="list" allowBlank="1" sqref="E2:J38">
      <formula1>'Essential Questions'!$A$2:$A$35</formula1>
    </dataValidation>
    <dataValidation type="list" allowBlank="1" sqref="P2:V16 P17:U19 P20:V38">
      <formula1>'AP CS Principles Curriculum Framework'!$D$2:$D$305</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A61C0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75"/>
  <cols>
    <col customWidth="1" min="1" max="1" width="30.0"/>
    <col customWidth="1" min="2" max="8" width="49.43"/>
    <col customWidth="1" hidden="1" min="9" max="9" width="49.43"/>
    <col customWidth="1" min="10" max="20" width="49.43"/>
  </cols>
  <sheetData>
    <row r="1">
      <c r="A1" s="40"/>
      <c r="B1" s="41" t="s">
        <v>278</v>
      </c>
      <c r="C1" s="42"/>
      <c r="D1" s="43"/>
      <c r="E1" s="42"/>
      <c r="F1" s="42"/>
      <c r="G1" s="42"/>
      <c r="H1" s="42"/>
      <c r="I1" s="42"/>
      <c r="J1" s="40" t="s">
        <v>279</v>
      </c>
      <c r="K1" s="42"/>
      <c r="L1" s="42"/>
      <c r="M1" s="42"/>
      <c r="N1" s="42"/>
      <c r="O1" s="42"/>
      <c r="P1" s="42"/>
      <c r="Q1" s="42"/>
      <c r="R1" s="42"/>
      <c r="S1" s="42"/>
      <c r="T1" s="42"/>
    </row>
    <row r="2">
      <c r="A2" s="45" t="s">
        <v>280</v>
      </c>
      <c r="B2" s="45" t="str">
        <f t="array" ref="B2:T2">transpose('Unit Plan Calendar'!B2:B20)</f>
        <v>Creativity</v>
      </c>
      <c r="C2" s="45" t="s">
        <v>176</v>
      </c>
      <c r="D2" s="45" t="s">
        <v>288</v>
      </c>
      <c r="E2" s="45" t="s">
        <v>289</v>
      </c>
      <c r="F2" s="45" t="s">
        <v>290</v>
      </c>
      <c r="G2" s="45" t="s">
        <v>291</v>
      </c>
      <c r="H2" s="45" t="s">
        <v>292</v>
      </c>
      <c r="I2" s="49" t="s">
        <v>293</v>
      </c>
      <c r="J2" s="49" t="s">
        <v>297</v>
      </c>
      <c r="K2" s="49" t="s">
        <v>299</v>
      </c>
      <c r="L2" s="49" t="s">
        <v>300</v>
      </c>
      <c r="M2" s="49" t="s">
        <v>282</v>
      </c>
      <c r="N2" s="49" t="s">
        <v>301</v>
      </c>
      <c r="O2" s="49" t="s">
        <v>302</v>
      </c>
      <c r="P2" s="49" t="s">
        <v>303</v>
      </c>
      <c r="Q2" s="49" t="s">
        <v>304</v>
      </c>
      <c r="R2" s="49" t="s">
        <v>305</v>
      </c>
      <c r="S2" s="49" t="s">
        <v>306</v>
      </c>
      <c r="T2" s="49" t="s">
        <v>307</v>
      </c>
    </row>
    <row r="3">
      <c r="A3" s="49"/>
      <c r="B3" s="51" t="str">
        <f t="array" ref="B3:V3">transpose('Unit Plan Calendar'!DG2:DG22)</f>
        <v>Unit 0 - Creativity - Unit Plan</v>
      </c>
      <c r="C3" s="51" t="s">
        <v>310</v>
      </c>
      <c r="D3" s="52" t="s">
        <v>313</v>
      </c>
      <c r="E3" s="52" t="s">
        <v>315</v>
      </c>
      <c r="F3" s="52" t="s">
        <v>316</v>
      </c>
      <c r="G3" s="52" t="s">
        <v>318</v>
      </c>
      <c r="H3" s="49"/>
      <c r="I3" s="49"/>
      <c r="J3" s="49"/>
      <c r="K3" s="49"/>
      <c r="L3" s="49"/>
      <c r="M3" s="49"/>
      <c r="N3" s="49"/>
      <c r="O3" s="49"/>
      <c r="P3" s="49"/>
      <c r="Q3" s="49"/>
      <c r="R3" s="49"/>
      <c r="S3" s="49"/>
      <c r="T3" s="49"/>
    </row>
    <row r="4" ht="22.5" customHeight="1">
      <c r="A4" s="49" t="s">
        <v>319</v>
      </c>
      <c r="B4" s="40" t="str">
        <f>IFERROR(__xludf.DUMMYFUNCTION("TRANSPOSE(filter('Unit Plan Calendar'!$L:$P,'Unit Plan Calendar'!$B:$B=B$2))"),"1.1 Creative development can be an essential process for creating computational artifacts.")</f>
        <v>1.1 Creative development can be an essential process for creating computational artifacts.</v>
      </c>
      <c r="C4" s="40" t="str">
        <f>IFERROR(__xludf.DUMMYFUNCTION("TRANSPOSE(filter('Unit Plan Calendar'!$L:$P,'Unit Plan Calendar'!$B:$B=C$2))"),"5.1 Programs can be developed for creative expression, to satisfy personal curiosity, to create new knowledge, or to solve problems (to help people, organizations, or society).")</f>
        <v>5.1 Programs can be developed for creative expression, to satisfy personal curiosity, to create new knowledge, or to solve problems (to help people, organizations, or society).</v>
      </c>
      <c r="D4" s="40" t="str">
        <f>IFERROR(__xludf.DUMMYFUNCTION("TRANSPOSE(filter('Unit Plan Calendar'!$L:$P,'Unit Plan Calendar'!$B:$B=D$2))"),"2.2 Multiple levels of abstraction are used to write programs or create other computational artifacts.")</f>
        <v>2.2 Multiple levels of abstraction are used to write programs or create other computational artifacts.</v>
      </c>
      <c r="E4" s="40" t="str">
        <f>IFERROR(__xludf.DUMMYFUNCTION("TRANSPOSE(filter('Unit Plan Calendar'!$L:$P,'Unit Plan Calendar'!$B:$B=E$2))"),"7.1 Computing enhances communication, interaction, and cognition.")</f>
        <v>7.1 Computing enhances communication, interaction, and cognition.</v>
      </c>
      <c r="F4" s="40" t="str">
        <f>IFERROR(__xludf.DUMMYFUNCTION("TRANSPOSE(filter('Unit Plan Calendar'!$L:$P,'Unit Plan Calendar'!$B:$B=F$2))"),"6.1 The Internet is a network of autonomous systems.")</f>
        <v>6.1 The Internet is a network of autonomous systems.</v>
      </c>
      <c r="G4" s="40" t="str">
        <f>IFERROR(__xludf.DUMMYFUNCTION("TRANSPOSE(filter('Unit Plan Calendar'!$L:$P,'Unit Plan Calendar'!$B:$B=G$2))"),"3.1 People use computer programs to process information to gain insight and knowledge.")</f>
        <v>3.1 People use computer programs to process information to gain insight and knowledge.</v>
      </c>
      <c r="H4" s="40" t="str">
        <f>IFERROR(__xludf.DUMMYFUNCTION("TRANSPOSE(filter('Unit Plan Calendar'!$L:$P,'Unit Plan Calendar'!$B:$B=H$2))"),"")</f>
        <v/>
      </c>
      <c r="I4" s="40" t="str">
        <f>IFERROR(__xludf.DUMMYFUNCTION("TRANSPOSE(filter('Unit Plan Calendar'!$L:$P,'Unit Plan Calendar'!$B:$B=I$2))"),"")</f>
        <v/>
      </c>
      <c r="J4" s="40" t="str">
        <f>IFERROR(__xludf.DUMMYFUNCTION("TRANSPOSE(filter('Unit Plan Calendar'!$L:$P,'Unit Plan Calendar'!$B:$B=J$2))"),"1.1 Creative development can be an essential process for creating computational artifacts.")</f>
        <v>1.1 Creative development can be an essential process for creating computational artifacts.</v>
      </c>
      <c r="K4" s="40" t="str">
        <f>IFERROR(__xludf.DUMMYFUNCTION("TRANSPOSE(filter('Unit Plan Calendar'!$L:$P,'Unit Plan Calendar'!$B:$B=K$2))"),"5.1 Programs can be developed for creative expression, to satisfy personal curiosity, to create new knowledge, or to solve problems (to help people, organizations, or society).")</f>
        <v>5.1 Programs can be developed for creative expression, to satisfy personal curiosity, to create new knowledge, or to solve problems (to help people, organizations, or society).</v>
      </c>
      <c r="L4" s="40" t="str">
        <f>IFERROR(__xludf.DUMMYFUNCTION("TRANSPOSE(filter('Unit Plan Calendar'!$L:$P,'Unit Plan Calendar'!$B:$B=L$2))"),"2.1 A variety of abstractions built upon binary sequences can be used to represent all digital data.")</f>
        <v>2.1 A variety of abstractions built upon binary sequences can be used to represent all digital data.</v>
      </c>
      <c r="M4" s="40" t="str">
        <f>IFERROR(__xludf.DUMMYFUNCTION("TRANSPOSE(filter('Unit Plan Calendar'!$L:$P,'Unit Plan Calendar'!$B:$B=M$2))"),"4.1 Algorithms are precise sequences of instructions for processes that can be executed by a computer and are implemented using programming languages.")</f>
        <v>4.1 Algorithms are precise sequences of instructions for processes that can be executed by a computer and are implemented using programming languages.</v>
      </c>
      <c r="N4" s="40" t="str">
        <f>IFERROR(__xludf.DUMMYFUNCTION("TRANSPOSE(filter('Unit Plan Calendar'!$L:$P,'Unit Plan Calendar'!$B:$B=N$2))"),"3.1 People use computer programs to process information to gain insight and knowledge.")</f>
        <v>3.1 People use computer programs to process information to gain insight and knowledge.</v>
      </c>
      <c r="O4" s="40" t="str">
        <f>IFERROR(__xludf.DUMMYFUNCTION("TRANSPOSE(filter('Unit Plan Calendar'!$L:$P,'Unit Plan Calendar'!$B:$B=O$2))"),"")</f>
        <v/>
      </c>
      <c r="P4" s="40" t="str">
        <f>IFERROR(__xludf.DUMMYFUNCTION("TRANSPOSE(filter('Unit Plan Calendar'!$L:$P,'Unit Plan Calendar'!$B:$B=P$2))"),"")</f>
        <v/>
      </c>
      <c r="Q4" s="40" t="str">
        <f>IFERROR(__xludf.DUMMYFUNCTION("TRANSPOSE(filter('Unit Plan Calendar'!$L:$P,'Unit Plan Calendar'!$B:$B=Q$2))"),"")</f>
        <v/>
      </c>
      <c r="R4" s="40" t="str">
        <f>IFERROR(__xludf.DUMMYFUNCTION("TRANSPOSE(filter('Unit Plan Calendar'!$L:$P,'Unit Plan Calendar'!$B:$B=R$2))"),"")</f>
        <v/>
      </c>
      <c r="S4" s="40" t="str">
        <f>IFERROR(__xludf.DUMMYFUNCTION("TRANSPOSE(filter('Unit Plan Calendar'!$L:$P,'Unit Plan Calendar'!$B:$B=S$2))"),"")</f>
        <v/>
      </c>
      <c r="T4" s="40" t="str">
        <f>IFERROR(__xludf.DUMMYFUNCTION("TRANSPOSE(filter('Unit Plan Calendar'!$L:$P,'Unit Plan Calendar'!$B:$B=T$2))"),"")</f>
        <v/>
      </c>
    </row>
    <row r="5" ht="22.5" customHeight="1">
      <c r="A5" s="40"/>
      <c r="B5" s="40" t="s">
        <v>337</v>
      </c>
      <c r="C5" s="40" t="s">
        <v>338</v>
      </c>
      <c r="D5" s="40"/>
      <c r="E5" s="40" t="s">
        <v>339</v>
      </c>
      <c r="F5" s="40" t="s">
        <v>340</v>
      </c>
      <c r="G5" s="53" t="s">
        <v>341</v>
      </c>
      <c r="H5" s="53"/>
      <c r="I5" s="53"/>
      <c r="J5" s="53" t="s">
        <v>337</v>
      </c>
      <c r="K5" s="53" t="s">
        <v>286</v>
      </c>
      <c r="L5" s="53" t="s">
        <v>342</v>
      </c>
      <c r="M5" s="53" t="s">
        <v>343</v>
      </c>
      <c r="N5" s="53" t="s">
        <v>341</v>
      </c>
      <c r="O5" s="53"/>
      <c r="P5" s="53"/>
      <c r="Q5" s="53"/>
      <c r="R5" s="53"/>
      <c r="S5" s="53"/>
      <c r="T5" s="53"/>
    </row>
    <row r="6" ht="22.5" customHeight="1">
      <c r="A6" s="49"/>
      <c r="B6" s="40"/>
      <c r="C6" s="40" t="s">
        <v>344</v>
      </c>
      <c r="D6" s="40"/>
      <c r="E6" s="42" t="s">
        <v>345</v>
      </c>
      <c r="F6" s="40" t="s">
        <v>346</v>
      </c>
      <c r="G6" s="53" t="s">
        <v>347</v>
      </c>
      <c r="H6" s="53"/>
      <c r="I6" s="53"/>
      <c r="J6" s="53" t="s">
        <v>348</v>
      </c>
      <c r="K6" s="53" t="s">
        <v>349</v>
      </c>
      <c r="L6" s="53" t="s">
        <v>350</v>
      </c>
      <c r="M6" s="53"/>
      <c r="N6" s="53" t="s">
        <v>347</v>
      </c>
      <c r="O6" s="53"/>
      <c r="P6" s="53"/>
      <c r="Q6" s="53"/>
      <c r="R6" s="53"/>
      <c r="S6" s="53"/>
      <c r="T6" s="53"/>
    </row>
    <row r="7" ht="22.5" customHeight="1">
      <c r="A7" s="54"/>
      <c r="B7" s="40"/>
      <c r="C7" s="40"/>
      <c r="D7" s="55"/>
      <c r="E7" s="42" t="s">
        <v>352</v>
      </c>
      <c r="F7" s="40" t="s">
        <v>339</v>
      </c>
      <c r="G7" s="42" t="s">
        <v>345</v>
      </c>
      <c r="H7" s="53"/>
      <c r="I7" s="53"/>
      <c r="J7" s="53"/>
      <c r="K7" s="53" t="s">
        <v>338</v>
      </c>
      <c r="L7" s="53"/>
      <c r="M7" s="53"/>
      <c r="N7" s="53"/>
      <c r="O7" s="53"/>
      <c r="P7" s="53"/>
      <c r="Q7" s="53"/>
      <c r="R7" s="53"/>
      <c r="S7" s="53"/>
      <c r="T7" s="53"/>
    </row>
    <row r="8" ht="22.5" customHeight="1">
      <c r="A8" s="49"/>
      <c r="B8" s="40"/>
      <c r="C8" s="40"/>
      <c r="D8" s="55"/>
      <c r="E8" s="42"/>
      <c r="F8" s="40"/>
      <c r="G8" s="42" t="s">
        <v>352</v>
      </c>
      <c r="H8" s="56"/>
      <c r="I8" s="56"/>
      <c r="J8" s="56"/>
      <c r="K8" s="56" t="s">
        <v>344</v>
      </c>
      <c r="L8" s="56"/>
      <c r="M8" s="56"/>
      <c r="N8" s="56"/>
      <c r="O8" s="56"/>
      <c r="P8" s="56"/>
      <c r="Q8" s="56"/>
      <c r="R8" s="56"/>
      <c r="S8" s="56"/>
      <c r="T8" s="56"/>
    </row>
    <row r="9">
      <c r="A9" s="57" t="s">
        <v>354</v>
      </c>
      <c r="B9" s="58" t="str">
        <f>IFERROR(__xludf.DUMMYFUNCTION("TRANSPOSE(filter('Unit Plan Calendar'!$F:$K,'Unit Plan Calendar'!$B:$B=B$2))"),"How can a creative development process affect the creation of computational artifacts?")</f>
        <v>How can a creative development process affect the creation of computational artifacts?</v>
      </c>
      <c r="C9" s="58" t="str">
        <f>IFERROR(__xludf.DUMMYFUNCTION("TRANSPOSE(filter('Unit Plan Calendar'!$F:$K,'Unit Plan Calendar'!$B:$B=C$2))"),"How do people develop and test computer programs?")</f>
        <v>How do people develop and test computer programs?</v>
      </c>
      <c r="D9" s="58" t="str">
        <f>IFERROR(__xludf.DUMMYFUNCTION("TRANSPOSE(filter('Unit Plan Calendar'!$F:$K,'Unit Plan Calendar'!$B:$B=D$2))"),"How does abstraction help us in writing programs, creating computational artifacts, and solving problems?")</f>
        <v>How does abstraction help us in writing programs, creating computational artifacts, and solving problems?</v>
      </c>
      <c r="E9" s="58" t="str">
        <f>IFERROR(__xludf.DUMMYFUNCTION("TRANSPOSE(filter('Unit Plan Calendar'!$F:$K,'Unit Plan Calendar'!$B:$B=E$2))"),"How does computing enhance human communication, interaction, and cognition?")</f>
        <v>How does computing enhance human communication, interaction, and cognition?</v>
      </c>
      <c r="F9" s="58" t="str">
        <f>IFERROR(__xludf.DUMMYFUNCTION("TRANSPOSE(filter('Unit Plan Calendar'!$F:$K,'Unit Plan Calendar'!$B:$B=F$2))"),"What is the Internet? How is it built? How does it function?")</f>
        <v>What is the Internet? How is it built? How does it function?</v>
      </c>
      <c r="G9" s="58" t="str">
        <f>IFERROR(__xludf.DUMMYFUNCTION("TRANSPOSE(filter('Unit Plan Calendar'!$F:$K,'Unit Plan Calendar'!$B:$B=G$2))"),"What considerations and trade-offs arise in the computational manipulation of data?")</f>
        <v>What considerations and trade-offs arise in the computational manipulation of data?</v>
      </c>
      <c r="H9" s="58" t="str">
        <f>IFERROR(__xludf.DUMMYFUNCTION("TRANSPOSE(filter('Unit Plan Calendar'!$F:$K,'Unit Plan Calendar'!$B:$B=H$2))"),"What are some potential beneficial and harmful effects of computing?")</f>
        <v>What are some potential beneficial and harmful effects of computing?</v>
      </c>
      <c r="I9" s="58" t="str">
        <f>IFERROR(__xludf.DUMMYFUNCTION("TRANSPOSE(filter('Unit Plan Calendar'!$F:$K,'Unit Plan Calendar'!$B:$B=I$2))"),"")</f>
        <v/>
      </c>
      <c r="J9" s="58" t="str">
        <f>IFERROR(__xludf.DUMMYFUNCTION("TRANSPOSE(filter('Unit Plan Calendar'!$F:$K,'Unit Plan Calendar'!$B:$B=J$2))"),"How can computing and the use of computational tools foster creative expression?")</f>
        <v>How can computing and the use of computational tools foster creative expression?</v>
      </c>
      <c r="K9" s="58" t="str">
        <f>IFERROR(__xludf.DUMMYFUNCTION("TRANSPOSE(filter('Unit Plan Calendar'!$F:$K,'Unit Plan Calendar'!$B:$B=K$2))"),"How do computer programs implement algorithms?")</f>
        <v>How do computer programs implement algorithms?</v>
      </c>
      <c r="L9" s="58" t="str">
        <f>IFERROR(__xludf.DUMMYFUNCTION("TRANSPOSE(filter('Unit Plan Calendar'!$F:$K,'Unit Plan Calendar'!$B:$B=L$2))"),"How are vastly different kinds of data, physical phenomena, and mathematical concepts represented on a computer?")</f>
        <v>How are vastly different kinds of data, physical phenomena, and mathematical concepts represented on a computer?</v>
      </c>
      <c r="M9" s="58" t="str">
        <f>IFERROR(__xludf.DUMMYFUNCTION("TRANSPOSE(filter('Unit Plan Calendar'!$F:$K,'Unit Plan Calendar'!$B:$B=M$2))"),"How can computational models and simulations help generate new understanding and knowledge?")</f>
        <v>How can computational models and simulations help generate new understanding and knowledge?</v>
      </c>
      <c r="N9" s="58" t="str">
        <f>IFERROR(__xludf.DUMMYFUNCTION("TRANSPOSE(filter('Unit Plan Calendar'!$F:$K,'Unit Plan Calendar'!$B:$B=N$2))"),"What considerations and trade-offs arise in the computational manipulation of data?")</f>
        <v>What considerations and trade-offs arise in the computational manipulation of data?</v>
      </c>
      <c r="O9" s="58" t="str">
        <f>IFERROR(__xludf.DUMMYFUNCTION("TRANSPOSE(filter('Unit Plan Calendar'!$F:$K,'Unit Plan Calendar'!$B:$B=O$2))"),"")</f>
        <v/>
      </c>
      <c r="P9" s="58" t="str">
        <f>IFERROR(__xludf.DUMMYFUNCTION("TRANSPOSE(filter('Unit Plan Calendar'!$F:$K,'Unit Plan Calendar'!$B:$B=P$2))"),"")</f>
        <v/>
      </c>
      <c r="Q9" s="58" t="str">
        <f>IFERROR(__xludf.DUMMYFUNCTION("TRANSPOSE(filter('Unit Plan Calendar'!$F:$K,'Unit Plan Calendar'!$B:$B=Q$2))"),"")</f>
        <v/>
      </c>
      <c r="R9" s="58" t="str">
        <f>IFERROR(__xludf.DUMMYFUNCTION("TRANSPOSE(filter('Unit Plan Calendar'!$F:$K,'Unit Plan Calendar'!$B:$B=R$2))"),"")</f>
        <v/>
      </c>
      <c r="S9" s="58" t="str">
        <f>IFERROR(__xludf.DUMMYFUNCTION("TRANSPOSE(filter('Unit Plan Calendar'!$F:$K,'Unit Plan Calendar'!$B:$B=S$2))"),"")</f>
        <v/>
      </c>
      <c r="T9" s="58" t="str">
        <f>IFERROR(__xludf.DUMMYFUNCTION("TRANSPOSE(filter('Unit Plan Calendar'!$F:$K,'Unit Plan Calendar'!$B:$B=T$2))"),"")</f>
        <v/>
      </c>
    </row>
    <row r="10">
      <c r="A10" s="49"/>
      <c r="B10" s="40" t="s">
        <v>358</v>
      </c>
      <c r="C10" s="40" t="s">
        <v>359</v>
      </c>
      <c r="D10" s="55"/>
      <c r="E10" s="40" t="s">
        <v>360</v>
      </c>
      <c r="F10" s="40" t="s">
        <v>361</v>
      </c>
      <c r="G10" s="40" t="s">
        <v>362</v>
      </c>
      <c r="H10" s="40"/>
      <c r="I10" s="40"/>
      <c r="J10" s="40" t="s">
        <v>363</v>
      </c>
      <c r="K10" s="40" t="s">
        <v>364</v>
      </c>
      <c r="L10" s="40" t="s">
        <v>177</v>
      </c>
      <c r="M10" s="40" t="s">
        <v>365</v>
      </c>
      <c r="N10" s="40" t="s">
        <v>362</v>
      </c>
      <c r="O10" s="40"/>
      <c r="P10" s="40"/>
      <c r="Q10" s="40"/>
      <c r="R10" s="40"/>
      <c r="S10" s="40"/>
      <c r="T10" s="40"/>
    </row>
    <row r="11">
      <c r="A11" s="49"/>
      <c r="B11" s="40" t="s">
        <v>363</v>
      </c>
      <c r="C11" s="40"/>
      <c r="D11" s="55"/>
      <c r="E11" s="40" t="s">
        <v>366</v>
      </c>
      <c r="F11" s="40" t="s">
        <v>367</v>
      </c>
      <c r="G11" s="40" t="s">
        <v>366</v>
      </c>
      <c r="H11" s="40"/>
      <c r="I11" s="40"/>
      <c r="J11" s="40"/>
      <c r="K11" s="40"/>
      <c r="L11" s="40" t="s">
        <v>368</v>
      </c>
      <c r="M11" s="40" t="s">
        <v>369</v>
      </c>
      <c r="N11" s="40"/>
      <c r="O11" s="40"/>
      <c r="P11" s="40"/>
      <c r="Q11" s="40"/>
      <c r="R11" s="40"/>
      <c r="S11" s="40"/>
      <c r="T11" s="40"/>
    </row>
    <row r="12">
      <c r="A12" s="42"/>
      <c r="B12" s="42"/>
      <c r="C12" s="42"/>
      <c r="D12" s="55"/>
      <c r="E12" s="40" t="s">
        <v>370</v>
      </c>
      <c r="F12" s="40"/>
      <c r="G12" s="42" t="s">
        <v>370</v>
      </c>
      <c r="H12" s="40"/>
      <c r="I12" s="40"/>
      <c r="J12" s="40"/>
      <c r="K12" s="40"/>
      <c r="L12" s="40"/>
      <c r="M12" s="40" t="s">
        <v>371</v>
      </c>
      <c r="N12" s="40"/>
      <c r="O12" s="40"/>
      <c r="P12" s="40"/>
      <c r="Q12" s="40"/>
      <c r="R12" s="40"/>
      <c r="S12" s="40"/>
      <c r="T12" s="40"/>
    </row>
    <row r="13">
      <c r="A13" s="42"/>
      <c r="B13" s="42"/>
      <c r="C13" s="42"/>
      <c r="D13" s="42"/>
      <c r="E13" s="42"/>
      <c r="F13" s="40"/>
      <c r="G13" s="42" t="s">
        <v>372</v>
      </c>
      <c r="H13" s="49"/>
      <c r="I13" s="49"/>
      <c r="J13" s="49"/>
      <c r="K13" s="49"/>
      <c r="L13" s="49"/>
      <c r="M13" s="49"/>
      <c r="N13" s="49"/>
      <c r="O13" s="49"/>
      <c r="P13" s="49"/>
      <c r="Q13" s="49"/>
      <c r="R13" s="49"/>
      <c r="S13" s="49"/>
      <c r="T13" s="49"/>
    </row>
    <row r="14" ht="40.5" customHeight="1">
      <c r="A14" s="43"/>
      <c r="B14" s="42"/>
      <c r="C14" s="40"/>
      <c r="D14" s="55"/>
      <c r="E14" s="42"/>
      <c r="F14" s="40"/>
      <c r="G14" s="42"/>
      <c r="H14" s="49"/>
      <c r="I14" s="49"/>
      <c r="J14" s="49"/>
      <c r="K14" s="49"/>
      <c r="L14" s="49"/>
      <c r="M14" s="49"/>
      <c r="N14" s="49"/>
      <c r="O14" s="49"/>
      <c r="P14" s="49"/>
      <c r="Q14" s="49"/>
      <c r="R14" s="49"/>
      <c r="S14" s="49"/>
      <c r="T14" s="49"/>
    </row>
    <row r="15" ht="40.5" customHeight="1">
      <c r="A15" s="49"/>
      <c r="B15" s="42"/>
      <c r="C15" s="40"/>
      <c r="D15" s="55"/>
      <c r="E15" s="42"/>
      <c r="F15" s="40"/>
      <c r="G15" s="42"/>
      <c r="H15" s="49"/>
      <c r="I15" s="49"/>
      <c r="J15" s="49"/>
      <c r="K15" s="49"/>
      <c r="L15" s="49"/>
      <c r="M15" s="49"/>
      <c r="N15" s="49"/>
      <c r="O15" s="49"/>
      <c r="P15" s="49"/>
      <c r="Q15" s="49"/>
      <c r="R15" s="49"/>
      <c r="S15" s="49"/>
      <c r="T15" s="49"/>
    </row>
    <row r="16">
      <c r="A16" s="59" t="s">
        <v>373</v>
      </c>
      <c r="B16" s="60"/>
      <c r="C16" s="61"/>
      <c r="D16" s="61"/>
      <c r="E16" s="61"/>
      <c r="F16" s="60"/>
      <c r="G16" s="61"/>
      <c r="H16" s="59"/>
      <c r="I16" s="59"/>
      <c r="J16" s="59"/>
      <c r="K16" s="59"/>
      <c r="L16" s="59"/>
      <c r="M16" s="59"/>
      <c r="N16" s="59"/>
      <c r="O16" s="59"/>
      <c r="P16" s="59"/>
      <c r="Q16" s="59"/>
      <c r="R16" s="59"/>
      <c r="S16" s="59"/>
      <c r="T16" s="59"/>
    </row>
    <row r="17">
      <c r="A17" s="49" t="s">
        <v>376</v>
      </c>
      <c r="B17" s="40" t="str">
        <f>IFERROR(__xludf.DUMMYFUNCTION("concatenate(filter('Unit Plan Calendar'!$Q:$AD,'Unit Plan Calendar'!$B:$B=B$2))"),"1.1.1 Apply a creative development process when creating computational artifacts. [P2]MBA1.2.1 Create a computational artifact for creative expression. [P2]MBA1.2.2 Create a computational artifact using computing tools and techniques to solve a problem. [P2]MBA1.2.3 Create a new computational artifact by combining or modifying existing artifacts. [P2]MBA1.2.4 Collaborate in the creation of computational artifacts. [P6]MBAMBAMBA")</f>
        <v>1.1.1 Apply a creative development process when creating computational artifacts. [P2]MBA1.2.1 Create a computational artifact for creative expression. [P2]MBA1.2.2 Create a computational artifact using computing tools and techniques to solve a problem. [P2]MBA1.2.3 Create a new computational artifact by combining or modifying existing artifacts. [P2]MBA1.2.4 Collaborate in the creation of computational artifacts. [P6]MBAMBAMBA</v>
      </c>
      <c r="C17" s="40" t="str">
        <f>IFERROR(__xludf.DUMMYFUNCTION("concatenate(filter('Unit Plan Calendar'!$Q:$AD,'Unit Plan Calendar'!$B:$B=C$2))"),"5.1.1 Develop a program for creative expression, to satisfy personal curiosity, or to create new knowledge. [P2]Other Standard5.1.2 Develop a correct program to solve problems. [P2]Other Standard5.4.1 Evaluate the correctness of a program. [P4]Other Standard5.5.1 Employ appropriate mathematical and logical concepts in programming. [P1]MBA")</f>
        <v>5.1.1 Develop a program for creative expression, to satisfy personal curiosity, or to create new knowledge. [P2]Other Standard5.1.2 Develop a correct program to solve problems. [P2]Other Standard5.4.1 Evaluate the correctness of a program. [P4]Other Standard5.5.1 Employ appropriate mathematical and logical concepts in programming. [P1]MBA</v>
      </c>
      <c r="D17" s="40" t="str">
        <f>IFERROR(__xludf.DUMMYFUNCTION("concatenate(filter('Unit Plan Calendar'!$Q:$AD,'Unit Plan Calendar'!$B:$B=D$2))"),"2.2.1 Develop an abstraction when writing a program or creating other computational artifacts. [P2]MBA2.2.2 Use multiple levels of abstraction to write programs. [P3]Other Standard2.2.3 Identify multiple levels of abstractions that are used when writing programs. [P3]Other Standard")</f>
        <v>2.2.1 Develop an abstraction when writing a program or creating other computational artifacts. [P2]MBA2.2.2 Use multiple levels of abstraction to write programs. [P3]Other Standard2.2.3 Identify multiple levels of abstractions that are used when writing programs. [P3]Other Standard</v>
      </c>
      <c r="E17" s="40" t="str">
        <f>IFERROR(__xludf.DUMMYFUNCTION("concatenate(filter('Unit Plan Calendar'!$Q:$AD,'Unit Plan Calendar'!$B:$B=E$2))"),"7.1.1 Explain how computing innovations affect communication, interaction, and cognition. [P4]MBA7.2.1 Explain how computing has impacted innovations in other fields. [P1]Other Standard7.3.1 Analyze the beneficial and harmful effects of computing. [P4]MBA7.4.1 Explain the connections between computing and economic, social, and cultural contexts. [P1]Other Standard")</f>
        <v>7.1.1 Explain how computing innovations affect communication, interaction, and cognition. [P4]MBA7.2.1 Explain how computing has impacted innovations in other fields. [P1]Other Standard7.3.1 Analyze the beneficial and harmful effects of computing. [P4]MBA7.4.1 Explain the connections between computing and economic, social, and cultural contexts. [P1]Other Standard</v>
      </c>
      <c r="F17" s="40" t="str">
        <f>IFERROR(__xludf.DUMMYFUNCTION("concatenate(filter('Unit Plan Calendar'!$Q:$AD,'Unit Plan Calendar'!$B:$B=F$2))"),"6.1.1 Explain the abstractions in the Internet and how the Internet functions. [P3]MBA6.2.1 Explain characteristics of the Internet and the systems built on it. [P5]MBA6.2.2 Explain how the characteristics of the Internet influence the systems built on it. [P4]Other Standard6.3.1 Identify existing cybersecurity concerns and potential options to address these issues with the Internet and the systems built on it. [P1]Other Standard")</f>
        <v>6.1.1 Explain the abstractions in the Internet and how the Internet functions. [P3]MBA6.2.1 Explain characteristics of the Internet and the systems built on it. [P5]MBA6.2.2 Explain how the characteristics of the Internet influence the systems built on it. [P4]Other Standard6.3.1 Identify existing cybersecurity concerns and potential options to address these issues with the Internet and the systems built on it. [P1]Other Standard</v>
      </c>
      <c r="G17" s="40" t="str">
        <f>IFERROR(__xludf.DUMMYFUNCTION("concatenate(filter('Unit Plan Calendar'!$Q:$AD,'Unit Plan Calendar'!$B:$B=G$2))"),"3.1.1 Use computers to process information, find patterns, and test hypotheses about digitally processed information to gain insight and knowledge. [P4]MBA3.1.2 Collaborate when processing information to gain insight and knowledge. [P6]MBA3.1.3 Explain the insight and knowledge gained from digitally processed data by using appropriate visualizations, notations, and precise language. [P5]Other Standard3.2.1 Extract information from data to discover and explain connections, patterns, or trends. [P1]Other Standard3.2.2. Use large data sets to explore and discover information and knowledge. [P3]Other Standard3.3.1 Analyze how data representation, storage, security, and transmission of data involve computational manipulation of information. [P4]MBA7.4.1 Explain the connections between computing and economic, social, and cultural contexts. [P1]")</f>
        <v>3.1.1 Use computers to process information, find patterns, and test hypotheses about digitally processed information to gain insight and knowledge. [P4]MBA3.1.2 Collaborate when processing information to gain insight and knowledge. [P6]MBA3.1.3 Explain the insight and knowledge gained from digitally processed data by using appropriate visualizations, notations, and precise language. [P5]Other Standard3.2.1 Extract information from data to discover and explain connections, patterns, or trends. [P1]Other Standard3.2.2. Use large data sets to explore and discover information and knowledge. [P3]Other Standard3.3.1 Analyze how data representation, storage, security, and transmission of data involve computational manipulation of information. [P4]MBA7.4.1 Explain the connections between computing and economic, social, and cultural contexts. [P1]</v>
      </c>
      <c r="H17" s="40" t="str">
        <f>IFERROR(__xludf.DUMMYFUNCTION("concatenate(filter('Unit Plan Calendar'!$Q:$AD,'Unit Plan Calendar'!$B:$B=H$2))"),"")</f>
        <v/>
      </c>
      <c r="I17" s="40" t="str">
        <f>IFERROR(__xludf.DUMMYFUNCTION("concatenate(filter('Unit Plan Calendar'!$Q:$AD,'Unit Plan Calendar'!$B:$B=I$2))"),"")</f>
        <v/>
      </c>
      <c r="J17" s="40" t="str">
        <f>IFERROR(__xludf.DUMMYFUNCTION("concatenate(filter('Unit Plan Calendar'!$Q:$AD,'Unit Plan Calendar'!$B:$B=J$2))"),"1.1.1 Apply a creative development process when creating computational artifacts. [P2]MBA1.2.1 Create a computational artifact for creative expression. [P2]MBA1.2.2 Create a computational artifact using computing tools and techniques to solve a problem. [P2]1.2.3 Create a new computational artifact by combining or modifying existing artifacts. [P2]1.2.4 Collaborate in the creation of computational artifacts. [P6]1.2.5 Analyze the correctness, usability, functionality, and suitability of computational artifacts. [P4]1.3.1 Use computing tools and techniques for creative expression. [P2]")</f>
        <v>1.1.1 Apply a creative development process when creating computational artifacts. [P2]MBA1.2.1 Create a computational artifact for creative expression. [P2]MBA1.2.2 Create a computational artifact using computing tools and techniques to solve a problem. [P2]1.2.3 Create a new computational artifact by combining or modifying existing artifacts. [P2]1.2.4 Collaborate in the creation of computational artifacts. [P6]1.2.5 Analyze the correctness, usability, functionality, and suitability of computational artifacts. [P4]1.3.1 Use computing tools and techniques for creative expression. [P2]</v>
      </c>
      <c r="K17" s="40" t="str">
        <f>IFERROR(__xludf.DUMMYFUNCTION("concatenate(filter('Unit Plan Calendar'!$Q:$AD,'Unit Plan Calendar'!$B:$B=K$2))"),"5.1.1 Develop a program for creative expression, to satisfy personal curiosity, or to create new knowledge. [P2]MBA5.1.2 Develop a correct program to solve problems. [P2]Other Standard5.1.3 Collaborate to develop a program. [P6]5.2.1 Explain how programs implement algorithms. [P3]5.3.1 Use abstraction to manage complexity in programs. [P3]5.4.1 Evaluate the correctness of a program. [P4]5.5.1 Employ appropriate mathematical and logical concepts in programming. [P1]")</f>
        <v>5.1.1 Develop a program for creative expression, to satisfy personal curiosity, or to create new knowledge. [P2]MBA5.1.2 Develop a correct program to solve problems. [P2]Other Standard5.1.3 Collaborate to develop a program. [P6]5.2.1 Explain how programs implement algorithms. [P3]5.3.1 Use abstraction to manage complexity in programs. [P3]5.4.1 Evaluate the correctness of a program. [P4]5.5.1 Employ appropriate mathematical and logical concepts in programming. [P1]</v>
      </c>
      <c r="L17" s="40" t="str">
        <f>IFERROR(__xludf.DUMMYFUNCTION("concatenate(filter('Unit Plan Calendar'!$Q:$AD,'Unit Plan Calendar'!$B:$B=L$2))"),"2.1.1 Describe the variety of abstractions used to represent data. [P3]Other Standard2.1.2 Explain how binary sequences are used to represent digital data. [P5]Other Standard2.2.1 Develop an abstraction when writing a program or creating other computational artifacts. [P2]MBA2.2.2 Use multiple levels of abstraction to write programs. [P3]MBA2.2.3 Identify multiple levels of abstractions that are used when writing programs. [P3]MBA2.3.1 Use models and simulations to represent phenomena. [P3]Other Standard2.3.2 Use models and simulations to formulate, refine, and test hypotheses. [P3]Other Standard")</f>
        <v>2.1.1 Describe the variety of abstractions used to represent data. [P3]Other Standard2.1.2 Explain how binary sequences are used to represent digital data. [P5]Other Standard2.2.1 Develop an abstraction when writing a program or creating other computational artifacts. [P2]MBA2.2.2 Use multiple levels of abstraction to write programs. [P3]MBA2.2.3 Identify multiple levels of abstractions that are used when writing programs. [P3]MBA2.3.1 Use models and simulations to represent phenomena. [P3]Other Standard2.3.2 Use models and simulations to formulate, refine, and test hypotheses. [P3]Other Standard</v>
      </c>
      <c r="M17" s="40" t="str">
        <f>IFERROR(__xludf.DUMMYFUNCTION("concatenate(filter('Unit Plan Calendar'!$Q:$AD,'Unit Plan Calendar'!$B:$B=M$2))"),"4.1.1 Develop an algorithm for implementation in a program. [P2]MBA4.1.2 Express an algorithm in a language. [P5]MBA4.2.1 Explain the difference between algorithms that run in a reasonable time and those that do not run in a reasonable time. [P1]Other Standard4.2.2 Explain the difference between solvable and unsolvable problems in computer science. [P1]Other Standard4.2.3 Explain the existence of undecidable problems in computer science. [P1]Other Standard4.2.4 Evaluate algorithms analytically and empirically for efficiency, correctness, and clarity. [P4]Other Standard")</f>
        <v>4.1.1 Develop an algorithm for implementation in a program. [P2]MBA4.1.2 Express an algorithm in a language. [P5]MBA4.2.1 Explain the difference between algorithms that run in a reasonable time and those that do not run in a reasonable time. [P1]Other Standard4.2.2 Explain the difference between solvable and unsolvable problems in computer science. [P1]Other Standard4.2.3 Explain the existence of undecidable problems in computer science. [P1]Other Standard4.2.4 Evaluate algorithms analytically and empirically for efficiency, correctness, and clarity. [P4]Other Standard</v>
      </c>
      <c r="N17" s="40" t="str">
        <f>IFERROR(__xludf.DUMMYFUNCTION("concatenate(filter('Unit Plan Calendar'!$Q:$AD,'Unit Plan Calendar'!$B:$B=N$2))"),"3.1.1 Use computers to process information, find patterns, and test hypotheses about digitally processed information to gain insight and knowledge. [P4]MBA3.1.2 Collaborate when processing information to gain insight and knowledge. [P6]MBA3.2.1 Extract information from data to discover and explain connections, patterns, or trends. [P1]Other Standard3.3.1 Analyze how data representation, storage, security, and transmission of data involve computational manipulation of information. [P4]Other Standard")</f>
        <v>3.1.1 Use computers to process information, find patterns, and test hypotheses about digitally processed information to gain insight and knowledge. [P4]MBA3.1.2 Collaborate when processing information to gain insight and knowledge. [P6]MBA3.2.1 Extract information from data to discover and explain connections, patterns, or trends. [P1]Other Standard3.3.1 Analyze how data representation, storage, security, and transmission of data involve computational manipulation of information. [P4]Other Standard</v>
      </c>
      <c r="O17" s="40" t="str">
        <f>IFERROR(__xludf.DUMMYFUNCTION("concatenate(filter('Unit Plan Calendar'!$Q:$AD,'Unit Plan Calendar'!$B:$B=O$2))"),"")</f>
        <v/>
      </c>
      <c r="P17" s="40" t="str">
        <f>IFERROR(__xludf.DUMMYFUNCTION("concatenate(filter('Unit Plan Calendar'!$Q:$AD,'Unit Plan Calendar'!$B:$B=P$2))"),"")</f>
        <v/>
      </c>
      <c r="Q17" s="40" t="str">
        <f>IFERROR(__xludf.DUMMYFUNCTION("concatenate(filter('Unit Plan Calendar'!$Q:$AD,'Unit Plan Calendar'!$B:$B=Q$2))"),"")</f>
        <v/>
      </c>
      <c r="R17" s="40" t="str">
        <f>IFERROR(__xludf.DUMMYFUNCTION("concatenate(filter('Unit Plan Calendar'!$Q:$AD,'Unit Plan Calendar'!$B:$B=R$2))"),"")</f>
        <v/>
      </c>
      <c r="S17" s="40" t="str">
        <f>IFERROR(__xludf.DUMMYFUNCTION("concatenate(filter('Unit Plan Calendar'!$Q:$AD,'Unit Plan Calendar'!$B:$B=S$2))"),"")</f>
        <v/>
      </c>
      <c r="T17" s="40" t="str">
        <f>IFERROR(__xludf.DUMMYFUNCTION("concatenate(filter('Unit Plan Calendar'!$Q:$AD,'Unit Plan Calendar'!$B:$B=T$2))"),"")</f>
        <v/>
      </c>
    </row>
    <row r="18">
      <c r="A18" s="62" t="s">
        <v>400</v>
      </c>
      <c r="B18" s="40"/>
      <c r="C18" s="42"/>
      <c r="D18" s="42"/>
      <c r="E18" s="42"/>
      <c r="F18" s="42"/>
      <c r="G18" s="42"/>
      <c r="H18" s="49"/>
      <c r="I18" s="49"/>
      <c r="J18" s="49"/>
      <c r="K18" s="49"/>
      <c r="L18" s="49"/>
      <c r="M18" s="49"/>
      <c r="N18" s="49"/>
      <c r="O18" s="49"/>
      <c r="P18" s="49"/>
      <c r="Q18" s="49"/>
      <c r="R18" s="49"/>
      <c r="S18" s="49"/>
      <c r="T18" s="49"/>
    </row>
    <row r="19" ht="17.25" customHeight="1">
      <c r="A19" s="62" t="s">
        <v>404</v>
      </c>
      <c r="B19" s="40" t="str">
        <f>IFERROR(__xludf.DUMMYFUNCTION("concatenate(filter('Unit Plan Calendar'!$AK:$BX,'Unit Plan Calendar'!$B:$B=B$2))"),"Creativity 1.1.1AA creative process in the development of a computational artifact can include, but is not limited to, employing nontraditional, nonprescribed techniques; the use of novel combinations of artifacts, tools, and techniques; and the exploration of personal curiosities.Creativity 1.1.1BCreating computational artifacts employs an iterative and often exploratory process to translate ideas into tangible form.Creativity 1.2.1AA computational artifact is anything created by a human using a computer and can be, but is not limited to, a program, an image, audio, video, a presentation, or a web page file.Creativity 1.2.1BCreating computational artifacts requires understanding and using software tools and services.Creativity 1.2.1CComputing tools and techniques are used to create computational artifacts and can include, but are not limited to, programming IDEs, spreadsheets, 3D printers, or text editors.Creativity 1.2.1DA creatively developed computational artifact can be created by using nontraditional, nonprescribed computing techniques.Creativity 1.2.1ECreative expressions in a computational artifact can reflect personal expressions of ideas or interests.Creativity 1.2.2AComputing tools and techniques can enhance the process of finding a solution to a problem.Creativity 1.2.2BA creative development process for creating computational artifacts can be used to solve problems when traditional or prescribed computing techniques are not effective.Creativity 1.2.3ACreating computational artifacts can be done by combining and modifying existing artifacts or by creating new artifacts.Creativity 1.2.3BComputation facilitates the creation and modification of computational artifacts with enhanced detail and precision.Creativity 1.2.3CCombining or modifying existing artifacts can show personal expression of ideas.Creativity 1.2.4AA collaboratively created computational artifact reflects effort by more than one person.Creativity 1.2.4BEffective collaborative teams consider the use of online collaborative tools.Creativity 1.2.4CEffective collaborative teams practice interpersonal communication, consensus building, conflict resolution, and negotiation.Creativity 1.2.4DEffective collaboration strategies enhance performance.Creativity 1.2.4ECollaboration facilitates the application of multiple perspectives (including sociocultural perspectives) and diverse talents and skills in developing computational artifacts.Creativity 1.2.4FA collaboratively created computational artifact can reflect personal expressions of ideas.")</f>
        <v>Creativity 1.1.1AA creative process in the development of a computational artifact can include, but is not limited to, employing nontraditional, nonprescribed techniques; the use of novel combinations of artifacts, tools, and techniques; and the exploration of personal curiosities.Creativity 1.1.1BCreating computational artifacts employs an iterative and often exploratory process to translate ideas into tangible form.Creativity 1.2.1AA computational artifact is anything created by a human using a computer and can be, but is not limited to, a program, an image, audio, video, a presentation, or a web page file.Creativity 1.2.1BCreating computational artifacts requires understanding and using software tools and services.Creativity 1.2.1CComputing tools and techniques are used to create computational artifacts and can include, but are not limited to, programming IDEs, spreadsheets, 3D printers, or text editors.Creativity 1.2.1DA creatively developed computational artifact can be created by using nontraditional, nonprescribed computing techniques.Creativity 1.2.1ECreative expressions in a computational artifact can reflect personal expressions of ideas or interests.Creativity 1.2.2AComputing tools and techniques can enhance the process of finding a solution to a problem.Creativity 1.2.2BA creative development process for creating computational artifacts can be used to solve problems when traditional or prescribed computing techniques are not effective.Creativity 1.2.3ACreating computational artifacts can be done by combining and modifying existing artifacts or by creating new artifacts.Creativity 1.2.3BComputation facilitates the creation and modification of computational artifacts with enhanced detail and precision.Creativity 1.2.3CCombining or modifying existing artifacts can show personal expression of ideas.Creativity 1.2.4AA collaboratively created computational artifact reflects effort by more than one person.Creativity 1.2.4BEffective collaborative teams consider the use of online collaborative tools.Creativity 1.2.4CEffective collaborative teams practice interpersonal communication, consensus building, conflict resolution, and negotiation.Creativity 1.2.4DEffective collaboration strategies enhance performance.Creativity 1.2.4ECollaboration facilitates the application of multiple perspectives (including sociocultural perspectives) and diverse talents and skills in developing computational artifacts.Creativity 1.2.4FA collaboratively created computational artifact can reflect personal expressions of ideas.</v>
      </c>
      <c r="C19" s="40" t="str">
        <f>IFERROR(__xludf.DUMMYFUNCTION("concatenate(filter('Unit Plan Calendar'!$AK:$BX,'Unit Plan Calendar'!$B:$B=C$2))"),"Programming 5.1.1APrograms are developed and used in a variety of ways by a wide range of people depending on the goals of the programmer.Programming 5.1.1BPrograms developed for creative expression, to satisfy personal curiosity, or to create new knowledge may have visual, audible, or tactile inputs and outputs.Programming 5.1.1CPrograms developed for creative expression, to satisfy personal curiosity, or to create new knowledge may be developed with different standards or methods than programs developed for widespread distribution.Programming 5.1.1DAdditional desired outcomes may be realized independently of the original purpose of the program.Programming 5.1.2AAn iterative process of program development helps in developing a correct program to solve problems.Programming 5.1.2BDeveloping correct program components and then combining them helps in creating correct programs.Programming 5.1.2CIncrementally adding tested program segments to correct, working programs helps create large correct programs.Programming 5.1.3ACollaboration can decrease the size and complexity of tasks required of individual programmers.Programming 5.1.3BCollaboration facilitates multiple perspectives in developing ideas for solving problems by programming.Programming 5.1.3DCollaboration can make it easier to find and correct errors when developing programs.Programming 5.1.3ECollaboration facilitates developing program components independently.")</f>
        <v>Programming 5.1.1APrograms are developed and used in a variety of ways by a wide range of people depending on the goals of the programmer.Programming 5.1.1BPrograms developed for creative expression, to satisfy personal curiosity, or to create new knowledge may have visual, audible, or tactile inputs and outputs.Programming 5.1.1CPrograms developed for creative expression, to satisfy personal curiosity, or to create new knowledge may be developed with different standards or methods than programs developed for widespread distribution.Programming 5.1.1DAdditional desired outcomes may be realized independently of the original purpose of the program.Programming 5.1.2AAn iterative process of program development helps in developing a correct program to solve problems.Programming 5.1.2BDeveloping correct program components and then combining them helps in creating correct programs.Programming 5.1.2CIncrementally adding tested program segments to correct, working programs helps create large correct programs.Programming 5.1.3ACollaboration can decrease the size and complexity of tasks required of individual programmers.Programming 5.1.3BCollaboration facilitates multiple perspectives in developing ideas for solving problems by programming.Programming 5.1.3DCollaboration can make it easier to find and correct errors when developing programs.Programming 5.1.3ECollaboration facilitates developing program components independently.</v>
      </c>
      <c r="D19" s="40" t="str">
        <f>IFERROR(__xludf.DUMMYFUNCTION("concatenate(filter('Unit Plan Calendar'!$AK:$BX,'Unit Plan Calendar'!$B:$B=D$2))"),"Abstraction 2.2.1AThe process of developing an abstraction involves removing detail and generalizing functionality.Abstraction 2.1.2bIn many programming languages, the fixed number of bits used to represent characters or integers limits the range of integer values and mathematical operations; this limitation can result in overflow or other errors.Abstraction 2.1.2cIn many programming languages, the fixed number of bits used to represent real numbers (as floating-point numbers) limits the range of floating- point values and mathematical operations; this limitation can result in round-off and other errors.Abstraction 2.1.2dThe interpretation of a binary sequence depends on how it is used.Abstraction 2.1.2eA sequence of bits may represent instructions or data.Abstraction 2.1.2fA sequence of bits may represent different types of data in different contexts.abstraction 2.2.2aSoftware is developed using multiple levels of abstractions, such as constants, expressions, statements, procedures, and libraries.abstraction 2.2.2bBeing aware of and using multiple levels of abstraction in developing programs helps to more effectively apply available resources and tools to solve problems.")</f>
        <v>Abstraction 2.2.1AThe process of developing an abstraction involves removing detail and generalizing functionality.Abstraction 2.1.2bIn many programming languages, the fixed number of bits used to represent characters or integers limits the range of integer values and mathematical operations; this limitation can result in overflow or other errors.Abstraction 2.1.2cIn many programming languages, the fixed number of bits used to represent real numbers (as floating-point numbers) limits the range of floating- point values and mathematical operations; this limitation can result in round-off and other errors.Abstraction 2.1.2dThe interpretation of a binary sequence depends on how it is used.Abstraction 2.1.2eA sequence of bits may represent instructions or data.Abstraction 2.1.2fA sequence of bits may represent different types of data in different contexts.abstraction 2.2.2aSoftware is developed using multiple levels of abstractions, such as constants, expressions, statements, procedures, and libraries.abstraction 2.2.2bBeing aware of and using multiple levels of abstraction in developing programs helps to more effectively apply available resources and tools to solve problems.</v>
      </c>
      <c r="E19" s="40" t="str">
        <f>IFERROR(__xludf.DUMMYFUNCTION("concatenate(filter('Unit Plan Calendar'!$AK:$BX,'Unit Plan Calendar'!$B:$B=E$2))"),"Global Impact 7.1.1AEmail, short message service (SMS), and chat have fostered new ways to communicate and collaborate.Global Impact 7.2.1AMachine learning and data mining have enabled innovation in medicine, business, and science.Global Impact 7.3.1AInnovations enabled by computing raise legal and ethical concerns.Global Impact 7.4.1AThe innovation and impact of social media and online access is different in different countries and in different socioeconomic groups.Global Impact 7.4.1BMobile, wireless, and networked computing have an impact on innovation throughout the world.")</f>
        <v>Global Impact 7.1.1AEmail, short message service (SMS), and chat have fostered new ways to communicate and collaborate.Global Impact 7.2.1AMachine learning and data mining have enabled innovation in medicine, business, and science.Global Impact 7.3.1AInnovations enabled by computing raise legal and ethical concerns.Global Impact 7.4.1AThe innovation and impact of social media and online access is different in different countries and in different socioeconomic groups.Global Impact 7.4.1BMobile, wireless, and networked computing have an impact on innovation throughout the world.</v>
      </c>
      <c r="F19" s="40" t="str">
        <f>IFERROR(__xludf.DUMMYFUNCTION("concatenate(filter('Unit Plan Calendar'!$AK:$BX,'Unit Plan Calendar'!$B:$B=F$2))"),"Internet 6.1.1AThe Internet connects devices and networks all over the world.Internet 6.2.1AThe Internet and the systems built on it are hierarchical and redundant.Internet 6.2.1BThe domain name syntax is hierarchical.Internet 6.2.1cIP addresses are hierarchical.Internet 6.2.1DRouting on the Internet is fault tolerant and redundant.Internet 6.2.2AHierarchy and redundancy help systems scale.Internet 6.2.2BThe redundancy of routing (i.e., more than one way to route data) between two points on the Internet increases the reliability of the Internet and helps it scale to more devices and more people.Internet 6.2.2CHierarchy in the DNS helps that system scale.Internet 6.2.2DInterfaces and protocols enable widespread use of the Internet.Internet 6.2.2EOpen standards fuel the growth of the Internet.Internet 6.2.2FThe Internet is a packet-switched system through which digital data is sent by breaking the data into blocks of bits called packets, which contain both the data being transmitted and control information for routing the data.Internet 6.2.2GStandards for packets and routing include transmission control protocol/Internet protocol (TCP/IP).Internet 6.2.2HStandards for sharing information and communicating between browsers and servers on the Web include HTTP and secure sockets layer/transport layer security (SSL/TLS).Internet 6.2.2IThe size and speed of systems affect their use.Internet 6.2.2KThe latency of a system is the time elapsed between the transmission and the receipt of a request.Internet 6.3.1AThe trust model of the Internet involves trade-offs.Internet 6.3.1BThe domain name system (DNS) was not designed to be completely secure.Internet 6.3.1CImplementing cybersecurity has software, hardware, and human components.Internet 6.3.1DCyber warfare and cyber crime have widespread and potentially devastating effects.Internet 6.3.1EDistributed denial-of-service attacks (DDoS) compromise a target by flooding it with requests from multiple systems.")</f>
        <v>Internet 6.1.1AThe Internet connects devices and networks all over the world.Internet 6.2.1AThe Internet and the systems built on it are hierarchical and redundant.Internet 6.2.1BThe domain name syntax is hierarchical.Internet 6.2.1cIP addresses are hierarchical.Internet 6.2.1DRouting on the Internet is fault tolerant and redundant.Internet 6.2.2AHierarchy and redundancy help systems scale.Internet 6.2.2BThe redundancy of routing (i.e., more than one way to route data) between two points on the Internet increases the reliability of the Internet and helps it scale to more devices and more people.Internet 6.2.2CHierarchy in the DNS helps that system scale.Internet 6.2.2DInterfaces and protocols enable widespread use of the Internet.Internet 6.2.2EOpen standards fuel the growth of the Internet.Internet 6.2.2FThe Internet is a packet-switched system through which digital data is sent by breaking the data into blocks of bits called packets, which contain both the data being transmitted and control information for routing the data.Internet 6.2.2GStandards for packets and routing include transmission control protocol/Internet protocol (TCP/IP).Internet 6.2.2HStandards for sharing information and communicating between browsers and servers on the Web include HTTP and secure sockets layer/transport layer security (SSL/TLS).Internet 6.2.2IThe size and speed of systems affect their use.Internet 6.2.2KThe latency of a system is the time elapsed between the transmission and the receipt of a request.Internet 6.3.1AThe trust model of the Internet involves trade-offs.Internet 6.3.1BThe domain name system (DNS) was not designed to be completely secure.Internet 6.3.1CImplementing cybersecurity has software, hardware, and human components.Internet 6.3.1DCyber warfare and cyber crime have widespread and potentially devastating effects.Internet 6.3.1EDistributed denial-of-service attacks (DDoS) compromise a target by flooding it with requests from multiple systems.</v>
      </c>
      <c r="G19" s="40" t="str">
        <f>IFERROR(__xludf.DUMMYFUNCTION("concatenate(filter('Unit Plan Calendar'!$AK:$BX,'Unit Plan Calendar'!$B:$B=G$2))"),"Data 3.1.1AComputers are used in an iterative and interactive way when processing digital information to gain insight and knowledge.Data 3.1.1bDigital information can be filtered and cleaned by using computers to process information.Data 3.1.1cCombining data sources, clustering data, and data classification are part of the process of using computers to process information.Data 3.1.1dInsight and knowledge can be obtained from translating and transforming digitally represented information.Data 3.2.1ALarge data sets provide opportunities and challenges for extracting information and knowledge.Data 3.2.1bLarge data sets provide opportunities for identifying trends, making connections in data, and solving problems.Data 3.2.1cComputing tools facilitate the discovery of connections in information within large data sets.Data 3.2.1dSearch tools are essential for efficiently finding information.Data 3.2.1eInformation filtering systems are important tools for finding information and recognizing patterns in the information.")</f>
        <v>Data 3.1.1AComputers are used in an iterative and interactive way when processing digital information to gain insight and knowledge.Data 3.1.1bDigital information can be filtered and cleaned by using computers to process information.Data 3.1.1cCombining data sources, clustering data, and data classification are part of the process of using computers to process information.Data 3.1.1dInsight and knowledge can be obtained from translating and transforming digitally represented information.Data 3.2.1ALarge data sets provide opportunities and challenges for extracting information and knowledge.Data 3.2.1bLarge data sets provide opportunities for identifying trends, making connections in data, and solving problems.Data 3.2.1cComputing tools facilitate the discovery of connections in information within large data sets.Data 3.2.1dSearch tools are essential for efficiently finding information.Data 3.2.1eInformation filtering systems are important tools for finding information and recognizing patterns in the information.</v>
      </c>
      <c r="H19" s="40" t="str">
        <f>IFERROR(__xludf.DUMMYFUNCTION("concatenate(filter('Unit Plan Calendar'!$AK:$BX,'Unit Plan Calendar'!$B:$B=H$2))"),"")</f>
        <v/>
      </c>
      <c r="I19" s="40" t="str">
        <f>IFERROR(__xludf.DUMMYFUNCTION("concatenate(filter('Unit Plan Calendar'!$AK:$BX,'Unit Plan Calendar'!$B:$B=I$2))"),"")</f>
        <v/>
      </c>
      <c r="J19" s="40" t="str">
        <f>IFERROR(__xludf.DUMMYFUNCTION("concatenate(filter('Unit Plan Calendar'!$AK:$BX,'Unit Plan Calendar'!$B:$B=J$2))"),"Creativity 1.2.5AThe context in which an artifact is used determines the correctness, usability, functionality, and suitability of the artifact.Creativity 1.2.5BA computational artifact may have weaknesses, mistakes, or errors depending on the type of artifact.Creativity 1.2.5CThe functionality of a computational artifact may be related to how it is used or perceived.Creativity 1.2.5DThe suitability (or appropriateness) of a computational artifact may be related to how it is used or perceived.Creativity 1.3.1ACreating digital effects, images, audio, video, and animations has transformed industries.Creativity 1.3.1BDigital audio and music can be created by synthesizing sounds, sampling existing audio and music, and recording and manipulating sounds, including layering and looping.Creativity 1.3.1CDigital images can be created by generating pixel patterns, manipulating existing digital images, or combining images.Creativity 1.3.1DDigital effects and animations can be created by using existing software or modified software that includes functionality to implement the effects and animations.Creativity 1.3.1EComputing enables creative exploration of both real and virtual phenomena.")</f>
        <v>Creativity 1.2.5AThe context in which an artifact is used determines the correctness, usability, functionality, and suitability of the artifact.Creativity 1.2.5BA computational artifact may have weaknesses, mistakes, or errors depending on the type of artifact.Creativity 1.2.5CThe functionality of a computational artifact may be related to how it is used or perceived.Creativity 1.2.5DThe suitability (or appropriateness) of a computational artifact may be related to how it is used or perceived.Creativity 1.3.1ACreating digital effects, images, audio, video, and animations has transformed industries.Creativity 1.3.1BDigital audio and music can be created by synthesizing sounds, sampling existing audio and music, and recording and manipulating sounds, including layering and looping.Creativity 1.3.1CDigital images can be created by generating pixel patterns, manipulating existing digital images, or combining images.Creativity 1.3.1DDigital effects and animations can be created by using existing software or modified software that includes functionality to implement the effects and animations.Creativity 1.3.1EComputing enables creative exploration of both real and virtual phenomena.</v>
      </c>
      <c r="K19" s="40" t="str">
        <f>IFERROR(__xludf.DUMMYFUNCTION("concatenate(filter('Unit Plan Calendar'!$AK:$BX,'Unit Plan Calendar'!$B:$B=K$2))"),"Programming 5.2.1AAlgorithms are implemented using program instructions that are processed during program execution.Programming 5.2.1BProgram instructions are executed sequentially.Programming 5.2.1cProgram instructions may involve variables that are initialized and updated, read, and written.Programming 5.2.1dAn understanding of instruction processing and program execution is useful for programming.Programming 5.2.1eProgram execution automates processes.Programming 5.2.1fProcesses use memory, a central processing unit (CPU), and input and output.Programming 5.2.1gA process may execute by itself or with other processes.Programming 5.2.1hA process may execute on one or several CPUs.Programming 5.2.1iExecutable programs increase the scale of problems that can be addressed.Programming 5.2.1jSimple algorithms can solve a large set of problems when automated.Programming 5.2.1kImprovements in algorithms, hardware, and software increase the kinds of problems and the size of problems solvable by programming.")</f>
        <v>Programming 5.2.1AAlgorithms are implemented using program instructions that are processed during program execution.Programming 5.2.1BProgram instructions are executed sequentially.Programming 5.2.1cProgram instructions may involve variables that are initialized and updated, read, and written.Programming 5.2.1dAn understanding of instruction processing and program execution is useful for programming.Programming 5.2.1eProgram execution automates processes.Programming 5.2.1fProcesses use memory, a central processing unit (CPU), and input and output.Programming 5.2.1gA process may execute by itself or with other processes.Programming 5.2.1hA process may execute on one or several CPUs.Programming 5.2.1iExecutable programs increase the scale of problems that can be addressed.Programming 5.2.1jSimple algorithms can solve a large set of problems when automated.Programming 5.2.1kImprovements in algorithms, hardware, and software increase the kinds of problems and the size of problems solvable by programming.</v>
      </c>
      <c r="L19" s="40" t="str">
        <f>IFERROR(__xludf.DUMMYFUNCTION("concatenate(filter('Unit Plan Calendar'!$AK:$BX,'Unit Plan Calendar'!$B:$B=L$2))"),"Abstraction 2.3.1AModels and simulations are simplified representations of more complex objects or phenomena.Abstraction 2.3.1bModels may use different abstractions or levels of abstraction depending on the objects or phenomena being posed.Abstraction 2.3.1cModels often omit unnecessary features of the objects or phenomena that are being modeled.Abstraction 2.3.1dSimulations mimic real-world events without the cost or danger of building and testing the phenomena in the real world.")</f>
        <v>Abstraction 2.3.1AModels and simulations are simplified representations of more complex objects or phenomena.Abstraction 2.3.1bModels may use different abstractions or levels of abstraction depending on the objects or phenomena being posed.Abstraction 2.3.1cModels often omit unnecessary features of the objects or phenomena that are being modeled.Abstraction 2.3.1dSimulations mimic real-world events without the cost or danger of building and testing the phenomena in the real world.</v>
      </c>
      <c r="M19" s="40" t="str">
        <f>IFERROR(__xludf.DUMMYFUNCTION("concatenate(filter('Unit Plan Calendar'!$AK:$BX,'Unit Plan Calendar'!$B:$B=M$2))"),"Algorithms 4.1.1ASequencing, selection, and iteration are building blocks of algorithms.Algorithms 4.1.1BSequencing is the application of each step of an algorithm in the order in which the statements are given.Algorithms 4.1.1CSelection uses a Boolean condition to determine which of two parts of an algorithm is used.Algorithms 4.1.1DIteration is the repetition of part of an algorithm until a condition is met or for a specified number of times.Algorithms 4.1.1EAlgorithms can be combined to make new algorithms.Algorithms 4.1.1FUsing existing correct algorithms as building blocks for constructing a new algorithm helps ensure the new algorithm is correct.Algorithms 4.2.2AA heuristic is a technique that may allow us to find an approximate solution when typical methods fail to find an exact solution.Algorithms 4.2.2BHeuristics may be helpful for finding an approximate solution more quickly when exact methods are too slow.Algorithms 4.2.2cSome optimization problems such as “find the best” or “find the smallest” cannot be solved in a reasonable time, but approximations to the optimal solution can.Algorithms 4.2.2dSome problems cannot be solved using any algorithm.Algorithms 4.2.4ADetermining an algorithm’s efficiency is done by reasoning formally or mathematically about the algorithm.Algorithms 4.2.4bEmpirical analysis of an algorithm is done by implementing the algorithm and running it on different inputs.Algorithms 4.2.4cThe correctness of an algorithm is determined by reasoning formally or mathematically about the algorithm, not by testing an implementation of the algorithm.Algorithms 4.2.4dDifferent correct algorithms for the same problem can have different efficiencies.Algorithms 4.2.4ESometimes more efficient algorithms are more complex.Algorithms 4.2.4FFinding an efficient algorithm for a problem can help solve larger instances of the problem.Algorithms 4.2.4GEfficiency includes both execution time and memory usage.Algorithms 4.2.4HLinear search can be used when searching for an item in any list; binary search can be used only when the list is sorted.")</f>
        <v>Algorithms 4.1.1ASequencing, selection, and iteration are building blocks of algorithms.Algorithms 4.1.1BSequencing is the application of each step of an algorithm in the order in which the statements are given.Algorithms 4.1.1CSelection uses a Boolean condition to determine which of two parts of an algorithm is used.Algorithms 4.1.1DIteration is the repetition of part of an algorithm until a condition is met or for a specified number of times.Algorithms 4.1.1EAlgorithms can be combined to make new algorithms.Algorithms 4.1.1FUsing existing correct algorithms as building blocks for constructing a new algorithm helps ensure the new algorithm is correct.Algorithms 4.2.2AA heuristic is a technique that may allow us to find an approximate solution when typical methods fail to find an exact solution.Algorithms 4.2.2BHeuristics may be helpful for finding an approximate solution more quickly when exact methods are too slow.Algorithms 4.2.2cSome optimization problems such as “find the best” or “find the smallest” cannot be solved in a reasonable time, but approximations to the optimal solution can.Algorithms 4.2.2dSome problems cannot be solved using any algorithm.Algorithms 4.2.4ADetermining an algorithm’s efficiency is done by reasoning formally or mathematically about the algorithm.Algorithms 4.2.4bEmpirical analysis of an algorithm is done by implementing the algorithm and running it on different inputs.Algorithms 4.2.4cThe correctness of an algorithm is determined by reasoning formally or mathematically about the algorithm, not by testing an implementation of the algorithm.Algorithms 4.2.4dDifferent correct algorithms for the same problem can have different efficiencies.Algorithms 4.2.4ESometimes more efficient algorithms are more complex.Algorithms 4.2.4FFinding an efficient algorithm for a problem can help solve larger instances of the problem.Algorithms 4.2.4GEfficiency includes both execution time and memory usage.Algorithms 4.2.4HLinear search can be used when searching for an item in any list; binary search can be used only when the list is sorted.</v>
      </c>
      <c r="N19" s="40" t="str">
        <f>IFERROR(__xludf.DUMMYFUNCTION("concatenate(filter('Unit Plan Calendar'!$AK:$BX,'Unit Plan Calendar'!$B:$B=N$2))"),"Data 3.1.1AComputers are used in an iterative and interactive way when processing digital information to gain insight and knowledge.Data 3.1.1BDigital information can be filtered and cleaned by using computers to process information.Data 3.1.1CCombining data sources, clustering data, and data classification are part of the process of using computers to process information.Data 3.1.1DInsight and knowledge can be obtained from translating and transforming digitally represented information.Data 3.1.1EPatterns can emerge when data is transformed using computational tools.Data 3.1.2ACollaboration is an important part of solving data-driven problems.Data 3.1.2BCollaboration facilitates solving computational problems by applying multiple perspectives, experiences, and skill sets.Data 3.1.2CCommunication between participants working on data-driven problems gives rise to enhanced insights and knowledge.Data 3.1.2DCollaboration in developing hypotheses and questions, and in testing hypotheses and answering questions, about data helps participants gain insight and knowledge.Data 3.1.3EInteractivity with data is an aspect of communicating.")</f>
        <v>Data 3.1.1AComputers are used in an iterative and interactive way when processing digital information to gain insight and knowledge.Data 3.1.1BDigital information can be filtered and cleaned by using computers to process information.Data 3.1.1CCombining data sources, clustering data, and data classification are part of the process of using computers to process information.Data 3.1.1DInsight and knowledge can be obtained from translating and transforming digitally represented information.Data 3.1.1EPatterns can emerge when data is transformed using computational tools.Data 3.1.2ACollaboration is an important part of solving data-driven problems.Data 3.1.2BCollaboration facilitates solving computational problems by applying multiple perspectives, experiences, and skill sets.Data 3.1.2CCommunication between participants working on data-driven problems gives rise to enhanced insights and knowledge.Data 3.1.2DCollaboration in developing hypotheses and questions, and in testing hypotheses and answering questions, about data helps participants gain insight and knowledge.Data 3.1.3EInteractivity with data is an aspect of communicating.</v>
      </c>
      <c r="O19" s="40" t="str">
        <f>IFERROR(__xludf.DUMMYFUNCTION("concatenate(filter('Unit Plan Calendar'!$AK:$BX,'Unit Plan Calendar'!$B:$B=O$2))"),"")</f>
        <v/>
      </c>
      <c r="P19" s="40" t="str">
        <f>IFERROR(__xludf.DUMMYFUNCTION("concatenate(filter('Unit Plan Calendar'!$AK:$BX,'Unit Plan Calendar'!$B:$B=P$2))"),"")</f>
        <v/>
      </c>
      <c r="Q19" s="40" t="str">
        <f>IFERROR(__xludf.DUMMYFUNCTION("concatenate(filter('Unit Plan Calendar'!$AK:$BX,'Unit Plan Calendar'!$B:$B=Q$2))"),"")</f>
        <v/>
      </c>
      <c r="R19" s="40" t="str">
        <f>IFERROR(__xludf.DUMMYFUNCTION("concatenate(filter('Unit Plan Calendar'!$AK:$BX,'Unit Plan Calendar'!$B:$B=R$2))"),"")</f>
        <v/>
      </c>
      <c r="S19" s="40" t="str">
        <f>IFERROR(__xludf.DUMMYFUNCTION("concatenate(filter('Unit Plan Calendar'!$AK:$BX,'Unit Plan Calendar'!$B:$B=S$2))"),"")</f>
        <v/>
      </c>
      <c r="T19" s="40" t="str">
        <f>IFERROR(__xludf.DUMMYFUNCTION("concatenate(filter('Unit Plan Calendar'!$AK:$BX,'Unit Plan Calendar'!$B:$B=T$2))"),"")</f>
        <v/>
      </c>
    </row>
    <row r="20" ht="17.25" customHeight="1">
      <c r="A20" s="62" t="s">
        <v>432</v>
      </c>
      <c r="B20" s="40"/>
      <c r="C20" s="42"/>
      <c r="D20" s="42"/>
      <c r="E20" s="42"/>
      <c r="F20" s="42"/>
      <c r="G20" s="42"/>
      <c r="H20" s="40"/>
      <c r="I20" s="40"/>
      <c r="J20" s="40"/>
      <c r="K20" s="40"/>
      <c r="L20" s="40"/>
      <c r="M20" s="40"/>
      <c r="N20" s="40"/>
      <c r="O20" s="40"/>
      <c r="P20" s="40"/>
      <c r="Q20" s="40"/>
      <c r="R20" s="40"/>
      <c r="S20" s="40"/>
      <c r="T20" s="40"/>
    </row>
    <row r="21">
      <c r="A21" s="49" t="s">
        <v>433</v>
      </c>
      <c r="B21" s="40"/>
      <c r="C21" s="42"/>
      <c r="D21" s="42"/>
      <c r="E21" s="42"/>
      <c r="F21" s="42"/>
      <c r="G21" s="42"/>
      <c r="H21" s="40"/>
      <c r="I21" s="40"/>
      <c r="J21" s="40"/>
      <c r="K21" s="40"/>
      <c r="L21" s="40"/>
      <c r="M21" s="40"/>
      <c r="N21" s="40"/>
      <c r="O21" s="40"/>
      <c r="P21" s="40"/>
      <c r="Q21" s="40"/>
      <c r="R21" s="40"/>
      <c r="S21" s="40"/>
      <c r="T21" s="40"/>
    </row>
    <row r="22">
      <c r="A22" s="49" t="s">
        <v>434</v>
      </c>
      <c r="B22" s="63" t="str">
        <f>IFERROR(__xludf.DUMMYFUNCTION("transpose(filter('Unit Plan Calendar'!$CZ:$CZ,'Unit Plan Calendar'!$B:$B=B$2))"),"Unit 0 - Creativity")</f>
        <v>Unit 0 - Creativity</v>
      </c>
      <c r="C22" s="63" t="str">
        <f>IFERROR(__xludf.DUMMYFUNCTION("transpose(filter('Unit Plan Calendar'!$CZ:$CZ,'Unit Plan Calendar'!$B:$B=C$2))"),"Unit 1 - Programming")</f>
        <v>Unit 1 - Programming</v>
      </c>
      <c r="D22" s="63" t="str">
        <f>IFERROR(__xludf.DUMMYFUNCTION("transpose(filter('Unit Plan Calendar'!$CZ:$CZ,'Unit Plan Calendar'!$B:$B=D$2))"),"Unit 2 - Abstraction")</f>
        <v>Unit 2 - Abstraction</v>
      </c>
      <c r="E22" s="63" t="str">
        <f>IFERROR(__xludf.DUMMYFUNCTION("transpose(filter('Unit Plan Calendar'!$CZ:$CZ,'Unit Plan Calendar'!$B:$B=E$2))"),"Unit 3 - Impact")</f>
        <v>Unit 3 - Impact</v>
      </c>
      <c r="F22" s="63" t="str">
        <f>IFERROR(__xludf.DUMMYFUNCTION("transpose(filter('Unit Plan Calendar'!$CZ:$CZ,'Unit Plan Calendar'!$B:$B=F$2))"),"Unit 4 - Internet")</f>
        <v>Unit 4 - Internet</v>
      </c>
      <c r="G22" s="63" t="str">
        <f>IFERROR(__xludf.DUMMYFUNCTION("transpose(filter('Unit Plan Calendar'!$CZ:$CZ,'Unit Plan Calendar'!$B:$B=G$2))"),"Unit 5 - Data")</f>
        <v>Unit 5 - Data</v>
      </c>
      <c r="H22" s="63" t="str">
        <f>IFERROR(__xludf.DUMMYFUNCTION("transpose(filter('Unit Plan Calendar'!$CZ:$CZ,'Unit Plan Calendar'!$B:$B=H$2))"),"Unit 6 - Explore Performance Task")</f>
        <v>Unit 6 - Explore Performance Task</v>
      </c>
      <c r="I22" s="42" t="str">
        <f>IFERROR(__xludf.DUMMYFUNCTION("transpose(filter('Unit Plan Calendar'!$CZ:$CZ,'Unit Plan Calendar'!$B:$B=I$2))"),"")</f>
        <v/>
      </c>
      <c r="J22" s="63" t="str">
        <f>IFERROR(__xludf.DUMMYFUNCTION("transpose(filter('Unit Plan Calendar'!$CZ:$CZ,'Unit Plan Calendar'!$B:$B=J$2))"),"Unit 7 - Creativity 2")</f>
        <v>Unit 7 - Creativity 2</v>
      </c>
      <c r="K22" s="63" t="str">
        <f>IFERROR(__xludf.DUMMYFUNCTION("transpose(filter('Unit Plan Calendar'!$CZ:$CZ,'Unit Plan Calendar'!$B:$B=K$2))"),"Unit 8 - Programming 2")</f>
        <v>Unit 8 - Programming 2</v>
      </c>
      <c r="L22" s="63" t="str">
        <f>IFERROR(__xludf.DUMMYFUNCTION("transpose(filter('Unit Plan Calendar'!$CZ:$CZ,'Unit Plan Calendar'!$B:$B=L$2))"),"Unit 9 - Abstraction 2")</f>
        <v>Unit 9 - Abstraction 2</v>
      </c>
      <c r="M22" s="63" t="str">
        <f>IFERROR(__xludf.DUMMYFUNCTION("transpose(filter('Unit Plan Calendar'!$CZ:$CZ,'Unit Plan Calendar'!$B:$B=M$2))"),"Unit 10 - Algorithms")</f>
        <v>Unit 10 - Algorithms</v>
      </c>
      <c r="N22" s="63" t="str">
        <f>IFERROR(__xludf.DUMMYFUNCTION("transpose(filter('Unit Plan Calendar'!$CZ:$CZ,'Unit Plan Calendar'!$B:$B=N$2))"),"Unit 11 - Data 2")</f>
        <v>Unit 11 - Data 2</v>
      </c>
      <c r="O22" s="63" t="str">
        <f>IFERROR(__xludf.DUMMYFUNCTION("transpose(filter('Unit Plan Calendar'!$CZ:$CZ,'Unit Plan Calendar'!$B:$B=O$2))"),"Unit  - Internet 2")</f>
        <v>Unit  - Internet 2</v>
      </c>
      <c r="P22" s="63" t="str">
        <f>IFERROR(__xludf.DUMMYFUNCTION("transpose(filter('Unit Plan Calendar'!$CZ:$CZ,'Unit Plan Calendar'!$B:$B=P$2))"),"Unit  - Impact 2")</f>
        <v>Unit  - Impact 2</v>
      </c>
      <c r="Q22" s="63" t="str">
        <f>IFERROR(__xludf.DUMMYFUNCTION("transpose(filter('Unit Plan Calendar'!$CZ:$CZ,'Unit Plan Calendar'!$B:$B=Q$2))"),"Unit 12 - Create Performance Task")</f>
        <v>Unit 12 - Create Performance Task</v>
      </c>
      <c r="R22" s="63" t="str">
        <f>IFERROR(__xludf.DUMMYFUNCTION("transpose(filter('Unit Plan Calendar'!$CZ:$CZ,'Unit Plan Calendar'!$B:$B=R$2))"),"Unit 13 - Test Review")</f>
        <v>Unit 13 - Test Review</v>
      </c>
      <c r="S22" s="42" t="str">
        <f>IFERROR(__xludf.DUMMYFUNCTION("transpose(filter('Unit Plan Calendar'!$CZ:$CZ,'Unit Plan Calendar'!$B:$B=S$2))"),"")</f>
        <v/>
      </c>
      <c r="T22" s="63" t="str">
        <f>IFERROR(__xludf.DUMMYFUNCTION("transpose(filter('Unit Plan Calendar'!$CZ:$CZ,'Unit Plan Calendar'!$B:$B=T$2))"),"Unit 14 - Post PT Projects")</f>
        <v>Unit 14 - Post PT Projects</v>
      </c>
    </row>
    <row r="23">
      <c r="A23" s="49" t="s">
        <v>444</v>
      </c>
      <c r="B23" s="40"/>
      <c r="C23" s="42"/>
      <c r="D23" s="42"/>
      <c r="E23" s="42"/>
      <c r="F23" s="42"/>
      <c r="G23" s="42"/>
      <c r="H23" s="42"/>
      <c r="I23" s="42"/>
      <c r="J23" s="42"/>
      <c r="K23" s="42"/>
      <c r="L23" s="42"/>
      <c r="M23" s="42"/>
      <c r="N23" s="42"/>
      <c r="O23" s="42"/>
      <c r="P23" s="42"/>
      <c r="Q23" s="42"/>
      <c r="R23" s="42"/>
      <c r="S23" s="42"/>
      <c r="T23" s="42"/>
    </row>
    <row r="24">
      <c r="A24" s="40"/>
      <c r="B24" s="40"/>
      <c r="C24" s="42"/>
      <c r="D24" s="42"/>
      <c r="E24" s="42"/>
      <c r="F24" s="42"/>
      <c r="G24" s="42"/>
      <c r="H24" s="42"/>
      <c r="I24" s="42"/>
      <c r="J24" s="42"/>
      <c r="K24" s="42"/>
      <c r="L24" s="42"/>
      <c r="M24" s="42"/>
      <c r="N24" s="42"/>
      <c r="O24" s="42"/>
      <c r="P24" s="42"/>
      <c r="Q24" s="42"/>
      <c r="R24" s="42"/>
      <c r="S24" s="42"/>
      <c r="T24" s="42"/>
    </row>
    <row r="25">
      <c r="A25" s="40"/>
      <c r="B25" s="40"/>
      <c r="C25" s="42"/>
      <c r="D25" s="42"/>
      <c r="E25" s="42"/>
      <c r="F25" s="42"/>
      <c r="G25" s="42"/>
      <c r="H25" s="42"/>
      <c r="I25" s="42"/>
      <c r="J25" s="42"/>
      <c r="K25" s="42"/>
      <c r="L25" s="42"/>
      <c r="M25" s="42"/>
      <c r="N25" s="42"/>
      <c r="O25" s="42"/>
      <c r="P25" s="42"/>
      <c r="Q25" s="42"/>
      <c r="R25" s="42"/>
      <c r="S25" s="42"/>
      <c r="T25" s="42"/>
    </row>
    <row r="26">
      <c r="A26" s="42"/>
      <c r="B26" s="40"/>
      <c r="C26" s="42"/>
      <c r="D26" s="42"/>
      <c r="E26" s="42"/>
      <c r="F26" s="42"/>
      <c r="G26" s="42"/>
      <c r="H26" s="42"/>
      <c r="I26" s="42"/>
      <c r="J26" s="42"/>
      <c r="K26" s="42"/>
      <c r="L26" s="42"/>
      <c r="M26" s="42"/>
      <c r="N26" s="42"/>
      <c r="O26" s="42"/>
      <c r="P26" s="42"/>
      <c r="Q26" s="42"/>
      <c r="R26" s="42"/>
      <c r="S26" s="42"/>
      <c r="T26" s="42"/>
    </row>
    <row r="27">
      <c r="A27" s="42"/>
      <c r="B27" s="64"/>
      <c r="C27" s="42"/>
      <c r="D27" s="42"/>
      <c r="E27" s="42"/>
      <c r="F27" s="42"/>
      <c r="G27" s="42"/>
      <c r="H27" s="42"/>
      <c r="I27" s="42"/>
      <c r="J27" s="42"/>
      <c r="K27" s="42"/>
      <c r="L27" s="42"/>
      <c r="M27" s="42"/>
      <c r="N27" s="42"/>
      <c r="O27" s="42"/>
      <c r="P27" s="42"/>
      <c r="Q27" s="42"/>
      <c r="R27" s="42"/>
      <c r="S27" s="42"/>
      <c r="T27" s="42"/>
    </row>
    <row r="28">
      <c r="A28" s="42"/>
      <c r="B28" s="40"/>
      <c r="C28" s="42"/>
      <c r="D28" s="42"/>
      <c r="E28" s="42"/>
      <c r="F28" s="42"/>
      <c r="G28" s="42"/>
      <c r="H28" s="42"/>
      <c r="I28" s="42"/>
      <c r="J28" s="42"/>
      <c r="K28" s="42"/>
      <c r="L28" s="42"/>
      <c r="M28" s="42"/>
      <c r="N28" s="42"/>
      <c r="O28" s="42"/>
      <c r="P28" s="42"/>
      <c r="Q28" s="42"/>
      <c r="R28" s="42"/>
      <c r="S28" s="42"/>
      <c r="T28" s="42"/>
    </row>
    <row r="29">
      <c r="A29" s="42"/>
      <c r="B29" s="42"/>
      <c r="C29" s="42"/>
      <c r="D29" s="42"/>
      <c r="E29" s="42"/>
      <c r="F29" s="42"/>
      <c r="G29" s="42"/>
      <c r="H29" s="42"/>
      <c r="I29" s="42"/>
      <c r="J29" s="42"/>
      <c r="K29" s="42"/>
      <c r="L29" s="42"/>
      <c r="M29" s="42"/>
      <c r="N29" s="42"/>
      <c r="O29" s="42"/>
      <c r="P29" s="42"/>
      <c r="Q29" s="42"/>
      <c r="R29" s="42"/>
      <c r="S29" s="42"/>
      <c r="T29" s="42"/>
    </row>
    <row r="30">
      <c r="A30" s="42"/>
      <c r="B30" s="42"/>
      <c r="C30" s="42"/>
      <c r="D30" s="42"/>
      <c r="E30" s="42"/>
      <c r="F30" s="42"/>
      <c r="G30" s="42"/>
      <c r="H30" s="42"/>
      <c r="I30" s="42"/>
      <c r="J30" s="42"/>
      <c r="K30" s="42"/>
      <c r="L30" s="42"/>
      <c r="M30" s="42"/>
      <c r="N30" s="42"/>
      <c r="O30" s="42"/>
      <c r="P30" s="42"/>
      <c r="Q30" s="42"/>
      <c r="R30" s="42"/>
      <c r="S30" s="42"/>
      <c r="T30" s="42"/>
    </row>
    <row r="31">
      <c r="A31" s="42"/>
      <c r="B31" s="42"/>
      <c r="C31" s="42"/>
      <c r="D31" s="42"/>
      <c r="E31" s="42"/>
      <c r="F31" s="42"/>
      <c r="G31" s="42"/>
      <c r="H31" s="42"/>
      <c r="I31" s="42"/>
      <c r="J31" s="42"/>
      <c r="K31" s="42"/>
      <c r="L31" s="42"/>
      <c r="M31" s="42"/>
      <c r="N31" s="42"/>
      <c r="O31" s="42"/>
      <c r="P31" s="42"/>
      <c r="Q31" s="42"/>
      <c r="R31" s="42"/>
      <c r="S31" s="42"/>
      <c r="T31" s="42"/>
    </row>
    <row r="32">
      <c r="A32" s="42"/>
      <c r="B32" s="42"/>
      <c r="C32" s="42"/>
      <c r="D32" s="42"/>
      <c r="E32" s="42"/>
      <c r="F32" s="42"/>
      <c r="G32" s="42"/>
      <c r="H32" s="42"/>
      <c r="I32" s="42"/>
      <c r="J32" s="42"/>
      <c r="K32" s="42"/>
      <c r="L32" s="42"/>
      <c r="M32" s="42"/>
      <c r="N32" s="42"/>
      <c r="O32" s="42"/>
      <c r="P32" s="42"/>
      <c r="Q32" s="42"/>
      <c r="R32" s="42"/>
      <c r="S32" s="42"/>
      <c r="T32" s="42"/>
    </row>
    <row r="33">
      <c r="A33" s="42"/>
      <c r="B33" s="42"/>
      <c r="C33" s="42"/>
      <c r="D33" s="42"/>
      <c r="E33" s="42"/>
      <c r="F33" s="42"/>
      <c r="G33" s="42"/>
      <c r="H33" s="42"/>
      <c r="I33" s="42"/>
      <c r="J33" s="42"/>
      <c r="K33" s="42"/>
      <c r="L33" s="42"/>
      <c r="M33" s="42"/>
      <c r="N33" s="42"/>
      <c r="O33" s="42"/>
      <c r="P33" s="42"/>
      <c r="Q33" s="42"/>
      <c r="R33" s="42"/>
      <c r="S33" s="42"/>
      <c r="T33" s="42"/>
    </row>
    <row r="34">
      <c r="A34" s="42"/>
      <c r="B34" s="42"/>
      <c r="C34" s="42"/>
      <c r="D34" s="42"/>
      <c r="E34" s="42"/>
      <c r="F34" s="42"/>
      <c r="G34" s="42"/>
      <c r="H34" s="42"/>
      <c r="I34" s="42"/>
      <c r="J34" s="42"/>
      <c r="K34" s="42"/>
      <c r="L34" s="42"/>
      <c r="M34" s="42"/>
      <c r="N34" s="42"/>
      <c r="O34" s="42"/>
      <c r="P34" s="42"/>
      <c r="Q34" s="42"/>
      <c r="R34" s="42"/>
      <c r="S34" s="42"/>
      <c r="T34" s="42"/>
    </row>
    <row r="35">
      <c r="A35" s="42"/>
      <c r="B35" s="42"/>
      <c r="C35" s="42"/>
      <c r="D35" s="42"/>
      <c r="E35" s="42"/>
      <c r="F35" s="42"/>
      <c r="G35" s="42"/>
      <c r="H35" s="42"/>
      <c r="I35" s="42"/>
      <c r="J35" s="42"/>
      <c r="K35" s="42"/>
      <c r="L35" s="42"/>
      <c r="M35" s="42"/>
      <c r="N35" s="42"/>
      <c r="O35" s="42"/>
      <c r="P35" s="42"/>
      <c r="Q35" s="42"/>
      <c r="R35" s="42"/>
      <c r="S35" s="42"/>
      <c r="T35" s="42"/>
    </row>
    <row r="36">
      <c r="A36" s="42"/>
      <c r="B36" s="42"/>
      <c r="C36" s="42"/>
      <c r="D36" s="42"/>
      <c r="E36" s="42"/>
      <c r="F36" s="42"/>
      <c r="G36" s="42"/>
      <c r="H36" s="42"/>
      <c r="I36" s="42"/>
      <c r="J36" s="42"/>
      <c r="K36" s="42"/>
      <c r="L36" s="42"/>
      <c r="M36" s="42"/>
      <c r="N36" s="42"/>
      <c r="O36" s="42"/>
      <c r="P36" s="42"/>
      <c r="Q36" s="42"/>
      <c r="R36" s="42"/>
      <c r="S36" s="42"/>
      <c r="T36" s="42"/>
    </row>
    <row r="37">
      <c r="A37" s="42"/>
      <c r="B37" s="42"/>
      <c r="C37" s="42"/>
      <c r="D37" s="42"/>
      <c r="E37" s="42"/>
      <c r="F37" s="42"/>
      <c r="G37" s="42"/>
      <c r="H37" s="42"/>
      <c r="I37" s="42"/>
      <c r="J37" s="42"/>
      <c r="K37" s="42"/>
      <c r="L37" s="42"/>
      <c r="M37" s="42"/>
      <c r="N37" s="42"/>
      <c r="O37" s="42"/>
      <c r="P37" s="42"/>
      <c r="Q37" s="42"/>
      <c r="R37" s="42"/>
      <c r="S37" s="42"/>
      <c r="T37" s="42"/>
    </row>
    <row r="38">
      <c r="A38" s="42"/>
      <c r="B38" s="42"/>
      <c r="C38" s="42"/>
      <c r="D38" s="42"/>
      <c r="E38" s="42"/>
      <c r="F38" s="42"/>
      <c r="G38" s="42"/>
      <c r="H38" s="42"/>
      <c r="I38" s="42"/>
      <c r="J38" s="42"/>
      <c r="K38" s="42"/>
      <c r="L38" s="42"/>
      <c r="M38" s="42"/>
      <c r="N38" s="42"/>
      <c r="O38" s="42"/>
      <c r="P38" s="42"/>
      <c r="Q38" s="42"/>
      <c r="R38" s="42"/>
      <c r="S38" s="42"/>
      <c r="T38" s="42"/>
    </row>
    <row r="39">
      <c r="A39" s="42"/>
      <c r="B39" s="42"/>
      <c r="C39" s="42"/>
      <c r="D39" s="42"/>
      <c r="E39" s="42"/>
      <c r="F39" s="42"/>
      <c r="G39" s="42"/>
      <c r="H39" s="42"/>
      <c r="I39" s="42"/>
      <c r="J39" s="42"/>
      <c r="K39" s="42"/>
      <c r="L39" s="42"/>
      <c r="M39" s="42"/>
      <c r="N39" s="42"/>
      <c r="O39" s="42"/>
      <c r="P39" s="42"/>
      <c r="Q39" s="42"/>
      <c r="R39" s="42"/>
      <c r="S39" s="42"/>
      <c r="T39" s="42"/>
    </row>
    <row r="40">
      <c r="A40" s="42"/>
      <c r="B40" s="42"/>
      <c r="C40" s="42"/>
      <c r="D40" s="42"/>
      <c r="E40" s="42"/>
      <c r="F40" s="42"/>
      <c r="G40" s="42"/>
      <c r="H40" s="42"/>
      <c r="I40" s="42"/>
      <c r="J40" s="42"/>
      <c r="K40" s="42"/>
      <c r="L40" s="42"/>
      <c r="M40" s="42"/>
      <c r="N40" s="42"/>
      <c r="O40" s="42"/>
      <c r="P40" s="42"/>
      <c r="Q40" s="42"/>
      <c r="R40" s="42"/>
      <c r="S40" s="42"/>
      <c r="T40" s="42"/>
    </row>
    <row r="41">
      <c r="A41" s="42"/>
      <c r="B41" s="42"/>
      <c r="C41" s="42"/>
      <c r="D41" s="42"/>
      <c r="E41" s="42"/>
      <c r="F41" s="42"/>
      <c r="G41" s="42"/>
      <c r="H41" s="42"/>
      <c r="I41" s="42"/>
      <c r="J41" s="42"/>
      <c r="K41" s="42"/>
      <c r="L41" s="42"/>
      <c r="M41" s="42"/>
      <c r="N41" s="42"/>
      <c r="O41" s="42"/>
      <c r="P41" s="42"/>
      <c r="Q41" s="42"/>
      <c r="R41" s="42"/>
      <c r="S41" s="42"/>
      <c r="T41" s="42"/>
    </row>
    <row r="42">
      <c r="A42" s="42"/>
      <c r="B42" s="42"/>
      <c r="C42" s="42"/>
      <c r="D42" s="42"/>
      <c r="E42" s="42"/>
      <c r="F42" s="42"/>
      <c r="G42" s="42"/>
      <c r="H42" s="42"/>
      <c r="I42" s="42"/>
      <c r="J42" s="42"/>
      <c r="K42" s="42"/>
      <c r="L42" s="42"/>
      <c r="M42" s="42"/>
      <c r="N42" s="42"/>
      <c r="O42" s="42"/>
      <c r="P42" s="42"/>
      <c r="Q42" s="42"/>
      <c r="R42" s="42"/>
      <c r="S42" s="42"/>
      <c r="T42" s="42"/>
    </row>
    <row r="43">
      <c r="A43" s="42"/>
      <c r="B43" s="42"/>
      <c r="C43" s="42"/>
      <c r="D43" s="42"/>
      <c r="E43" s="42"/>
      <c r="F43" s="42"/>
      <c r="G43" s="42"/>
      <c r="H43" s="42"/>
      <c r="I43" s="42"/>
      <c r="J43" s="42"/>
      <c r="K43" s="42"/>
      <c r="L43" s="42"/>
      <c r="M43" s="42"/>
      <c r="N43" s="42"/>
      <c r="O43" s="42"/>
      <c r="P43" s="42"/>
      <c r="Q43" s="42"/>
      <c r="R43" s="42"/>
      <c r="S43" s="42"/>
      <c r="T43" s="42"/>
    </row>
    <row r="44">
      <c r="A44" s="42"/>
      <c r="B44" s="42"/>
      <c r="C44" s="42"/>
      <c r="D44" s="42"/>
      <c r="E44" s="42"/>
      <c r="F44" s="42"/>
      <c r="G44" s="42"/>
      <c r="H44" s="42"/>
      <c r="I44" s="42"/>
      <c r="J44" s="42"/>
      <c r="K44" s="42"/>
      <c r="L44" s="42"/>
      <c r="M44" s="42"/>
      <c r="N44" s="42"/>
      <c r="O44" s="42"/>
      <c r="P44" s="42"/>
      <c r="Q44" s="42"/>
      <c r="R44" s="42"/>
      <c r="S44" s="42"/>
      <c r="T44" s="42"/>
    </row>
    <row r="45">
      <c r="A45" s="42"/>
      <c r="B45" s="42"/>
      <c r="C45" s="42"/>
      <c r="D45" s="42"/>
      <c r="E45" s="42"/>
      <c r="F45" s="42"/>
      <c r="G45" s="42"/>
      <c r="H45" s="42"/>
      <c r="I45" s="42"/>
      <c r="J45" s="42"/>
      <c r="K45" s="42"/>
      <c r="L45" s="42"/>
      <c r="M45" s="42"/>
      <c r="N45" s="42"/>
      <c r="O45" s="42"/>
      <c r="P45" s="42"/>
      <c r="Q45" s="42"/>
      <c r="R45" s="42"/>
      <c r="S45" s="42"/>
      <c r="T45" s="42"/>
    </row>
    <row r="46">
      <c r="A46" s="42"/>
      <c r="B46" s="42"/>
      <c r="C46" s="42"/>
      <c r="D46" s="42"/>
      <c r="E46" s="42"/>
      <c r="F46" s="42"/>
      <c r="G46" s="42"/>
      <c r="H46" s="42"/>
      <c r="I46" s="42"/>
      <c r="J46" s="42"/>
      <c r="K46" s="42"/>
      <c r="L46" s="42"/>
      <c r="M46" s="42"/>
      <c r="N46" s="42"/>
      <c r="O46" s="42"/>
      <c r="P46" s="42"/>
      <c r="Q46" s="42"/>
      <c r="R46" s="42"/>
      <c r="S46" s="42"/>
      <c r="T46" s="42"/>
    </row>
    <row r="47">
      <c r="A47" s="42"/>
      <c r="B47" s="42"/>
      <c r="C47" s="42"/>
      <c r="D47" s="42"/>
      <c r="E47" s="42"/>
      <c r="F47" s="42"/>
      <c r="G47" s="42"/>
      <c r="H47" s="42"/>
      <c r="I47" s="42"/>
      <c r="J47" s="42"/>
      <c r="K47" s="42"/>
      <c r="L47" s="42"/>
      <c r="M47" s="42"/>
      <c r="N47" s="42"/>
      <c r="O47" s="42"/>
      <c r="P47" s="42"/>
      <c r="Q47" s="42"/>
      <c r="R47" s="42"/>
      <c r="S47" s="42"/>
      <c r="T47" s="42"/>
    </row>
    <row r="48">
      <c r="A48" s="42"/>
      <c r="B48" s="42"/>
      <c r="C48" s="42"/>
      <c r="D48" s="42"/>
      <c r="E48" s="42"/>
      <c r="F48" s="42"/>
      <c r="G48" s="42"/>
      <c r="H48" s="42"/>
      <c r="I48" s="42"/>
      <c r="J48" s="42"/>
      <c r="K48" s="42"/>
      <c r="L48" s="42"/>
      <c r="M48" s="42"/>
      <c r="N48" s="42"/>
      <c r="O48" s="42"/>
      <c r="P48" s="42"/>
      <c r="Q48" s="42"/>
      <c r="R48" s="42"/>
      <c r="S48" s="42"/>
      <c r="T48" s="42"/>
    </row>
    <row r="49">
      <c r="A49" s="42"/>
      <c r="B49" s="42"/>
      <c r="C49" s="42"/>
      <c r="D49" s="42"/>
      <c r="E49" s="42"/>
      <c r="F49" s="42"/>
      <c r="G49" s="42"/>
      <c r="H49" s="42"/>
      <c r="I49" s="42"/>
      <c r="J49" s="42"/>
      <c r="K49" s="42"/>
      <c r="L49" s="42"/>
      <c r="M49" s="42"/>
      <c r="N49" s="42"/>
      <c r="O49" s="42"/>
      <c r="P49" s="42"/>
      <c r="Q49" s="42"/>
      <c r="R49" s="42"/>
      <c r="S49" s="42"/>
      <c r="T49" s="42"/>
    </row>
    <row r="50">
      <c r="A50" s="42"/>
      <c r="B50" s="42"/>
      <c r="C50" s="42"/>
      <c r="D50" s="42"/>
      <c r="E50" s="42"/>
      <c r="F50" s="42"/>
      <c r="G50" s="42"/>
      <c r="H50" s="42"/>
      <c r="I50" s="42"/>
      <c r="J50" s="42"/>
      <c r="K50" s="42"/>
      <c r="L50" s="42"/>
      <c r="M50" s="42"/>
      <c r="N50" s="42"/>
      <c r="O50" s="42"/>
      <c r="P50" s="42"/>
      <c r="Q50" s="42"/>
      <c r="R50" s="42"/>
      <c r="S50" s="42"/>
      <c r="T50" s="42"/>
    </row>
    <row r="51">
      <c r="A51" s="42"/>
      <c r="B51" s="42"/>
      <c r="C51" s="42"/>
      <c r="D51" s="42"/>
      <c r="E51" s="42"/>
      <c r="F51" s="42"/>
      <c r="G51" s="42"/>
      <c r="H51" s="42"/>
      <c r="I51" s="42"/>
      <c r="J51" s="42"/>
      <c r="K51" s="42"/>
      <c r="L51" s="42"/>
      <c r="M51" s="42"/>
      <c r="N51" s="42"/>
      <c r="O51" s="42"/>
      <c r="P51" s="42"/>
      <c r="Q51" s="42"/>
      <c r="R51" s="42"/>
      <c r="S51" s="42"/>
      <c r="T51" s="42"/>
    </row>
    <row r="52">
      <c r="A52" s="42"/>
      <c r="B52" s="42"/>
      <c r="C52" s="42"/>
      <c r="D52" s="42"/>
      <c r="E52" s="42"/>
      <c r="F52" s="42"/>
      <c r="G52" s="42"/>
      <c r="H52" s="42"/>
      <c r="I52" s="42"/>
      <c r="J52" s="42"/>
      <c r="K52" s="42"/>
      <c r="L52" s="42"/>
      <c r="M52" s="42"/>
      <c r="N52" s="42"/>
      <c r="O52" s="42"/>
      <c r="P52" s="42"/>
      <c r="Q52" s="42"/>
      <c r="R52" s="42"/>
      <c r="S52" s="42"/>
      <c r="T52" s="42"/>
    </row>
    <row r="53">
      <c r="A53" s="42"/>
      <c r="B53" s="42"/>
      <c r="C53" s="42"/>
      <c r="D53" s="42"/>
      <c r="E53" s="42"/>
      <c r="F53" s="42"/>
      <c r="G53" s="42"/>
      <c r="H53" s="42"/>
      <c r="I53" s="42"/>
      <c r="J53" s="42"/>
      <c r="K53" s="42"/>
      <c r="L53" s="42"/>
      <c r="M53" s="42"/>
      <c r="N53" s="42"/>
      <c r="O53" s="42"/>
      <c r="P53" s="42"/>
      <c r="Q53" s="42"/>
      <c r="R53" s="42"/>
      <c r="S53" s="42"/>
      <c r="T53" s="42"/>
    </row>
    <row r="54">
      <c r="A54" s="42"/>
      <c r="B54" s="42"/>
      <c r="C54" s="42"/>
      <c r="D54" s="42"/>
      <c r="E54" s="42"/>
      <c r="F54" s="42"/>
      <c r="G54" s="42"/>
      <c r="H54" s="42"/>
      <c r="I54" s="42"/>
      <c r="J54" s="42"/>
      <c r="K54" s="42"/>
      <c r="L54" s="42"/>
      <c r="M54" s="42"/>
      <c r="N54" s="42"/>
      <c r="O54" s="42"/>
      <c r="P54" s="42"/>
      <c r="Q54" s="42"/>
      <c r="R54" s="42"/>
      <c r="S54" s="42"/>
      <c r="T54" s="42"/>
    </row>
    <row r="55">
      <c r="A55" s="42"/>
      <c r="B55" s="42"/>
      <c r="C55" s="42"/>
      <c r="D55" s="42"/>
      <c r="E55" s="42"/>
      <c r="F55" s="42"/>
      <c r="G55" s="42"/>
      <c r="H55" s="42"/>
      <c r="I55" s="42"/>
      <c r="J55" s="42"/>
      <c r="K55" s="42"/>
      <c r="L55" s="42"/>
      <c r="M55" s="42"/>
      <c r="N55" s="42"/>
      <c r="O55" s="42"/>
      <c r="P55" s="42"/>
      <c r="Q55" s="42"/>
      <c r="R55" s="42"/>
      <c r="S55" s="42"/>
      <c r="T55" s="42"/>
    </row>
    <row r="56">
      <c r="A56" s="42"/>
      <c r="B56" s="42"/>
      <c r="C56" s="42"/>
      <c r="D56" s="42"/>
      <c r="E56" s="42"/>
      <c r="F56" s="42"/>
      <c r="G56" s="42"/>
      <c r="H56" s="42"/>
      <c r="I56" s="42"/>
      <c r="J56" s="42"/>
      <c r="K56" s="42"/>
      <c r="L56" s="42"/>
      <c r="M56" s="42"/>
      <c r="N56" s="42"/>
      <c r="O56" s="42"/>
      <c r="P56" s="42"/>
      <c r="Q56" s="42"/>
      <c r="R56" s="42"/>
      <c r="S56" s="42"/>
      <c r="T56" s="42"/>
    </row>
    <row r="57">
      <c r="A57" s="42"/>
      <c r="B57" s="42"/>
      <c r="C57" s="42"/>
      <c r="D57" s="42"/>
      <c r="E57" s="42"/>
      <c r="F57" s="42"/>
      <c r="G57" s="42"/>
      <c r="H57" s="42"/>
      <c r="I57" s="42"/>
      <c r="J57" s="42"/>
      <c r="K57" s="42"/>
      <c r="L57" s="42"/>
      <c r="M57" s="42"/>
      <c r="N57" s="42"/>
      <c r="O57" s="42"/>
      <c r="P57" s="42"/>
      <c r="Q57" s="42"/>
      <c r="R57" s="42"/>
      <c r="S57" s="42"/>
      <c r="T57" s="42"/>
    </row>
    <row r="58">
      <c r="A58" s="42"/>
      <c r="B58" s="42"/>
      <c r="C58" s="42"/>
      <c r="D58" s="42"/>
      <c r="E58" s="42"/>
      <c r="F58" s="42"/>
      <c r="G58" s="42"/>
      <c r="H58" s="42"/>
      <c r="I58" s="42"/>
      <c r="J58" s="42"/>
      <c r="K58" s="42"/>
      <c r="L58" s="42"/>
      <c r="M58" s="42"/>
      <c r="N58" s="42"/>
      <c r="O58" s="42"/>
      <c r="P58" s="42"/>
      <c r="Q58" s="42"/>
      <c r="R58" s="42"/>
      <c r="S58" s="42"/>
      <c r="T58" s="42"/>
    </row>
    <row r="59">
      <c r="A59" s="42"/>
      <c r="B59" s="42"/>
      <c r="C59" s="42"/>
      <c r="D59" s="42"/>
      <c r="E59" s="42"/>
      <c r="F59" s="42"/>
      <c r="G59" s="42"/>
      <c r="H59" s="42"/>
      <c r="I59" s="42"/>
      <c r="J59" s="42"/>
      <c r="K59" s="42"/>
      <c r="L59" s="42"/>
      <c r="M59" s="42"/>
      <c r="N59" s="42"/>
      <c r="O59" s="42"/>
      <c r="P59" s="42"/>
      <c r="Q59" s="42"/>
      <c r="R59" s="42"/>
      <c r="S59" s="42"/>
      <c r="T59" s="42"/>
    </row>
    <row r="60">
      <c r="A60" s="42"/>
      <c r="B60" s="42"/>
      <c r="C60" s="42"/>
      <c r="D60" s="42"/>
      <c r="E60" s="42"/>
      <c r="F60" s="42"/>
      <c r="G60" s="42"/>
      <c r="H60" s="42"/>
      <c r="I60" s="42"/>
      <c r="J60" s="42"/>
      <c r="K60" s="42"/>
      <c r="L60" s="42"/>
      <c r="M60" s="42"/>
      <c r="N60" s="42"/>
      <c r="O60" s="42"/>
      <c r="P60" s="42"/>
      <c r="Q60" s="42"/>
      <c r="R60" s="42"/>
      <c r="S60" s="42"/>
      <c r="T60" s="42"/>
    </row>
    <row r="61">
      <c r="A61" s="42"/>
      <c r="B61" s="42"/>
      <c r="C61" s="42"/>
      <c r="D61" s="42"/>
      <c r="E61" s="42"/>
      <c r="F61" s="42"/>
      <c r="G61" s="42"/>
      <c r="H61" s="42"/>
      <c r="I61" s="42"/>
      <c r="J61" s="42"/>
      <c r="K61" s="42"/>
      <c r="L61" s="42"/>
      <c r="M61" s="42"/>
      <c r="N61" s="42"/>
      <c r="O61" s="42"/>
      <c r="P61" s="42"/>
      <c r="Q61" s="42"/>
      <c r="R61" s="42"/>
      <c r="S61" s="42"/>
      <c r="T61" s="42"/>
    </row>
    <row r="62">
      <c r="A62" s="42"/>
      <c r="B62" s="42"/>
      <c r="C62" s="42"/>
      <c r="D62" s="42"/>
      <c r="E62" s="42"/>
      <c r="F62" s="42"/>
      <c r="G62" s="42"/>
      <c r="H62" s="42"/>
      <c r="I62" s="42"/>
      <c r="J62" s="42"/>
      <c r="K62" s="42"/>
      <c r="L62" s="42"/>
      <c r="M62" s="42"/>
      <c r="N62" s="42"/>
      <c r="O62" s="42"/>
      <c r="P62" s="42"/>
      <c r="Q62" s="42"/>
      <c r="R62" s="42"/>
      <c r="S62" s="42"/>
      <c r="T62" s="42"/>
    </row>
    <row r="63">
      <c r="A63" s="42"/>
      <c r="B63" s="42"/>
      <c r="C63" s="42"/>
      <c r="D63" s="42"/>
      <c r="E63" s="42"/>
      <c r="F63" s="42"/>
      <c r="G63" s="42"/>
      <c r="H63" s="42"/>
      <c r="I63" s="42"/>
      <c r="J63" s="42"/>
      <c r="K63" s="42"/>
      <c r="L63" s="42"/>
      <c r="M63" s="42"/>
      <c r="N63" s="42"/>
      <c r="O63" s="42"/>
      <c r="P63" s="42"/>
      <c r="Q63" s="42"/>
      <c r="R63" s="42"/>
      <c r="S63" s="42"/>
      <c r="T63" s="42"/>
    </row>
    <row r="64">
      <c r="A64" s="42"/>
      <c r="B64" s="42"/>
      <c r="C64" s="42"/>
      <c r="D64" s="42"/>
      <c r="E64" s="42"/>
      <c r="F64" s="42"/>
      <c r="G64" s="42"/>
      <c r="H64" s="42"/>
      <c r="I64" s="42"/>
      <c r="J64" s="42"/>
      <c r="K64" s="42"/>
      <c r="L64" s="42"/>
      <c r="M64" s="42"/>
      <c r="N64" s="42"/>
      <c r="O64" s="42"/>
      <c r="P64" s="42"/>
      <c r="Q64" s="42"/>
      <c r="R64" s="42"/>
      <c r="S64" s="42"/>
      <c r="T64" s="42"/>
    </row>
    <row r="65">
      <c r="A65" s="42"/>
      <c r="B65" s="42"/>
      <c r="C65" s="42"/>
      <c r="D65" s="42"/>
      <c r="E65" s="42"/>
      <c r="F65" s="42"/>
      <c r="G65" s="42"/>
      <c r="H65" s="42"/>
      <c r="I65" s="42"/>
      <c r="J65" s="42"/>
      <c r="K65" s="42"/>
      <c r="L65" s="42"/>
      <c r="M65" s="42"/>
      <c r="N65" s="42"/>
      <c r="O65" s="42"/>
      <c r="P65" s="42"/>
      <c r="Q65" s="42"/>
      <c r="R65" s="42"/>
      <c r="S65" s="42"/>
      <c r="T65" s="42"/>
    </row>
    <row r="66">
      <c r="A66" s="42"/>
      <c r="B66" s="42"/>
      <c r="C66" s="42"/>
      <c r="D66" s="42"/>
      <c r="E66" s="42"/>
      <c r="F66" s="42"/>
      <c r="G66" s="42"/>
      <c r="H66" s="42"/>
      <c r="I66" s="42"/>
      <c r="J66" s="42"/>
      <c r="K66" s="42"/>
      <c r="L66" s="42"/>
      <c r="M66" s="42"/>
      <c r="N66" s="42"/>
      <c r="O66" s="42"/>
      <c r="P66" s="42"/>
      <c r="Q66" s="42"/>
      <c r="R66" s="42"/>
      <c r="S66" s="42"/>
      <c r="T66" s="42"/>
    </row>
    <row r="67">
      <c r="A67" s="42"/>
      <c r="B67" s="42"/>
      <c r="C67" s="42"/>
      <c r="D67" s="42"/>
      <c r="E67" s="42"/>
      <c r="F67" s="42"/>
      <c r="G67" s="42"/>
      <c r="H67" s="42"/>
      <c r="I67" s="42"/>
      <c r="J67" s="42"/>
      <c r="K67" s="42"/>
      <c r="L67" s="42"/>
      <c r="M67" s="42"/>
      <c r="N67" s="42"/>
      <c r="O67" s="42"/>
      <c r="P67" s="42"/>
      <c r="Q67" s="42"/>
      <c r="R67" s="42"/>
      <c r="S67" s="42"/>
      <c r="T67" s="42"/>
    </row>
    <row r="68">
      <c r="A68" s="42"/>
      <c r="B68" s="42"/>
      <c r="C68" s="42"/>
      <c r="D68" s="42"/>
      <c r="E68" s="42"/>
      <c r="F68" s="42"/>
      <c r="G68" s="42"/>
      <c r="H68" s="42"/>
      <c r="I68" s="42"/>
      <c r="J68" s="42"/>
      <c r="K68" s="42"/>
      <c r="L68" s="42"/>
      <c r="M68" s="42"/>
      <c r="N68" s="42"/>
      <c r="O68" s="42"/>
      <c r="P68" s="42"/>
      <c r="Q68" s="42"/>
      <c r="R68" s="42"/>
      <c r="S68" s="42"/>
      <c r="T68" s="42"/>
    </row>
    <row r="69">
      <c r="A69" s="42"/>
      <c r="B69" s="42"/>
      <c r="C69" s="42"/>
      <c r="D69" s="42"/>
      <c r="E69" s="42"/>
      <c r="F69" s="42"/>
      <c r="G69" s="42"/>
      <c r="H69" s="42"/>
      <c r="I69" s="42"/>
      <c r="J69" s="42"/>
      <c r="K69" s="42"/>
      <c r="L69" s="42"/>
      <c r="M69" s="42"/>
      <c r="N69" s="42"/>
      <c r="O69" s="42"/>
      <c r="P69" s="42"/>
      <c r="Q69" s="42"/>
      <c r="R69" s="42"/>
      <c r="S69" s="42"/>
      <c r="T69" s="42"/>
    </row>
    <row r="70">
      <c r="A70" s="42"/>
      <c r="B70" s="42"/>
      <c r="C70" s="42"/>
      <c r="D70" s="42"/>
      <c r="E70" s="42"/>
      <c r="F70" s="42"/>
      <c r="G70" s="42"/>
      <c r="H70" s="42"/>
      <c r="I70" s="42"/>
      <c r="J70" s="42"/>
      <c r="K70" s="42"/>
      <c r="L70" s="42"/>
      <c r="M70" s="42"/>
      <c r="N70" s="42"/>
      <c r="O70" s="42"/>
      <c r="P70" s="42"/>
      <c r="Q70" s="42"/>
      <c r="R70" s="42"/>
      <c r="S70" s="42"/>
      <c r="T70" s="42"/>
    </row>
    <row r="71">
      <c r="A71" s="42"/>
      <c r="B71" s="42"/>
      <c r="C71" s="42"/>
      <c r="D71" s="42"/>
      <c r="E71" s="42"/>
      <c r="F71" s="42"/>
      <c r="G71" s="42"/>
      <c r="H71" s="42"/>
      <c r="I71" s="42"/>
      <c r="J71" s="42"/>
      <c r="K71" s="42"/>
      <c r="L71" s="42"/>
      <c r="M71" s="42"/>
      <c r="N71" s="42"/>
      <c r="O71" s="42"/>
      <c r="P71" s="42"/>
      <c r="Q71" s="42"/>
      <c r="R71" s="42"/>
      <c r="S71" s="42"/>
      <c r="T71" s="42"/>
    </row>
    <row r="72">
      <c r="A72" s="42"/>
      <c r="B72" s="42"/>
      <c r="C72" s="42"/>
      <c r="D72" s="42"/>
      <c r="E72" s="42"/>
      <c r="F72" s="42"/>
      <c r="G72" s="42"/>
      <c r="H72" s="42"/>
      <c r="I72" s="42"/>
      <c r="J72" s="42"/>
      <c r="K72" s="42"/>
      <c r="L72" s="42"/>
      <c r="M72" s="42"/>
      <c r="N72" s="42"/>
      <c r="O72" s="42"/>
      <c r="P72" s="42"/>
      <c r="Q72" s="42"/>
      <c r="R72" s="42"/>
      <c r="S72" s="42"/>
      <c r="T72" s="42"/>
    </row>
    <row r="73">
      <c r="A73" s="42"/>
      <c r="B73" s="42"/>
      <c r="C73" s="42"/>
      <c r="D73" s="42"/>
      <c r="E73" s="42"/>
      <c r="F73" s="42"/>
      <c r="G73" s="42"/>
      <c r="H73" s="42"/>
      <c r="I73" s="42"/>
      <c r="J73" s="42"/>
      <c r="K73" s="42"/>
      <c r="L73" s="42"/>
      <c r="M73" s="42"/>
      <c r="N73" s="42"/>
      <c r="O73" s="42"/>
      <c r="P73" s="42"/>
      <c r="Q73" s="42"/>
      <c r="R73" s="42"/>
      <c r="S73" s="42"/>
      <c r="T73" s="42"/>
    </row>
    <row r="74">
      <c r="A74" s="42"/>
      <c r="B74" s="42"/>
      <c r="C74" s="42"/>
      <c r="D74" s="42"/>
      <c r="E74" s="42"/>
      <c r="F74" s="42"/>
      <c r="G74" s="42"/>
      <c r="H74" s="42"/>
      <c r="I74" s="42"/>
      <c r="J74" s="42"/>
      <c r="K74" s="42"/>
      <c r="L74" s="42"/>
      <c r="M74" s="42"/>
      <c r="N74" s="42"/>
      <c r="O74" s="42"/>
      <c r="P74" s="42"/>
      <c r="Q74" s="42"/>
      <c r="R74" s="42"/>
      <c r="S74" s="42"/>
      <c r="T74" s="42"/>
    </row>
    <row r="75">
      <c r="A75" s="42"/>
      <c r="B75" s="42"/>
      <c r="C75" s="42"/>
      <c r="D75" s="42"/>
      <c r="E75" s="42"/>
      <c r="F75" s="42"/>
      <c r="G75" s="42"/>
      <c r="H75" s="42"/>
      <c r="I75" s="42"/>
      <c r="J75" s="42"/>
      <c r="K75" s="42"/>
      <c r="L75" s="42"/>
      <c r="M75" s="42"/>
      <c r="N75" s="42"/>
      <c r="O75" s="42"/>
      <c r="P75" s="42"/>
      <c r="Q75" s="42"/>
      <c r="R75" s="42"/>
      <c r="S75" s="42"/>
      <c r="T75" s="42"/>
    </row>
    <row r="76">
      <c r="A76" s="42"/>
      <c r="B76" s="42"/>
      <c r="C76" s="42"/>
      <c r="D76" s="42"/>
      <c r="E76" s="42"/>
      <c r="F76" s="42"/>
      <c r="G76" s="42"/>
      <c r="H76" s="42"/>
      <c r="I76" s="42"/>
      <c r="J76" s="42"/>
      <c r="K76" s="42"/>
      <c r="L76" s="42"/>
      <c r="M76" s="42"/>
      <c r="N76" s="42"/>
      <c r="O76" s="42"/>
      <c r="P76" s="42"/>
      <c r="Q76" s="42"/>
      <c r="R76" s="42"/>
      <c r="S76" s="42"/>
      <c r="T76" s="42"/>
    </row>
    <row r="77">
      <c r="A77" s="42"/>
      <c r="B77" s="42"/>
      <c r="C77" s="42"/>
      <c r="D77" s="42"/>
      <c r="E77" s="42"/>
      <c r="F77" s="42"/>
      <c r="G77" s="42"/>
      <c r="H77" s="42"/>
      <c r="I77" s="42"/>
      <c r="J77" s="42"/>
      <c r="K77" s="42"/>
      <c r="L77" s="42"/>
      <c r="M77" s="42"/>
      <c r="N77" s="42"/>
      <c r="O77" s="42"/>
      <c r="P77" s="42"/>
      <c r="Q77" s="42"/>
      <c r="R77" s="42"/>
      <c r="S77" s="42"/>
      <c r="T77" s="42"/>
    </row>
    <row r="78">
      <c r="A78" s="42"/>
      <c r="B78" s="42"/>
      <c r="C78" s="42"/>
      <c r="D78" s="42"/>
      <c r="E78" s="42"/>
      <c r="F78" s="42"/>
      <c r="G78" s="42"/>
      <c r="H78" s="42"/>
      <c r="I78" s="42"/>
      <c r="J78" s="42"/>
      <c r="K78" s="42"/>
      <c r="L78" s="42"/>
      <c r="M78" s="42"/>
      <c r="N78" s="42"/>
      <c r="O78" s="42"/>
      <c r="P78" s="42"/>
      <c r="Q78" s="42"/>
      <c r="R78" s="42"/>
      <c r="S78" s="42"/>
      <c r="T78" s="42"/>
    </row>
    <row r="79">
      <c r="A79" s="42"/>
      <c r="B79" s="42"/>
      <c r="C79" s="42"/>
      <c r="D79" s="42"/>
      <c r="E79" s="42"/>
      <c r="F79" s="42"/>
      <c r="G79" s="42"/>
      <c r="H79" s="42"/>
      <c r="I79" s="42"/>
      <c r="J79" s="42"/>
      <c r="K79" s="42"/>
      <c r="L79" s="42"/>
      <c r="M79" s="42"/>
      <c r="N79" s="42"/>
      <c r="O79" s="42"/>
      <c r="P79" s="42"/>
      <c r="Q79" s="42"/>
      <c r="R79" s="42"/>
      <c r="S79" s="42"/>
      <c r="T79" s="42"/>
    </row>
    <row r="80">
      <c r="A80" s="42"/>
      <c r="B80" s="42"/>
      <c r="C80" s="42"/>
      <c r="D80" s="42"/>
      <c r="E80" s="42"/>
      <c r="F80" s="42"/>
      <c r="G80" s="42"/>
      <c r="H80" s="42"/>
      <c r="I80" s="42"/>
      <c r="J80" s="42"/>
      <c r="K80" s="42"/>
      <c r="L80" s="42"/>
      <c r="M80" s="42"/>
      <c r="N80" s="42"/>
      <c r="O80" s="42"/>
      <c r="P80" s="42"/>
      <c r="Q80" s="42"/>
      <c r="R80" s="42"/>
      <c r="S80" s="42"/>
      <c r="T80" s="42"/>
    </row>
    <row r="81">
      <c r="A81" s="42"/>
      <c r="B81" s="42"/>
      <c r="C81" s="42"/>
      <c r="D81" s="42"/>
      <c r="E81" s="42"/>
      <c r="F81" s="42"/>
      <c r="G81" s="42"/>
      <c r="H81" s="42"/>
      <c r="I81" s="42"/>
      <c r="J81" s="42"/>
      <c r="K81" s="42"/>
      <c r="L81" s="42"/>
      <c r="M81" s="42"/>
      <c r="N81" s="42"/>
      <c r="O81" s="42"/>
      <c r="P81" s="42"/>
      <c r="Q81" s="42"/>
      <c r="R81" s="42"/>
      <c r="S81" s="42"/>
      <c r="T81" s="42"/>
    </row>
    <row r="82">
      <c r="A82" s="42"/>
      <c r="B82" s="42"/>
      <c r="C82" s="42"/>
      <c r="D82" s="42"/>
      <c r="E82" s="42"/>
      <c r="F82" s="42"/>
      <c r="G82" s="42"/>
      <c r="H82" s="42"/>
      <c r="I82" s="42"/>
      <c r="J82" s="42"/>
      <c r="K82" s="42"/>
      <c r="L82" s="42"/>
      <c r="M82" s="42"/>
      <c r="N82" s="42"/>
      <c r="O82" s="42"/>
      <c r="P82" s="42"/>
      <c r="Q82" s="42"/>
      <c r="R82" s="42"/>
      <c r="S82" s="42"/>
      <c r="T82" s="42"/>
    </row>
    <row r="83">
      <c r="A83" s="42"/>
      <c r="B83" s="42"/>
      <c r="C83" s="42"/>
      <c r="D83" s="42"/>
      <c r="E83" s="42"/>
      <c r="F83" s="42"/>
      <c r="G83" s="42"/>
      <c r="H83" s="42"/>
      <c r="I83" s="42"/>
      <c r="J83" s="42"/>
      <c r="K83" s="42"/>
      <c r="L83" s="42"/>
      <c r="M83" s="42"/>
      <c r="N83" s="42"/>
      <c r="O83" s="42"/>
      <c r="P83" s="42"/>
      <c r="Q83" s="42"/>
      <c r="R83" s="42"/>
      <c r="S83" s="42"/>
      <c r="T83" s="42"/>
    </row>
    <row r="84">
      <c r="A84" s="42"/>
      <c r="B84" s="42"/>
      <c r="C84" s="42"/>
      <c r="D84" s="42"/>
      <c r="E84" s="42"/>
      <c r="F84" s="42"/>
      <c r="G84" s="42"/>
      <c r="H84" s="42"/>
      <c r="I84" s="42"/>
      <c r="J84" s="42"/>
      <c r="K84" s="42"/>
      <c r="L84" s="42"/>
      <c r="M84" s="42"/>
      <c r="N84" s="42"/>
      <c r="O84" s="42"/>
      <c r="P84" s="42"/>
      <c r="Q84" s="42"/>
      <c r="R84" s="42"/>
      <c r="S84" s="42"/>
      <c r="T84" s="42"/>
    </row>
    <row r="85">
      <c r="A85" s="42"/>
      <c r="B85" s="42"/>
      <c r="C85" s="42"/>
      <c r="D85" s="42"/>
      <c r="E85" s="42"/>
      <c r="F85" s="42"/>
      <c r="G85" s="42"/>
      <c r="H85" s="42"/>
      <c r="I85" s="42"/>
      <c r="J85" s="42"/>
      <c r="K85" s="42"/>
      <c r="L85" s="42"/>
      <c r="M85" s="42"/>
      <c r="N85" s="42"/>
      <c r="O85" s="42"/>
      <c r="P85" s="42"/>
      <c r="Q85" s="42"/>
      <c r="R85" s="42"/>
      <c r="S85" s="42"/>
      <c r="T85" s="42"/>
    </row>
    <row r="86">
      <c r="A86" s="42"/>
      <c r="B86" s="42"/>
      <c r="C86" s="42"/>
      <c r="D86" s="42"/>
      <c r="E86" s="42"/>
      <c r="F86" s="42"/>
      <c r="G86" s="42"/>
      <c r="H86" s="42"/>
      <c r="I86" s="42"/>
      <c r="J86" s="42"/>
      <c r="K86" s="42"/>
      <c r="L86" s="42"/>
      <c r="M86" s="42"/>
      <c r="N86" s="42"/>
      <c r="O86" s="42"/>
      <c r="P86" s="42"/>
      <c r="Q86" s="42"/>
      <c r="R86" s="42"/>
      <c r="S86" s="42"/>
      <c r="T86" s="42"/>
    </row>
    <row r="87">
      <c r="A87" s="42"/>
      <c r="B87" s="42"/>
      <c r="C87" s="42"/>
      <c r="D87" s="42"/>
      <c r="E87" s="42"/>
      <c r="F87" s="42"/>
      <c r="G87" s="42"/>
      <c r="H87" s="42"/>
      <c r="I87" s="42"/>
      <c r="J87" s="42"/>
      <c r="K87" s="42"/>
      <c r="L87" s="42"/>
      <c r="M87" s="42"/>
      <c r="N87" s="42"/>
      <c r="O87" s="42"/>
      <c r="P87" s="42"/>
      <c r="Q87" s="42"/>
      <c r="R87" s="42"/>
      <c r="S87" s="42"/>
      <c r="T87" s="42"/>
    </row>
    <row r="88">
      <c r="A88" s="42"/>
      <c r="B88" s="42"/>
      <c r="C88" s="42"/>
      <c r="D88" s="42"/>
      <c r="E88" s="42"/>
      <c r="F88" s="42"/>
      <c r="G88" s="42"/>
      <c r="H88" s="42"/>
      <c r="I88" s="42"/>
      <c r="J88" s="42"/>
      <c r="K88" s="42"/>
      <c r="L88" s="42"/>
      <c r="M88" s="42"/>
      <c r="N88" s="42"/>
      <c r="O88" s="42"/>
      <c r="P88" s="42"/>
      <c r="Q88" s="42"/>
      <c r="R88" s="42"/>
      <c r="S88" s="42"/>
      <c r="T88" s="42"/>
    </row>
    <row r="89">
      <c r="A89" s="42"/>
      <c r="B89" s="42"/>
      <c r="C89" s="42"/>
      <c r="D89" s="42"/>
      <c r="E89" s="42"/>
      <c r="F89" s="42"/>
      <c r="G89" s="42"/>
      <c r="H89" s="42"/>
      <c r="I89" s="42"/>
      <c r="J89" s="42"/>
      <c r="K89" s="42"/>
      <c r="L89" s="42"/>
      <c r="M89" s="42"/>
      <c r="N89" s="42"/>
      <c r="O89" s="42"/>
      <c r="P89" s="42"/>
      <c r="Q89" s="42"/>
      <c r="R89" s="42"/>
      <c r="S89" s="42"/>
      <c r="T89" s="42"/>
    </row>
    <row r="90">
      <c r="A90" s="42"/>
      <c r="B90" s="42"/>
      <c r="C90" s="42"/>
      <c r="D90" s="42"/>
      <c r="E90" s="42"/>
      <c r="F90" s="42"/>
      <c r="G90" s="42"/>
      <c r="H90" s="42"/>
      <c r="I90" s="42"/>
      <c r="J90" s="42"/>
      <c r="K90" s="42"/>
      <c r="L90" s="42"/>
      <c r="M90" s="42"/>
      <c r="N90" s="42"/>
      <c r="O90" s="42"/>
      <c r="P90" s="42"/>
      <c r="Q90" s="42"/>
      <c r="R90" s="42"/>
      <c r="S90" s="42"/>
      <c r="T90" s="42"/>
    </row>
    <row r="91">
      <c r="A91" s="42"/>
      <c r="B91" s="42"/>
      <c r="C91" s="42"/>
      <c r="D91" s="42"/>
      <c r="E91" s="42"/>
      <c r="F91" s="42"/>
      <c r="G91" s="42"/>
      <c r="H91" s="42"/>
      <c r="I91" s="42"/>
      <c r="J91" s="42"/>
      <c r="K91" s="42"/>
      <c r="L91" s="42"/>
      <c r="M91" s="42"/>
      <c r="N91" s="42"/>
      <c r="O91" s="42"/>
      <c r="P91" s="42"/>
      <c r="Q91" s="42"/>
      <c r="R91" s="42"/>
      <c r="S91" s="42"/>
      <c r="T91" s="42"/>
    </row>
    <row r="92">
      <c r="A92" s="42"/>
      <c r="B92" s="42"/>
      <c r="C92" s="42"/>
      <c r="D92" s="42"/>
      <c r="E92" s="42"/>
      <c r="F92" s="42"/>
      <c r="G92" s="42"/>
      <c r="H92" s="42"/>
      <c r="I92" s="42"/>
      <c r="J92" s="42"/>
      <c r="K92" s="42"/>
      <c r="L92" s="42"/>
      <c r="M92" s="42"/>
      <c r="N92" s="42"/>
      <c r="O92" s="42"/>
      <c r="P92" s="42"/>
      <c r="Q92" s="42"/>
      <c r="R92" s="42"/>
      <c r="S92" s="42"/>
      <c r="T92" s="42"/>
    </row>
    <row r="93">
      <c r="A93" s="42"/>
      <c r="B93" s="42"/>
      <c r="C93" s="42"/>
      <c r="D93" s="42"/>
      <c r="E93" s="42"/>
      <c r="F93" s="42"/>
      <c r="G93" s="42"/>
      <c r="H93" s="42"/>
      <c r="I93" s="42"/>
      <c r="J93" s="42"/>
      <c r="K93" s="42"/>
      <c r="L93" s="42"/>
      <c r="M93" s="42"/>
      <c r="N93" s="42"/>
      <c r="O93" s="42"/>
      <c r="P93" s="42"/>
      <c r="Q93" s="42"/>
      <c r="R93" s="42"/>
      <c r="S93" s="42"/>
      <c r="T93" s="42"/>
    </row>
    <row r="94">
      <c r="A94" s="42"/>
      <c r="B94" s="42"/>
      <c r="C94" s="42"/>
      <c r="D94" s="42"/>
      <c r="E94" s="42"/>
      <c r="F94" s="42"/>
      <c r="G94" s="42"/>
      <c r="H94" s="42"/>
      <c r="I94" s="42"/>
      <c r="J94" s="42"/>
      <c r="K94" s="42"/>
      <c r="L94" s="42"/>
      <c r="M94" s="42"/>
      <c r="N94" s="42"/>
      <c r="O94" s="42"/>
      <c r="P94" s="42"/>
      <c r="Q94" s="42"/>
      <c r="R94" s="42"/>
      <c r="S94" s="42"/>
      <c r="T94" s="42"/>
    </row>
    <row r="95">
      <c r="A95" s="42"/>
      <c r="B95" s="42"/>
      <c r="C95" s="42"/>
      <c r="D95" s="42"/>
      <c r="E95" s="42"/>
      <c r="F95" s="42"/>
      <c r="G95" s="42"/>
      <c r="H95" s="42"/>
      <c r="I95" s="42"/>
      <c r="J95" s="42"/>
      <c r="K95" s="42"/>
      <c r="L95" s="42"/>
      <c r="M95" s="42"/>
      <c r="N95" s="42"/>
      <c r="O95" s="42"/>
      <c r="P95" s="42"/>
      <c r="Q95" s="42"/>
      <c r="R95" s="42"/>
      <c r="S95" s="42"/>
      <c r="T95" s="42"/>
    </row>
    <row r="96">
      <c r="A96" s="42"/>
      <c r="B96" s="42"/>
      <c r="C96" s="42"/>
      <c r="D96" s="42"/>
      <c r="E96" s="42"/>
      <c r="F96" s="42"/>
      <c r="G96" s="42"/>
      <c r="H96" s="42"/>
      <c r="I96" s="42"/>
      <c r="J96" s="42"/>
      <c r="K96" s="42"/>
      <c r="L96" s="42"/>
      <c r="M96" s="42"/>
      <c r="N96" s="42"/>
      <c r="O96" s="42"/>
      <c r="P96" s="42"/>
      <c r="Q96" s="42"/>
      <c r="R96" s="42"/>
      <c r="S96" s="42"/>
      <c r="T96" s="42"/>
    </row>
    <row r="97">
      <c r="A97" s="42"/>
      <c r="B97" s="42"/>
      <c r="C97" s="42"/>
      <c r="D97" s="42"/>
      <c r="E97" s="42"/>
      <c r="F97" s="42"/>
      <c r="G97" s="42"/>
      <c r="H97" s="42"/>
      <c r="I97" s="42"/>
      <c r="J97" s="42"/>
      <c r="K97" s="42"/>
      <c r="L97" s="42"/>
      <c r="M97" s="42"/>
      <c r="N97" s="42"/>
      <c r="O97" s="42"/>
      <c r="P97" s="42"/>
      <c r="Q97" s="42"/>
      <c r="R97" s="42"/>
      <c r="S97" s="42"/>
      <c r="T97" s="42"/>
    </row>
    <row r="98">
      <c r="A98" s="42"/>
      <c r="B98" s="42"/>
      <c r="C98" s="42"/>
      <c r="D98" s="42"/>
      <c r="E98" s="42"/>
      <c r="F98" s="42"/>
      <c r="G98" s="42"/>
      <c r="H98" s="42"/>
      <c r="I98" s="42"/>
      <c r="J98" s="42"/>
      <c r="K98" s="42"/>
      <c r="L98" s="42"/>
      <c r="M98" s="42"/>
      <c r="N98" s="42"/>
      <c r="O98" s="42"/>
      <c r="P98" s="42"/>
      <c r="Q98" s="42"/>
      <c r="R98" s="42"/>
      <c r="S98" s="42"/>
      <c r="T98" s="42"/>
    </row>
    <row r="99">
      <c r="A99" s="42"/>
      <c r="B99" s="42"/>
      <c r="C99" s="42"/>
      <c r="D99" s="42"/>
      <c r="E99" s="42"/>
      <c r="F99" s="42"/>
      <c r="G99" s="42"/>
      <c r="H99" s="42"/>
      <c r="I99" s="42"/>
      <c r="J99" s="42"/>
      <c r="K99" s="42"/>
      <c r="L99" s="42"/>
      <c r="M99" s="42"/>
      <c r="N99" s="42"/>
      <c r="O99" s="42"/>
      <c r="P99" s="42"/>
      <c r="Q99" s="42"/>
      <c r="R99" s="42"/>
      <c r="S99" s="42"/>
      <c r="T99" s="42"/>
    </row>
    <row r="100">
      <c r="A100" s="42"/>
      <c r="B100" s="42"/>
      <c r="C100" s="42"/>
      <c r="D100" s="42"/>
      <c r="E100" s="42"/>
      <c r="F100" s="42"/>
      <c r="G100" s="42"/>
      <c r="H100" s="42"/>
      <c r="I100" s="42"/>
      <c r="J100" s="42"/>
      <c r="K100" s="42"/>
      <c r="L100" s="42"/>
      <c r="M100" s="42"/>
      <c r="N100" s="42"/>
      <c r="O100" s="42"/>
      <c r="P100" s="42"/>
      <c r="Q100" s="42"/>
      <c r="R100" s="42"/>
      <c r="S100" s="42"/>
      <c r="T100" s="42"/>
    </row>
    <row r="101">
      <c r="A101" s="42"/>
      <c r="B101" s="42"/>
      <c r="C101" s="42"/>
      <c r="D101" s="42"/>
      <c r="E101" s="42"/>
      <c r="F101" s="42"/>
      <c r="G101" s="42"/>
      <c r="H101" s="42"/>
      <c r="I101" s="42"/>
      <c r="J101" s="42"/>
      <c r="K101" s="42"/>
      <c r="L101" s="42"/>
      <c r="M101" s="42"/>
      <c r="N101" s="42"/>
      <c r="O101" s="42"/>
      <c r="P101" s="42"/>
      <c r="Q101" s="42"/>
      <c r="R101" s="42"/>
      <c r="S101" s="42"/>
      <c r="T101" s="42"/>
    </row>
    <row r="102">
      <c r="A102" s="42"/>
      <c r="B102" s="42"/>
      <c r="C102" s="42"/>
      <c r="D102" s="42"/>
      <c r="E102" s="42"/>
      <c r="F102" s="42"/>
      <c r="G102" s="42"/>
      <c r="H102" s="42"/>
      <c r="I102" s="42"/>
      <c r="J102" s="42"/>
      <c r="K102" s="42"/>
      <c r="L102" s="42"/>
      <c r="M102" s="42"/>
      <c r="N102" s="42"/>
      <c r="O102" s="42"/>
      <c r="P102" s="42"/>
      <c r="Q102" s="42"/>
      <c r="R102" s="42"/>
      <c r="S102" s="42"/>
      <c r="T102" s="42"/>
    </row>
    <row r="103">
      <c r="A103" s="42"/>
      <c r="B103" s="42"/>
      <c r="C103" s="42"/>
      <c r="D103" s="42"/>
      <c r="E103" s="42"/>
      <c r="F103" s="42"/>
      <c r="G103" s="42"/>
      <c r="H103" s="42"/>
      <c r="I103" s="42"/>
      <c r="J103" s="42"/>
      <c r="K103" s="42"/>
      <c r="L103" s="42"/>
      <c r="M103" s="42"/>
      <c r="N103" s="42"/>
      <c r="O103" s="42"/>
      <c r="P103" s="42"/>
      <c r="Q103" s="42"/>
      <c r="R103" s="42"/>
      <c r="S103" s="42"/>
      <c r="T103" s="42"/>
    </row>
    <row r="104">
      <c r="A104" s="42"/>
      <c r="B104" s="42"/>
      <c r="C104" s="42"/>
      <c r="D104" s="42"/>
      <c r="E104" s="42"/>
      <c r="F104" s="42"/>
      <c r="G104" s="42"/>
      <c r="H104" s="42"/>
      <c r="I104" s="42"/>
      <c r="J104" s="42"/>
      <c r="K104" s="42"/>
      <c r="L104" s="42"/>
      <c r="M104" s="42"/>
      <c r="N104" s="42"/>
      <c r="O104" s="42"/>
      <c r="P104" s="42"/>
      <c r="Q104" s="42"/>
      <c r="R104" s="42"/>
      <c r="S104" s="42"/>
      <c r="T104" s="42"/>
    </row>
    <row r="105">
      <c r="A105" s="42"/>
      <c r="B105" s="42"/>
      <c r="C105" s="42"/>
      <c r="D105" s="42"/>
      <c r="E105" s="42"/>
      <c r="F105" s="42"/>
      <c r="G105" s="42"/>
      <c r="H105" s="42"/>
      <c r="I105" s="42"/>
      <c r="J105" s="42"/>
      <c r="K105" s="42"/>
      <c r="L105" s="42"/>
      <c r="M105" s="42"/>
      <c r="N105" s="42"/>
      <c r="O105" s="42"/>
      <c r="P105" s="42"/>
      <c r="Q105" s="42"/>
      <c r="R105" s="42"/>
      <c r="S105" s="42"/>
      <c r="T105" s="42"/>
    </row>
    <row r="106">
      <c r="A106" s="42"/>
      <c r="B106" s="42"/>
      <c r="C106" s="42"/>
      <c r="D106" s="42"/>
      <c r="E106" s="42"/>
      <c r="F106" s="42"/>
      <c r="G106" s="42"/>
      <c r="H106" s="42"/>
      <c r="I106" s="42"/>
      <c r="J106" s="42"/>
      <c r="K106" s="42"/>
      <c r="L106" s="42"/>
      <c r="M106" s="42"/>
      <c r="N106" s="42"/>
      <c r="O106" s="42"/>
      <c r="P106" s="42"/>
      <c r="Q106" s="42"/>
      <c r="R106" s="42"/>
      <c r="S106" s="42"/>
      <c r="T106" s="42"/>
    </row>
    <row r="107">
      <c r="A107" s="42"/>
      <c r="B107" s="42"/>
      <c r="C107" s="42"/>
      <c r="D107" s="42"/>
      <c r="E107" s="42"/>
      <c r="F107" s="42"/>
      <c r="G107" s="42"/>
      <c r="H107" s="42"/>
      <c r="I107" s="42"/>
      <c r="J107" s="42"/>
      <c r="K107" s="42"/>
      <c r="L107" s="42"/>
      <c r="M107" s="42"/>
      <c r="N107" s="42"/>
      <c r="O107" s="42"/>
      <c r="P107" s="42"/>
      <c r="Q107" s="42"/>
      <c r="R107" s="42"/>
      <c r="S107" s="42"/>
      <c r="T107" s="42"/>
    </row>
    <row r="108">
      <c r="A108" s="42"/>
      <c r="B108" s="42"/>
      <c r="C108" s="42"/>
      <c r="D108" s="42"/>
      <c r="E108" s="42"/>
      <c r="F108" s="42"/>
      <c r="G108" s="42"/>
      <c r="H108" s="42"/>
      <c r="I108" s="42"/>
      <c r="J108" s="42"/>
      <c r="K108" s="42"/>
      <c r="L108" s="42"/>
      <c r="M108" s="42"/>
      <c r="N108" s="42"/>
      <c r="O108" s="42"/>
      <c r="P108" s="42"/>
      <c r="Q108" s="42"/>
      <c r="R108" s="42"/>
      <c r="S108" s="42"/>
      <c r="T108" s="42"/>
    </row>
    <row r="109">
      <c r="A109" s="42"/>
      <c r="B109" s="42"/>
      <c r="C109" s="42"/>
      <c r="D109" s="42"/>
      <c r="E109" s="42"/>
      <c r="F109" s="42"/>
      <c r="G109" s="42"/>
      <c r="H109" s="42"/>
      <c r="I109" s="42"/>
      <c r="J109" s="42"/>
      <c r="K109" s="42"/>
      <c r="L109" s="42"/>
      <c r="M109" s="42"/>
      <c r="N109" s="42"/>
      <c r="O109" s="42"/>
      <c r="P109" s="42"/>
      <c r="Q109" s="42"/>
      <c r="R109" s="42"/>
      <c r="S109" s="42"/>
      <c r="T109" s="42"/>
    </row>
    <row r="110">
      <c r="A110" s="42"/>
      <c r="B110" s="42"/>
      <c r="C110" s="42"/>
      <c r="D110" s="42"/>
      <c r="E110" s="42"/>
      <c r="F110" s="42"/>
      <c r="G110" s="42"/>
      <c r="H110" s="42"/>
      <c r="I110" s="42"/>
      <c r="J110" s="42"/>
      <c r="K110" s="42"/>
      <c r="L110" s="42"/>
      <c r="M110" s="42"/>
      <c r="N110" s="42"/>
      <c r="O110" s="42"/>
      <c r="P110" s="42"/>
      <c r="Q110" s="42"/>
      <c r="R110" s="42"/>
      <c r="S110" s="42"/>
      <c r="T110" s="42"/>
    </row>
    <row r="111">
      <c r="A111" s="42"/>
      <c r="B111" s="42"/>
      <c r="C111" s="42"/>
      <c r="D111" s="42"/>
      <c r="E111" s="42"/>
      <c r="F111" s="42"/>
      <c r="G111" s="42"/>
      <c r="H111" s="42"/>
      <c r="I111" s="42"/>
      <c r="J111" s="42"/>
      <c r="K111" s="42"/>
      <c r="L111" s="42"/>
      <c r="M111" s="42"/>
      <c r="N111" s="42"/>
      <c r="O111" s="42"/>
      <c r="P111" s="42"/>
      <c r="Q111" s="42"/>
      <c r="R111" s="42"/>
      <c r="S111" s="42"/>
      <c r="T111" s="42"/>
    </row>
    <row r="112">
      <c r="A112" s="42"/>
      <c r="B112" s="42"/>
      <c r="C112" s="42"/>
      <c r="D112" s="42"/>
      <c r="E112" s="42"/>
      <c r="F112" s="42"/>
      <c r="G112" s="42"/>
      <c r="H112" s="42"/>
      <c r="I112" s="42"/>
      <c r="J112" s="42"/>
      <c r="K112" s="42"/>
      <c r="L112" s="42"/>
      <c r="M112" s="42"/>
      <c r="N112" s="42"/>
      <c r="O112" s="42"/>
      <c r="P112" s="42"/>
      <c r="Q112" s="42"/>
      <c r="R112" s="42"/>
      <c r="S112" s="42"/>
      <c r="T112" s="42"/>
    </row>
    <row r="113">
      <c r="A113" s="42"/>
      <c r="B113" s="42"/>
      <c r="C113" s="42"/>
      <c r="D113" s="42"/>
      <c r="E113" s="42"/>
      <c r="F113" s="42"/>
      <c r="G113" s="42"/>
      <c r="H113" s="42"/>
      <c r="I113" s="42"/>
      <c r="J113" s="42"/>
      <c r="K113" s="42"/>
      <c r="L113" s="42"/>
      <c r="M113" s="42"/>
      <c r="N113" s="42"/>
      <c r="O113" s="42"/>
      <c r="P113" s="42"/>
      <c r="Q113" s="42"/>
      <c r="R113" s="42"/>
      <c r="S113" s="42"/>
      <c r="T113" s="42"/>
    </row>
    <row r="114">
      <c r="A114" s="42"/>
      <c r="B114" s="42"/>
      <c r="C114" s="42"/>
      <c r="D114" s="42"/>
      <c r="E114" s="42"/>
      <c r="F114" s="42"/>
      <c r="G114" s="42"/>
      <c r="H114" s="42"/>
      <c r="I114" s="42"/>
      <c r="J114" s="42"/>
      <c r="K114" s="42"/>
      <c r="L114" s="42"/>
      <c r="M114" s="42"/>
      <c r="N114" s="42"/>
      <c r="O114" s="42"/>
      <c r="P114" s="42"/>
      <c r="Q114" s="42"/>
      <c r="R114" s="42"/>
      <c r="S114" s="42"/>
      <c r="T114" s="42"/>
    </row>
    <row r="115">
      <c r="A115" s="42"/>
      <c r="B115" s="42"/>
      <c r="C115" s="42"/>
      <c r="D115" s="42"/>
      <c r="E115" s="42"/>
      <c r="F115" s="42"/>
      <c r="G115" s="42"/>
      <c r="H115" s="42"/>
      <c r="I115" s="42"/>
      <c r="J115" s="42"/>
      <c r="K115" s="42"/>
      <c r="L115" s="42"/>
      <c r="M115" s="42"/>
      <c r="N115" s="42"/>
      <c r="O115" s="42"/>
      <c r="P115" s="42"/>
      <c r="Q115" s="42"/>
      <c r="R115" s="42"/>
      <c r="S115" s="42"/>
      <c r="T115" s="42"/>
    </row>
    <row r="116">
      <c r="A116" s="42"/>
      <c r="B116" s="42"/>
      <c r="C116" s="42"/>
      <c r="D116" s="42"/>
      <c r="E116" s="42"/>
      <c r="F116" s="42"/>
      <c r="G116" s="42"/>
      <c r="H116" s="42"/>
      <c r="I116" s="42"/>
      <c r="J116" s="42"/>
      <c r="K116" s="42"/>
      <c r="L116" s="42"/>
      <c r="M116" s="42"/>
      <c r="N116" s="42"/>
      <c r="O116" s="42"/>
      <c r="P116" s="42"/>
      <c r="Q116" s="42"/>
      <c r="R116" s="42"/>
      <c r="S116" s="42"/>
      <c r="T116" s="42"/>
    </row>
    <row r="117">
      <c r="A117" s="42"/>
      <c r="B117" s="42"/>
      <c r="C117" s="42"/>
      <c r="D117" s="42"/>
      <c r="E117" s="42"/>
      <c r="F117" s="42"/>
      <c r="G117" s="42"/>
      <c r="H117" s="42"/>
      <c r="I117" s="42"/>
      <c r="J117" s="42"/>
      <c r="K117" s="42"/>
      <c r="L117" s="42"/>
      <c r="M117" s="42"/>
      <c r="N117" s="42"/>
      <c r="O117" s="42"/>
      <c r="P117" s="42"/>
      <c r="Q117" s="42"/>
      <c r="R117" s="42"/>
      <c r="S117" s="42"/>
      <c r="T117" s="42"/>
    </row>
    <row r="118">
      <c r="A118" s="42"/>
      <c r="B118" s="42"/>
      <c r="C118" s="42"/>
      <c r="D118" s="42"/>
      <c r="E118" s="42"/>
      <c r="F118" s="42"/>
      <c r="G118" s="42"/>
      <c r="H118" s="42"/>
      <c r="I118" s="42"/>
      <c r="J118" s="42"/>
      <c r="K118" s="42"/>
      <c r="L118" s="42"/>
      <c r="M118" s="42"/>
      <c r="N118" s="42"/>
      <c r="O118" s="42"/>
      <c r="P118" s="42"/>
      <c r="Q118" s="42"/>
      <c r="R118" s="42"/>
      <c r="S118" s="42"/>
      <c r="T118" s="42"/>
    </row>
    <row r="119">
      <c r="A119" s="42"/>
      <c r="B119" s="42"/>
      <c r="C119" s="42"/>
      <c r="D119" s="42"/>
      <c r="E119" s="42"/>
      <c r="F119" s="42"/>
      <c r="G119" s="42"/>
      <c r="H119" s="42"/>
      <c r="I119" s="42"/>
      <c r="J119" s="42"/>
      <c r="K119" s="42"/>
      <c r="L119" s="42"/>
      <c r="M119" s="42"/>
      <c r="N119" s="42"/>
      <c r="O119" s="42"/>
      <c r="P119" s="42"/>
      <c r="Q119" s="42"/>
      <c r="R119" s="42"/>
      <c r="S119" s="42"/>
      <c r="T119" s="42"/>
    </row>
    <row r="120">
      <c r="A120" s="42"/>
      <c r="B120" s="42"/>
      <c r="C120" s="42"/>
      <c r="D120" s="42"/>
      <c r="E120" s="42"/>
      <c r="F120" s="42"/>
      <c r="G120" s="42"/>
      <c r="H120" s="42"/>
      <c r="I120" s="42"/>
      <c r="J120" s="42"/>
      <c r="K120" s="42"/>
      <c r="L120" s="42"/>
      <c r="M120" s="42"/>
      <c r="N120" s="42"/>
      <c r="O120" s="42"/>
      <c r="P120" s="42"/>
      <c r="Q120" s="42"/>
      <c r="R120" s="42"/>
      <c r="S120" s="42"/>
      <c r="T120" s="42"/>
    </row>
    <row r="121">
      <c r="A121" s="42"/>
      <c r="B121" s="42"/>
      <c r="C121" s="42"/>
      <c r="D121" s="42"/>
      <c r="E121" s="42"/>
      <c r="F121" s="42"/>
      <c r="G121" s="42"/>
      <c r="H121" s="42"/>
      <c r="I121" s="42"/>
      <c r="J121" s="42"/>
      <c r="K121" s="42"/>
      <c r="L121" s="42"/>
      <c r="M121" s="42"/>
      <c r="N121" s="42"/>
      <c r="O121" s="42"/>
      <c r="P121" s="42"/>
      <c r="Q121" s="42"/>
      <c r="R121" s="42"/>
      <c r="S121" s="42"/>
      <c r="T121" s="42"/>
    </row>
    <row r="122">
      <c r="A122" s="42"/>
      <c r="B122" s="42"/>
      <c r="C122" s="42"/>
      <c r="D122" s="42"/>
      <c r="E122" s="42"/>
      <c r="F122" s="42"/>
      <c r="G122" s="42"/>
      <c r="H122" s="42"/>
      <c r="I122" s="42"/>
      <c r="J122" s="42"/>
      <c r="K122" s="42"/>
      <c r="L122" s="42"/>
      <c r="M122" s="42"/>
      <c r="N122" s="42"/>
      <c r="O122" s="42"/>
      <c r="P122" s="42"/>
      <c r="Q122" s="42"/>
      <c r="R122" s="42"/>
      <c r="S122" s="42"/>
      <c r="T122" s="42"/>
    </row>
    <row r="123">
      <c r="A123" s="42"/>
      <c r="B123" s="42"/>
      <c r="C123" s="42"/>
      <c r="D123" s="42"/>
      <c r="E123" s="42"/>
      <c r="F123" s="42"/>
      <c r="G123" s="42"/>
      <c r="H123" s="42"/>
      <c r="I123" s="42"/>
      <c r="J123" s="42"/>
      <c r="K123" s="42"/>
      <c r="L123" s="42"/>
      <c r="M123" s="42"/>
      <c r="N123" s="42"/>
      <c r="O123" s="42"/>
      <c r="P123" s="42"/>
      <c r="Q123" s="42"/>
      <c r="R123" s="42"/>
      <c r="S123" s="42"/>
      <c r="T123" s="42"/>
    </row>
    <row r="124">
      <c r="A124" s="42"/>
      <c r="B124" s="42"/>
      <c r="C124" s="42"/>
      <c r="D124" s="42"/>
      <c r="E124" s="42"/>
      <c r="F124" s="42"/>
      <c r="G124" s="42"/>
      <c r="H124" s="42"/>
      <c r="I124" s="42"/>
      <c r="J124" s="42"/>
      <c r="K124" s="42"/>
      <c r="L124" s="42"/>
      <c r="M124" s="42"/>
      <c r="N124" s="42"/>
      <c r="O124" s="42"/>
      <c r="P124" s="42"/>
      <c r="Q124" s="42"/>
      <c r="R124" s="42"/>
      <c r="S124" s="42"/>
      <c r="T124" s="42"/>
    </row>
    <row r="125">
      <c r="A125" s="42"/>
      <c r="B125" s="42"/>
      <c r="C125" s="42"/>
      <c r="D125" s="42"/>
      <c r="E125" s="42"/>
      <c r="F125" s="42"/>
      <c r="G125" s="42"/>
      <c r="H125" s="42"/>
      <c r="I125" s="42"/>
      <c r="J125" s="42"/>
      <c r="K125" s="42"/>
      <c r="L125" s="42"/>
      <c r="M125" s="42"/>
      <c r="N125" s="42"/>
      <c r="O125" s="42"/>
      <c r="P125" s="42"/>
      <c r="Q125" s="42"/>
      <c r="R125" s="42"/>
      <c r="S125" s="42"/>
      <c r="T125" s="42"/>
    </row>
    <row r="126">
      <c r="A126" s="42"/>
      <c r="B126" s="42"/>
      <c r="C126" s="42"/>
      <c r="D126" s="42"/>
      <c r="E126" s="42"/>
      <c r="F126" s="42"/>
      <c r="G126" s="42"/>
      <c r="H126" s="42"/>
      <c r="I126" s="42"/>
      <c r="J126" s="42"/>
      <c r="K126" s="42"/>
      <c r="L126" s="42"/>
      <c r="M126" s="42"/>
      <c r="N126" s="42"/>
      <c r="O126" s="42"/>
      <c r="P126" s="42"/>
      <c r="Q126" s="42"/>
      <c r="R126" s="42"/>
      <c r="S126" s="42"/>
      <c r="T126" s="42"/>
    </row>
    <row r="127">
      <c r="A127" s="42"/>
      <c r="B127" s="42"/>
      <c r="C127" s="42"/>
      <c r="D127" s="42"/>
      <c r="E127" s="42"/>
      <c r="F127" s="42"/>
      <c r="G127" s="42"/>
      <c r="H127" s="42"/>
      <c r="I127" s="42"/>
      <c r="J127" s="42"/>
      <c r="K127" s="42"/>
      <c r="L127" s="42"/>
      <c r="M127" s="42"/>
      <c r="N127" s="42"/>
      <c r="O127" s="42"/>
      <c r="P127" s="42"/>
      <c r="Q127" s="42"/>
      <c r="R127" s="42"/>
      <c r="S127" s="42"/>
      <c r="T127" s="42"/>
    </row>
    <row r="128">
      <c r="A128" s="42"/>
      <c r="B128" s="42"/>
      <c r="C128" s="42"/>
      <c r="D128" s="42"/>
      <c r="E128" s="42"/>
      <c r="F128" s="42"/>
      <c r="G128" s="42"/>
      <c r="H128" s="42"/>
      <c r="I128" s="42"/>
      <c r="J128" s="42"/>
      <c r="K128" s="42"/>
      <c r="L128" s="42"/>
      <c r="M128" s="42"/>
      <c r="N128" s="42"/>
      <c r="O128" s="42"/>
      <c r="P128" s="42"/>
      <c r="Q128" s="42"/>
      <c r="R128" s="42"/>
      <c r="S128" s="42"/>
      <c r="T128" s="42"/>
    </row>
    <row r="129">
      <c r="A129" s="42"/>
      <c r="B129" s="42"/>
      <c r="C129" s="42"/>
      <c r="D129" s="42"/>
      <c r="E129" s="42"/>
      <c r="F129" s="42"/>
      <c r="G129" s="42"/>
      <c r="H129" s="42"/>
      <c r="I129" s="42"/>
      <c r="J129" s="42"/>
      <c r="K129" s="42"/>
      <c r="L129" s="42"/>
      <c r="M129" s="42"/>
      <c r="N129" s="42"/>
      <c r="O129" s="42"/>
      <c r="P129" s="42"/>
      <c r="Q129" s="42"/>
      <c r="R129" s="42"/>
      <c r="S129" s="42"/>
      <c r="T129" s="42"/>
    </row>
    <row r="130">
      <c r="A130" s="42"/>
      <c r="B130" s="42"/>
      <c r="C130" s="42"/>
      <c r="D130" s="42"/>
      <c r="E130" s="42"/>
      <c r="F130" s="42"/>
      <c r="G130" s="42"/>
      <c r="H130" s="42"/>
      <c r="I130" s="42"/>
      <c r="J130" s="42"/>
      <c r="K130" s="42"/>
      <c r="L130" s="42"/>
      <c r="M130" s="42"/>
      <c r="N130" s="42"/>
      <c r="O130" s="42"/>
      <c r="P130" s="42"/>
      <c r="Q130" s="42"/>
      <c r="R130" s="42"/>
      <c r="S130" s="42"/>
      <c r="T130" s="42"/>
    </row>
    <row r="131">
      <c r="A131" s="42"/>
      <c r="B131" s="42"/>
      <c r="C131" s="42"/>
      <c r="D131" s="42"/>
      <c r="E131" s="42"/>
      <c r="F131" s="42"/>
      <c r="G131" s="42"/>
      <c r="H131" s="42"/>
      <c r="I131" s="42"/>
      <c r="J131" s="42"/>
      <c r="K131" s="42"/>
      <c r="L131" s="42"/>
      <c r="M131" s="42"/>
      <c r="N131" s="42"/>
      <c r="O131" s="42"/>
      <c r="P131" s="42"/>
      <c r="Q131" s="42"/>
      <c r="R131" s="42"/>
      <c r="S131" s="42"/>
      <c r="T131" s="42"/>
    </row>
    <row r="132">
      <c r="A132" s="42"/>
      <c r="B132" s="42"/>
      <c r="C132" s="42"/>
      <c r="D132" s="42"/>
      <c r="E132" s="42"/>
      <c r="F132" s="42"/>
      <c r="G132" s="42"/>
      <c r="H132" s="42"/>
      <c r="I132" s="42"/>
      <c r="J132" s="42"/>
      <c r="K132" s="42"/>
      <c r="L132" s="42"/>
      <c r="M132" s="42"/>
      <c r="N132" s="42"/>
      <c r="O132" s="42"/>
      <c r="P132" s="42"/>
      <c r="Q132" s="42"/>
      <c r="R132" s="42"/>
      <c r="S132" s="42"/>
      <c r="T132" s="42"/>
    </row>
    <row r="133">
      <c r="A133" s="42"/>
      <c r="B133" s="42"/>
      <c r="C133" s="42"/>
      <c r="D133" s="42"/>
      <c r="E133" s="42"/>
      <c r="F133" s="42"/>
      <c r="G133" s="42"/>
      <c r="H133" s="42"/>
      <c r="I133" s="42"/>
      <c r="J133" s="42"/>
      <c r="K133" s="42"/>
      <c r="L133" s="42"/>
      <c r="M133" s="42"/>
      <c r="N133" s="42"/>
      <c r="O133" s="42"/>
      <c r="P133" s="42"/>
      <c r="Q133" s="42"/>
      <c r="R133" s="42"/>
      <c r="S133" s="42"/>
      <c r="T133" s="42"/>
    </row>
    <row r="134">
      <c r="A134" s="42"/>
      <c r="B134" s="42"/>
      <c r="C134" s="42"/>
      <c r="D134" s="42"/>
      <c r="E134" s="42"/>
      <c r="F134" s="42"/>
      <c r="G134" s="42"/>
      <c r="H134" s="42"/>
      <c r="I134" s="42"/>
      <c r="J134" s="42"/>
      <c r="K134" s="42"/>
      <c r="L134" s="42"/>
      <c r="M134" s="42"/>
      <c r="N134" s="42"/>
      <c r="O134" s="42"/>
      <c r="P134" s="42"/>
      <c r="Q134" s="42"/>
      <c r="R134" s="42"/>
      <c r="S134" s="42"/>
      <c r="T134" s="42"/>
    </row>
    <row r="135">
      <c r="A135" s="42"/>
      <c r="B135" s="42"/>
      <c r="C135" s="42"/>
      <c r="D135" s="42"/>
      <c r="E135" s="42"/>
      <c r="F135" s="42"/>
      <c r="G135" s="42"/>
      <c r="H135" s="42"/>
      <c r="I135" s="42"/>
      <c r="J135" s="42"/>
      <c r="K135" s="42"/>
      <c r="L135" s="42"/>
      <c r="M135" s="42"/>
      <c r="N135" s="42"/>
      <c r="O135" s="42"/>
      <c r="P135" s="42"/>
      <c r="Q135" s="42"/>
      <c r="R135" s="42"/>
      <c r="S135" s="42"/>
      <c r="T135" s="42"/>
    </row>
    <row r="136">
      <c r="A136" s="42"/>
      <c r="B136" s="42"/>
      <c r="C136" s="42"/>
      <c r="D136" s="42"/>
      <c r="E136" s="42"/>
      <c r="F136" s="42"/>
      <c r="G136" s="42"/>
      <c r="H136" s="42"/>
      <c r="I136" s="42"/>
      <c r="J136" s="42"/>
      <c r="K136" s="42"/>
      <c r="L136" s="42"/>
      <c r="M136" s="42"/>
      <c r="N136" s="42"/>
      <c r="O136" s="42"/>
      <c r="P136" s="42"/>
      <c r="Q136" s="42"/>
      <c r="R136" s="42"/>
      <c r="S136" s="42"/>
      <c r="T136" s="42"/>
    </row>
    <row r="137">
      <c r="A137" s="42"/>
      <c r="B137" s="42"/>
      <c r="C137" s="42"/>
      <c r="D137" s="42"/>
      <c r="E137" s="42"/>
      <c r="F137" s="42"/>
      <c r="G137" s="42"/>
      <c r="H137" s="42"/>
      <c r="I137" s="42"/>
      <c r="J137" s="42"/>
      <c r="K137" s="42"/>
      <c r="L137" s="42"/>
      <c r="M137" s="42"/>
      <c r="N137" s="42"/>
      <c r="O137" s="42"/>
      <c r="P137" s="42"/>
      <c r="Q137" s="42"/>
      <c r="R137" s="42"/>
      <c r="S137" s="42"/>
      <c r="T137" s="42"/>
    </row>
    <row r="138">
      <c r="A138" s="42"/>
      <c r="B138" s="42"/>
      <c r="C138" s="42"/>
      <c r="D138" s="42"/>
      <c r="E138" s="42"/>
      <c r="F138" s="42"/>
      <c r="G138" s="42"/>
      <c r="H138" s="42"/>
      <c r="I138" s="42"/>
      <c r="J138" s="42"/>
      <c r="K138" s="42"/>
      <c r="L138" s="42"/>
      <c r="M138" s="42"/>
      <c r="N138" s="42"/>
      <c r="O138" s="42"/>
      <c r="P138" s="42"/>
      <c r="Q138" s="42"/>
      <c r="R138" s="42"/>
      <c r="S138" s="42"/>
      <c r="T138" s="42"/>
    </row>
    <row r="139">
      <c r="A139" s="42"/>
      <c r="B139" s="42"/>
      <c r="C139" s="42"/>
      <c r="D139" s="42"/>
      <c r="E139" s="42"/>
      <c r="F139" s="42"/>
      <c r="G139" s="42"/>
      <c r="H139" s="42"/>
      <c r="I139" s="42"/>
      <c r="J139" s="42"/>
      <c r="K139" s="42"/>
      <c r="L139" s="42"/>
      <c r="M139" s="42"/>
      <c r="N139" s="42"/>
      <c r="O139" s="42"/>
      <c r="P139" s="42"/>
      <c r="Q139" s="42"/>
      <c r="R139" s="42"/>
      <c r="S139" s="42"/>
      <c r="T139" s="42"/>
    </row>
    <row r="140">
      <c r="A140" s="42"/>
      <c r="B140" s="42"/>
      <c r="C140" s="42"/>
      <c r="D140" s="42"/>
      <c r="E140" s="42"/>
      <c r="F140" s="42"/>
      <c r="G140" s="42"/>
      <c r="H140" s="42"/>
      <c r="I140" s="42"/>
      <c r="J140" s="42"/>
      <c r="K140" s="42"/>
      <c r="L140" s="42"/>
      <c r="M140" s="42"/>
      <c r="N140" s="42"/>
      <c r="O140" s="42"/>
      <c r="P140" s="42"/>
      <c r="Q140" s="42"/>
      <c r="R140" s="42"/>
      <c r="S140" s="42"/>
      <c r="T140" s="42"/>
    </row>
    <row r="141">
      <c r="A141" s="42"/>
      <c r="B141" s="42"/>
      <c r="C141" s="42"/>
      <c r="D141" s="42"/>
      <c r="E141" s="42"/>
      <c r="F141" s="42"/>
      <c r="G141" s="42"/>
      <c r="H141" s="42"/>
      <c r="I141" s="42"/>
      <c r="J141" s="42"/>
      <c r="K141" s="42"/>
      <c r="L141" s="42"/>
      <c r="M141" s="42"/>
      <c r="N141" s="42"/>
      <c r="O141" s="42"/>
      <c r="P141" s="42"/>
      <c r="Q141" s="42"/>
      <c r="R141" s="42"/>
      <c r="S141" s="42"/>
      <c r="T141" s="42"/>
    </row>
    <row r="142">
      <c r="A142" s="42"/>
      <c r="B142" s="42"/>
      <c r="C142" s="42"/>
      <c r="D142" s="42"/>
      <c r="E142" s="42"/>
      <c r="F142" s="42"/>
      <c r="G142" s="42"/>
      <c r="H142" s="42"/>
      <c r="I142" s="42"/>
      <c r="J142" s="42"/>
      <c r="K142" s="42"/>
      <c r="L142" s="42"/>
      <c r="M142" s="42"/>
      <c r="N142" s="42"/>
      <c r="O142" s="42"/>
      <c r="P142" s="42"/>
      <c r="Q142" s="42"/>
      <c r="R142" s="42"/>
      <c r="S142" s="42"/>
      <c r="T142" s="42"/>
    </row>
    <row r="143">
      <c r="A143" s="42"/>
      <c r="B143" s="42"/>
      <c r="C143" s="42"/>
      <c r="D143" s="42"/>
      <c r="E143" s="42"/>
      <c r="F143" s="42"/>
      <c r="G143" s="42"/>
      <c r="H143" s="42"/>
      <c r="I143" s="42"/>
      <c r="J143" s="42"/>
      <c r="K143" s="42"/>
      <c r="L143" s="42"/>
      <c r="M143" s="42"/>
      <c r="N143" s="42"/>
      <c r="O143" s="42"/>
      <c r="P143" s="42"/>
      <c r="Q143" s="42"/>
      <c r="R143" s="42"/>
      <c r="S143" s="42"/>
      <c r="T143" s="42"/>
    </row>
    <row r="144">
      <c r="A144" s="42"/>
      <c r="B144" s="42"/>
      <c r="C144" s="42"/>
      <c r="D144" s="42"/>
      <c r="E144" s="42"/>
      <c r="F144" s="42"/>
      <c r="G144" s="42"/>
      <c r="H144" s="42"/>
      <c r="I144" s="42"/>
      <c r="J144" s="42"/>
      <c r="K144" s="42"/>
      <c r="L144" s="42"/>
      <c r="M144" s="42"/>
      <c r="N144" s="42"/>
      <c r="O144" s="42"/>
      <c r="P144" s="42"/>
      <c r="Q144" s="42"/>
      <c r="R144" s="42"/>
      <c r="S144" s="42"/>
      <c r="T144" s="42"/>
    </row>
    <row r="145">
      <c r="A145" s="42"/>
      <c r="B145" s="42"/>
      <c r="C145" s="42"/>
      <c r="D145" s="42"/>
      <c r="E145" s="42"/>
      <c r="F145" s="42"/>
      <c r="G145" s="42"/>
      <c r="H145" s="42"/>
      <c r="I145" s="42"/>
      <c r="J145" s="42"/>
      <c r="K145" s="42"/>
      <c r="L145" s="42"/>
      <c r="M145" s="42"/>
      <c r="N145" s="42"/>
      <c r="O145" s="42"/>
      <c r="P145" s="42"/>
      <c r="Q145" s="42"/>
      <c r="R145" s="42"/>
      <c r="S145" s="42"/>
      <c r="T145" s="42"/>
    </row>
    <row r="146">
      <c r="A146" s="42"/>
      <c r="B146" s="42"/>
      <c r="C146" s="42"/>
      <c r="D146" s="42"/>
      <c r="E146" s="42"/>
      <c r="F146" s="42"/>
      <c r="G146" s="42"/>
      <c r="H146" s="42"/>
      <c r="I146" s="42"/>
      <c r="J146" s="42"/>
      <c r="K146" s="42"/>
      <c r="L146" s="42"/>
      <c r="M146" s="42"/>
      <c r="N146" s="42"/>
      <c r="O146" s="42"/>
      <c r="P146" s="42"/>
      <c r="Q146" s="42"/>
      <c r="R146" s="42"/>
      <c r="S146" s="42"/>
      <c r="T146" s="42"/>
    </row>
    <row r="147">
      <c r="A147" s="42"/>
      <c r="B147" s="42"/>
      <c r="C147" s="42"/>
      <c r="D147" s="42"/>
      <c r="E147" s="42"/>
      <c r="F147" s="42"/>
      <c r="G147" s="42"/>
      <c r="H147" s="42"/>
      <c r="I147" s="42"/>
      <c r="J147" s="42"/>
      <c r="K147" s="42"/>
      <c r="L147" s="42"/>
      <c r="M147" s="42"/>
      <c r="N147" s="42"/>
      <c r="O147" s="42"/>
      <c r="P147" s="42"/>
      <c r="Q147" s="42"/>
      <c r="R147" s="42"/>
      <c r="S147" s="42"/>
      <c r="T147" s="42"/>
    </row>
    <row r="148">
      <c r="A148" s="42"/>
      <c r="B148" s="42"/>
      <c r="C148" s="42"/>
      <c r="D148" s="42"/>
      <c r="E148" s="42"/>
      <c r="F148" s="42"/>
      <c r="G148" s="42"/>
      <c r="H148" s="42"/>
      <c r="I148" s="42"/>
      <c r="J148" s="42"/>
      <c r="K148" s="42"/>
      <c r="L148" s="42"/>
      <c r="M148" s="42"/>
      <c r="N148" s="42"/>
      <c r="O148" s="42"/>
      <c r="P148" s="42"/>
      <c r="Q148" s="42"/>
      <c r="R148" s="42"/>
      <c r="S148" s="42"/>
      <c r="T148" s="42"/>
    </row>
    <row r="149">
      <c r="A149" s="42"/>
      <c r="B149" s="42"/>
      <c r="C149" s="42"/>
      <c r="D149" s="42"/>
      <c r="E149" s="42"/>
      <c r="F149" s="42"/>
      <c r="G149" s="42"/>
      <c r="H149" s="42"/>
      <c r="I149" s="42"/>
      <c r="J149" s="42"/>
      <c r="K149" s="42"/>
      <c r="L149" s="42"/>
      <c r="M149" s="42"/>
      <c r="N149" s="42"/>
      <c r="O149" s="42"/>
      <c r="P149" s="42"/>
      <c r="Q149" s="42"/>
      <c r="R149" s="42"/>
      <c r="S149" s="42"/>
      <c r="T149" s="42"/>
    </row>
    <row r="150">
      <c r="A150" s="42"/>
      <c r="B150" s="42"/>
      <c r="C150" s="42"/>
      <c r="D150" s="42"/>
      <c r="E150" s="42"/>
      <c r="F150" s="42"/>
      <c r="G150" s="42"/>
      <c r="H150" s="42"/>
      <c r="I150" s="42"/>
      <c r="J150" s="42"/>
      <c r="K150" s="42"/>
      <c r="L150" s="42"/>
      <c r="M150" s="42"/>
      <c r="N150" s="42"/>
      <c r="O150" s="42"/>
      <c r="P150" s="42"/>
      <c r="Q150" s="42"/>
      <c r="R150" s="42"/>
      <c r="S150" s="42"/>
      <c r="T150" s="42"/>
    </row>
    <row r="151">
      <c r="A151" s="42"/>
      <c r="B151" s="42"/>
      <c r="C151" s="42"/>
      <c r="D151" s="42"/>
      <c r="E151" s="42"/>
      <c r="F151" s="42"/>
      <c r="G151" s="42"/>
      <c r="H151" s="42"/>
      <c r="I151" s="42"/>
      <c r="J151" s="42"/>
      <c r="K151" s="42"/>
      <c r="L151" s="42"/>
      <c r="M151" s="42"/>
      <c r="N151" s="42"/>
      <c r="O151" s="42"/>
      <c r="P151" s="42"/>
      <c r="Q151" s="42"/>
      <c r="R151" s="42"/>
      <c r="S151" s="42"/>
      <c r="T151" s="42"/>
    </row>
    <row r="152">
      <c r="A152" s="42"/>
      <c r="B152" s="42"/>
      <c r="C152" s="42"/>
      <c r="D152" s="42"/>
      <c r="E152" s="42"/>
      <c r="F152" s="42"/>
      <c r="G152" s="42"/>
      <c r="H152" s="42"/>
      <c r="I152" s="42"/>
      <c r="J152" s="42"/>
      <c r="K152" s="42"/>
      <c r="L152" s="42"/>
      <c r="M152" s="42"/>
      <c r="N152" s="42"/>
      <c r="O152" s="42"/>
      <c r="P152" s="42"/>
      <c r="Q152" s="42"/>
      <c r="R152" s="42"/>
      <c r="S152" s="42"/>
      <c r="T152" s="42"/>
    </row>
    <row r="153">
      <c r="A153" s="42"/>
      <c r="B153" s="42"/>
      <c r="C153" s="42"/>
      <c r="D153" s="42"/>
      <c r="E153" s="42"/>
      <c r="F153" s="42"/>
      <c r="G153" s="42"/>
      <c r="H153" s="42"/>
      <c r="I153" s="42"/>
      <c r="J153" s="42"/>
      <c r="K153" s="42"/>
      <c r="L153" s="42"/>
      <c r="M153" s="42"/>
      <c r="N153" s="42"/>
      <c r="O153" s="42"/>
      <c r="P153" s="42"/>
      <c r="Q153" s="42"/>
      <c r="R153" s="42"/>
      <c r="S153" s="42"/>
      <c r="T153" s="42"/>
    </row>
    <row r="154">
      <c r="A154" s="42"/>
      <c r="B154" s="42"/>
      <c r="C154" s="42"/>
      <c r="D154" s="42"/>
      <c r="E154" s="42"/>
      <c r="F154" s="42"/>
      <c r="G154" s="42"/>
      <c r="H154" s="42"/>
      <c r="I154" s="42"/>
      <c r="J154" s="42"/>
      <c r="K154" s="42"/>
      <c r="L154" s="42"/>
      <c r="M154" s="42"/>
      <c r="N154" s="42"/>
      <c r="O154" s="42"/>
      <c r="P154" s="42"/>
      <c r="Q154" s="42"/>
      <c r="R154" s="42"/>
      <c r="S154" s="42"/>
      <c r="T154" s="42"/>
    </row>
    <row r="155">
      <c r="A155" s="42"/>
      <c r="B155" s="42"/>
      <c r="C155" s="42"/>
      <c r="D155" s="42"/>
      <c r="E155" s="42"/>
      <c r="F155" s="42"/>
      <c r="G155" s="42"/>
      <c r="H155" s="42"/>
      <c r="I155" s="42"/>
      <c r="J155" s="42"/>
      <c r="K155" s="42"/>
      <c r="L155" s="42"/>
      <c r="M155" s="42"/>
      <c r="N155" s="42"/>
      <c r="O155" s="42"/>
      <c r="P155" s="42"/>
      <c r="Q155" s="42"/>
      <c r="R155" s="42"/>
      <c r="S155" s="42"/>
      <c r="T155" s="42"/>
    </row>
    <row r="156">
      <c r="A156" s="42"/>
      <c r="B156" s="42"/>
      <c r="C156" s="42"/>
      <c r="D156" s="42"/>
      <c r="E156" s="42"/>
      <c r="F156" s="42"/>
      <c r="G156" s="42"/>
      <c r="H156" s="42"/>
      <c r="I156" s="42"/>
      <c r="J156" s="42"/>
      <c r="K156" s="42"/>
      <c r="L156" s="42"/>
      <c r="M156" s="42"/>
      <c r="N156" s="42"/>
      <c r="O156" s="42"/>
      <c r="P156" s="42"/>
      <c r="Q156" s="42"/>
      <c r="R156" s="42"/>
      <c r="S156" s="42"/>
      <c r="T156" s="42"/>
    </row>
    <row r="157">
      <c r="A157" s="42"/>
      <c r="B157" s="42"/>
      <c r="C157" s="42"/>
      <c r="D157" s="42"/>
      <c r="E157" s="42"/>
      <c r="F157" s="42"/>
      <c r="G157" s="42"/>
      <c r="H157" s="42"/>
      <c r="I157" s="42"/>
      <c r="J157" s="42"/>
      <c r="K157" s="42"/>
      <c r="L157" s="42"/>
      <c r="M157" s="42"/>
      <c r="N157" s="42"/>
      <c r="O157" s="42"/>
      <c r="P157" s="42"/>
      <c r="Q157" s="42"/>
      <c r="R157" s="42"/>
      <c r="S157" s="42"/>
      <c r="T157" s="42"/>
    </row>
    <row r="158">
      <c r="A158" s="42"/>
      <c r="B158" s="42"/>
      <c r="C158" s="42"/>
      <c r="D158" s="42"/>
      <c r="E158" s="42"/>
      <c r="F158" s="42"/>
      <c r="G158" s="42"/>
      <c r="H158" s="42"/>
      <c r="I158" s="42"/>
      <c r="J158" s="42"/>
      <c r="K158" s="42"/>
      <c r="L158" s="42"/>
      <c r="M158" s="42"/>
      <c r="N158" s="42"/>
      <c r="O158" s="42"/>
      <c r="P158" s="42"/>
      <c r="Q158" s="42"/>
      <c r="R158" s="42"/>
      <c r="S158" s="42"/>
      <c r="T158" s="42"/>
    </row>
    <row r="159">
      <c r="A159" s="42"/>
      <c r="B159" s="42"/>
      <c r="C159" s="42"/>
      <c r="D159" s="42"/>
      <c r="E159" s="42"/>
      <c r="F159" s="42"/>
      <c r="G159" s="42"/>
      <c r="H159" s="42"/>
      <c r="I159" s="42"/>
      <c r="J159" s="42"/>
      <c r="K159" s="42"/>
      <c r="L159" s="42"/>
      <c r="M159" s="42"/>
      <c r="N159" s="42"/>
      <c r="O159" s="42"/>
      <c r="P159" s="42"/>
      <c r="Q159" s="42"/>
      <c r="R159" s="42"/>
      <c r="S159" s="42"/>
      <c r="T159" s="42"/>
    </row>
    <row r="160">
      <c r="A160" s="42"/>
      <c r="B160" s="42"/>
      <c r="C160" s="42"/>
      <c r="D160" s="42"/>
      <c r="E160" s="42"/>
      <c r="F160" s="42"/>
      <c r="G160" s="42"/>
      <c r="H160" s="42"/>
      <c r="I160" s="42"/>
      <c r="J160" s="42"/>
      <c r="K160" s="42"/>
      <c r="L160" s="42"/>
      <c r="M160" s="42"/>
      <c r="N160" s="42"/>
      <c r="O160" s="42"/>
      <c r="P160" s="42"/>
      <c r="Q160" s="42"/>
      <c r="R160" s="42"/>
      <c r="S160" s="42"/>
      <c r="T160" s="42"/>
    </row>
    <row r="161">
      <c r="A161" s="42"/>
      <c r="B161" s="42"/>
      <c r="C161" s="42"/>
      <c r="D161" s="42"/>
      <c r="E161" s="42"/>
      <c r="F161" s="42"/>
      <c r="G161" s="42"/>
      <c r="H161" s="42"/>
      <c r="I161" s="42"/>
      <c r="J161" s="42"/>
      <c r="K161" s="42"/>
      <c r="L161" s="42"/>
      <c r="M161" s="42"/>
      <c r="N161" s="42"/>
      <c r="O161" s="42"/>
      <c r="P161" s="42"/>
      <c r="Q161" s="42"/>
      <c r="R161" s="42"/>
      <c r="S161" s="42"/>
      <c r="T161" s="42"/>
    </row>
    <row r="162">
      <c r="A162" s="42"/>
      <c r="B162" s="42"/>
      <c r="C162" s="42"/>
      <c r="D162" s="42"/>
      <c r="E162" s="42"/>
      <c r="F162" s="42"/>
      <c r="G162" s="42"/>
      <c r="H162" s="42"/>
      <c r="I162" s="42"/>
      <c r="J162" s="42"/>
      <c r="K162" s="42"/>
      <c r="L162" s="42"/>
      <c r="M162" s="42"/>
      <c r="N162" s="42"/>
      <c r="O162" s="42"/>
      <c r="P162" s="42"/>
      <c r="Q162" s="42"/>
      <c r="R162" s="42"/>
      <c r="S162" s="42"/>
      <c r="T162" s="42"/>
    </row>
    <row r="163">
      <c r="A163" s="42"/>
      <c r="B163" s="42"/>
      <c r="C163" s="42"/>
      <c r="D163" s="42"/>
      <c r="E163" s="42"/>
      <c r="F163" s="42"/>
      <c r="G163" s="42"/>
      <c r="H163" s="42"/>
      <c r="I163" s="42"/>
      <c r="J163" s="42"/>
      <c r="K163" s="42"/>
      <c r="L163" s="42"/>
      <c r="M163" s="42"/>
      <c r="N163" s="42"/>
      <c r="O163" s="42"/>
      <c r="P163" s="42"/>
      <c r="Q163" s="42"/>
      <c r="R163" s="42"/>
      <c r="S163" s="42"/>
      <c r="T163" s="42"/>
    </row>
    <row r="164">
      <c r="A164" s="42"/>
      <c r="B164" s="42"/>
      <c r="C164" s="42"/>
      <c r="D164" s="42"/>
      <c r="E164" s="42"/>
      <c r="F164" s="42"/>
      <c r="G164" s="42"/>
      <c r="H164" s="42"/>
      <c r="I164" s="42"/>
      <c r="J164" s="42"/>
      <c r="K164" s="42"/>
      <c r="L164" s="42"/>
      <c r="M164" s="42"/>
      <c r="N164" s="42"/>
      <c r="O164" s="42"/>
      <c r="P164" s="42"/>
      <c r="Q164" s="42"/>
      <c r="R164" s="42"/>
      <c r="S164" s="42"/>
      <c r="T164" s="42"/>
    </row>
    <row r="165">
      <c r="A165" s="42"/>
      <c r="B165" s="42"/>
      <c r="C165" s="42"/>
      <c r="D165" s="42"/>
      <c r="E165" s="42"/>
      <c r="F165" s="42"/>
      <c r="G165" s="42"/>
      <c r="H165" s="42"/>
      <c r="I165" s="42"/>
      <c r="J165" s="42"/>
      <c r="K165" s="42"/>
      <c r="L165" s="42"/>
      <c r="M165" s="42"/>
      <c r="N165" s="42"/>
      <c r="O165" s="42"/>
      <c r="P165" s="42"/>
      <c r="Q165" s="42"/>
      <c r="R165" s="42"/>
      <c r="S165" s="42"/>
      <c r="T165" s="42"/>
    </row>
    <row r="166">
      <c r="A166" s="42"/>
      <c r="B166" s="42"/>
      <c r="C166" s="42"/>
      <c r="D166" s="42"/>
      <c r="E166" s="42"/>
      <c r="F166" s="42"/>
      <c r="G166" s="42"/>
      <c r="H166" s="42"/>
      <c r="I166" s="42"/>
      <c r="J166" s="42"/>
      <c r="K166" s="42"/>
      <c r="L166" s="42"/>
      <c r="M166" s="42"/>
      <c r="N166" s="42"/>
      <c r="O166" s="42"/>
      <c r="P166" s="42"/>
      <c r="Q166" s="42"/>
      <c r="R166" s="42"/>
      <c r="S166" s="42"/>
      <c r="T166" s="42"/>
    </row>
    <row r="167">
      <c r="A167" s="42"/>
      <c r="B167" s="42"/>
      <c r="C167" s="42"/>
      <c r="D167" s="42"/>
      <c r="E167" s="42"/>
      <c r="F167" s="42"/>
      <c r="G167" s="42"/>
      <c r="H167" s="42"/>
      <c r="I167" s="42"/>
      <c r="J167" s="42"/>
      <c r="K167" s="42"/>
      <c r="L167" s="42"/>
      <c r="M167" s="42"/>
      <c r="N167" s="42"/>
      <c r="O167" s="42"/>
      <c r="P167" s="42"/>
      <c r="Q167" s="42"/>
      <c r="R167" s="42"/>
      <c r="S167" s="42"/>
      <c r="T167" s="42"/>
    </row>
    <row r="168">
      <c r="A168" s="42"/>
      <c r="B168" s="42"/>
      <c r="C168" s="42"/>
      <c r="D168" s="42"/>
      <c r="E168" s="42"/>
      <c r="F168" s="42"/>
      <c r="G168" s="42"/>
      <c r="H168" s="42"/>
      <c r="I168" s="42"/>
      <c r="J168" s="42"/>
      <c r="K168" s="42"/>
      <c r="L168" s="42"/>
      <c r="M168" s="42"/>
      <c r="N168" s="42"/>
      <c r="O168" s="42"/>
      <c r="P168" s="42"/>
      <c r="Q168" s="42"/>
      <c r="R168" s="42"/>
      <c r="S168" s="42"/>
      <c r="T168" s="42"/>
    </row>
    <row r="169">
      <c r="A169" s="42"/>
      <c r="B169" s="42"/>
      <c r="C169" s="42"/>
      <c r="D169" s="42"/>
      <c r="E169" s="42"/>
      <c r="F169" s="42"/>
      <c r="G169" s="42"/>
      <c r="H169" s="42"/>
      <c r="I169" s="42"/>
      <c r="J169" s="42"/>
      <c r="K169" s="42"/>
      <c r="L169" s="42"/>
      <c r="M169" s="42"/>
      <c r="N169" s="42"/>
      <c r="O169" s="42"/>
      <c r="P169" s="42"/>
      <c r="Q169" s="42"/>
      <c r="R169" s="42"/>
      <c r="S169" s="42"/>
      <c r="T169" s="42"/>
    </row>
    <row r="170">
      <c r="A170" s="42"/>
      <c r="B170" s="42"/>
      <c r="C170" s="42"/>
      <c r="D170" s="42"/>
      <c r="E170" s="42"/>
      <c r="F170" s="42"/>
      <c r="G170" s="42"/>
      <c r="H170" s="42"/>
      <c r="I170" s="42"/>
      <c r="J170" s="42"/>
      <c r="K170" s="42"/>
      <c r="L170" s="42"/>
      <c r="M170" s="42"/>
      <c r="N170" s="42"/>
      <c r="O170" s="42"/>
      <c r="P170" s="42"/>
      <c r="Q170" s="42"/>
      <c r="R170" s="42"/>
      <c r="S170" s="42"/>
      <c r="T170" s="42"/>
    </row>
    <row r="171">
      <c r="A171" s="42"/>
      <c r="B171" s="42"/>
      <c r="C171" s="42"/>
      <c r="D171" s="42"/>
      <c r="E171" s="42"/>
      <c r="F171" s="42"/>
      <c r="G171" s="42"/>
      <c r="H171" s="42"/>
      <c r="I171" s="42"/>
      <c r="J171" s="42"/>
      <c r="K171" s="42"/>
      <c r="L171" s="42"/>
      <c r="M171" s="42"/>
      <c r="N171" s="42"/>
      <c r="O171" s="42"/>
      <c r="P171" s="42"/>
      <c r="Q171" s="42"/>
      <c r="R171" s="42"/>
      <c r="S171" s="42"/>
      <c r="T171" s="42"/>
    </row>
    <row r="172">
      <c r="A172" s="42"/>
      <c r="B172" s="42"/>
      <c r="C172" s="42"/>
      <c r="D172" s="42"/>
      <c r="E172" s="42"/>
      <c r="F172" s="42"/>
      <c r="G172" s="42"/>
      <c r="H172" s="42"/>
      <c r="I172" s="42"/>
      <c r="J172" s="42"/>
      <c r="K172" s="42"/>
      <c r="L172" s="42"/>
      <c r="M172" s="42"/>
      <c r="N172" s="42"/>
      <c r="O172" s="42"/>
      <c r="P172" s="42"/>
      <c r="Q172" s="42"/>
      <c r="R172" s="42"/>
      <c r="S172" s="42"/>
      <c r="T172" s="42"/>
    </row>
    <row r="173">
      <c r="A173" s="42"/>
      <c r="B173" s="42"/>
      <c r="C173" s="42"/>
      <c r="D173" s="42"/>
      <c r="E173" s="42"/>
      <c r="F173" s="42"/>
      <c r="G173" s="42"/>
      <c r="H173" s="42"/>
      <c r="I173" s="42"/>
      <c r="J173" s="42"/>
      <c r="K173" s="42"/>
      <c r="L173" s="42"/>
      <c r="M173" s="42"/>
      <c r="N173" s="42"/>
      <c r="O173" s="42"/>
      <c r="P173" s="42"/>
      <c r="Q173" s="42"/>
      <c r="R173" s="42"/>
      <c r="S173" s="42"/>
      <c r="T173" s="42"/>
    </row>
    <row r="174">
      <c r="A174" s="42"/>
      <c r="B174" s="42"/>
      <c r="C174" s="42"/>
      <c r="D174" s="42"/>
      <c r="E174" s="42"/>
      <c r="F174" s="42"/>
      <c r="G174" s="42"/>
      <c r="H174" s="42"/>
      <c r="I174" s="42"/>
      <c r="J174" s="42"/>
      <c r="K174" s="42"/>
      <c r="L174" s="42"/>
      <c r="M174" s="42"/>
      <c r="N174" s="42"/>
      <c r="O174" s="42"/>
      <c r="P174" s="42"/>
      <c r="Q174" s="42"/>
      <c r="R174" s="42"/>
      <c r="S174" s="42"/>
      <c r="T174" s="42"/>
    </row>
    <row r="175">
      <c r="A175" s="42"/>
      <c r="B175" s="42"/>
      <c r="C175" s="42"/>
      <c r="D175" s="42"/>
      <c r="E175" s="42"/>
      <c r="F175" s="42"/>
      <c r="G175" s="42"/>
      <c r="H175" s="42"/>
      <c r="I175" s="42"/>
      <c r="J175" s="42"/>
      <c r="K175" s="42"/>
      <c r="L175" s="42"/>
      <c r="M175" s="42"/>
      <c r="N175" s="42"/>
      <c r="O175" s="42"/>
      <c r="P175" s="42"/>
      <c r="Q175" s="42"/>
      <c r="R175" s="42"/>
      <c r="S175" s="42"/>
      <c r="T175" s="42"/>
    </row>
    <row r="176">
      <c r="A176" s="42"/>
      <c r="B176" s="42"/>
      <c r="C176" s="42"/>
      <c r="D176" s="42"/>
      <c r="E176" s="42"/>
      <c r="F176" s="42"/>
      <c r="G176" s="42"/>
      <c r="H176" s="42"/>
      <c r="I176" s="42"/>
      <c r="J176" s="42"/>
      <c r="K176" s="42"/>
      <c r="L176" s="42"/>
      <c r="M176" s="42"/>
      <c r="N176" s="42"/>
      <c r="O176" s="42"/>
      <c r="P176" s="42"/>
      <c r="Q176" s="42"/>
      <c r="R176" s="42"/>
      <c r="S176" s="42"/>
      <c r="T176" s="42"/>
    </row>
    <row r="177">
      <c r="A177" s="42"/>
      <c r="B177" s="42"/>
      <c r="C177" s="42"/>
      <c r="D177" s="42"/>
      <c r="E177" s="42"/>
      <c r="F177" s="42"/>
      <c r="G177" s="42"/>
      <c r="H177" s="42"/>
      <c r="I177" s="42"/>
      <c r="J177" s="42"/>
      <c r="K177" s="42"/>
      <c r="L177" s="42"/>
      <c r="M177" s="42"/>
      <c r="N177" s="42"/>
      <c r="O177" s="42"/>
      <c r="P177" s="42"/>
      <c r="Q177" s="42"/>
      <c r="R177" s="42"/>
      <c r="S177" s="42"/>
      <c r="T177" s="42"/>
    </row>
    <row r="178">
      <c r="A178" s="42"/>
      <c r="B178" s="42"/>
      <c r="C178" s="42"/>
      <c r="D178" s="42"/>
      <c r="E178" s="42"/>
      <c r="F178" s="42"/>
      <c r="G178" s="42"/>
      <c r="H178" s="42"/>
      <c r="I178" s="42"/>
      <c r="J178" s="42"/>
      <c r="K178" s="42"/>
      <c r="L178" s="42"/>
      <c r="M178" s="42"/>
      <c r="N178" s="42"/>
      <c r="O178" s="42"/>
      <c r="P178" s="42"/>
      <c r="Q178" s="42"/>
      <c r="R178" s="42"/>
      <c r="S178" s="42"/>
      <c r="T178" s="42"/>
    </row>
    <row r="179">
      <c r="A179" s="42"/>
      <c r="B179" s="42"/>
      <c r="C179" s="42"/>
      <c r="D179" s="42"/>
      <c r="E179" s="42"/>
      <c r="F179" s="42"/>
      <c r="G179" s="42"/>
      <c r="H179" s="42"/>
      <c r="I179" s="42"/>
      <c r="J179" s="42"/>
      <c r="K179" s="42"/>
      <c r="L179" s="42"/>
      <c r="M179" s="42"/>
      <c r="N179" s="42"/>
      <c r="O179" s="42"/>
      <c r="P179" s="42"/>
      <c r="Q179" s="42"/>
      <c r="R179" s="42"/>
      <c r="S179" s="42"/>
      <c r="T179" s="42"/>
    </row>
    <row r="180">
      <c r="A180" s="42"/>
      <c r="B180" s="42"/>
      <c r="C180" s="42"/>
      <c r="D180" s="42"/>
      <c r="E180" s="42"/>
      <c r="F180" s="42"/>
      <c r="G180" s="42"/>
      <c r="H180" s="42"/>
      <c r="I180" s="42"/>
      <c r="J180" s="42"/>
      <c r="K180" s="42"/>
      <c r="L180" s="42"/>
      <c r="M180" s="42"/>
      <c r="N180" s="42"/>
      <c r="O180" s="42"/>
      <c r="P180" s="42"/>
      <c r="Q180" s="42"/>
      <c r="R180" s="42"/>
      <c r="S180" s="42"/>
      <c r="T180" s="42"/>
    </row>
    <row r="181">
      <c r="A181" s="42"/>
      <c r="B181" s="42"/>
      <c r="C181" s="42"/>
      <c r="D181" s="42"/>
      <c r="E181" s="42"/>
      <c r="F181" s="42"/>
      <c r="G181" s="42"/>
      <c r="H181" s="42"/>
      <c r="I181" s="42"/>
      <c r="J181" s="42"/>
      <c r="K181" s="42"/>
      <c r="L181" s="42"/>
      <c r="M181" s="42"/>
      <c r="N181" s="42"/>
      <c r="O181" s="42"/>
      <c r="P181" s="42"/>
      <c r="Q181" s="42"/>
      <c r="R181" s="42"/>
      <c r="S181" s="42"/>
      <c r="T181" s="42"/>
    </row>
    <row r="182">
      <c r="A182" s="42"/>
      <c r="B182" s="42"/>
      <c r="C182" s="42"/>
      <c r="D182" s="42"/>
      <c r="E182" s="42"/>
      <c r="F182" s="42"/>
      <c r="G182" s="42"/>
      <c r="H182" s="42"/>
      <c r="I182" s="42"/>
      <c r="J182" s="42"/>
      <c r="K182" s="42"/>
      <c r="L182" s="42"/>
      <c r="M182" s="42"/>
      <c r="N182" s="42"/>
      <c r="O182" s="42"/>
      <c r="P182" s="42"/>
      <c r="Q182" s="42"/>
      <c r="R182" s="42"/>
      <c r="S182" s="42"/>
      <c r="T182" s="42"/>
    </row>
    <row r="183">
      <c r="A183" s="42"/>
      <c r="B183" s="42"/>
      <c r="C183" s="42"/>
      <c r="D183" s="42"/>
      <c r="E183" s="42"/>
      <c r="F183" s="42"/>
      <c r="G183" s="42"/>
      <c r="H183" s="42"/>
      <c r="I183" s="42"/>
      <c r="J183" s="42"/>
      <c r="K183" s="42"/>
      <c r="L183" s="42"/>
      <c r="M183" s="42"/>
      <c r="N183" s="42"/>
      <c r="O183" s="42"/>
      <c r="P183" s="42"/>
      <c r="Q183" s="42"/>
      <c r="R183" s="42"/>
      <c r="S183" s="42"/>
      <c r="T183" s="42"/>
    </row>
    <row r="184">
      <c r="A184" s="42"/>
      <c r="B184" s="42"/>
      <c r="C184" s="42"/>
      <c r="D184" s="42"/>
      <c r="E184" s="42"/>
      <c r="F184" s="42"/>
      <c r="G184" s="42"/>
      <c r="H184" s="42"/>
      <c r="I184" s="42"/>
      <c r="J184" s="42"/>
      <c r="K184" s="42"/>
      <c r="L184" s="42"/>
      <c r="M184" s="42"/>
      <c r="N184" s="42"/>
      <c r="O184" s="42"/>
      <c r="P184" s="42"/>
      <c r="Q184" s="42"/>
      <c r="R184" s="42"/>
      <c r="S184" s="42"/>
      <c r="T184" s="42"/>
    </row>
    <row r="185">
      <c r="A185" s="42"/>
      <c r="B185" s="42"/>
      <c r="C185" s="42"/>
      <c r="D185" s="42"/>
      <c r="E185" s="42"/>
      <c r="F185" s="42"/>
      <c r="G185" s="42"/>
      <c r="H185" s="42"/>
      <c r="I185" s="42"/>
      <c r="J185" s="42"/>
      <c r="K185" s="42"/>
      <c r="L185" s="42"/>
      <c r="M185" s="42"/>
      <c r="N185" s="42"/>
      <c r="O185" s="42"/>
      <c r="P185" s="42"/>
      <c r="Q185" s="42"/>
      <c r="R185" s="42"/>
      <c r="S185" s="42"/>
      <c r="T185" s="42"/>
    </row>
    <row r="186">
      <c r="A186" s="42"/>
      <c r="B186" s="42"/>
      <c r="C186" s="42"/>
      <c r="D186" s="42"/>
      <c r="E186" s="42"/>
      <c r="F186" s="42"/>
      <c r="G186" s="42"/>
      <c r="H186" s="42"/>
      <c r="I186" s="42"/>
      <c r="J186" s="42"/>
      <c r="K186" s="42"/>
      <c r="L186" s="42"/>
      <c r="M186" s="42"/>
      <c r="N186" s="42"/>
      <c r="O186" s="42"/>
      <c r="P186" s="42"/>
      <c r="Q186" s="42"/>
      <c r="R186" s="42"/>
      <c r="S186" s="42"/>
      <c r="T186" s="42"/>
    </row>
    <row r="187">
      <c r="A187" s="42"/>
      <c r="B187" s="42"/>
      <c r="C187" s="42"/>
      <c r="D187" s="42"/>
      <c r="E187" s="42"/>
      <c r="F187" s="42"/>
      <c r="G187" s="42"/>
      <c r="H187" s="42"/>
      <c r="I187" s="42"/>
      <c r="J187" s="42"/>
      <c r="K187" s="42"/>
      <c r="L187" s="42"/>
      <c r="M187" s="42"/>
      <c r="N187" s="42"/>
      <c r="O187" s="42"/>
      <c r="P187" s="42"/>
      <c r="Q187" s="42"/>
      <c r="R187" s="42"/>
      <c r="S187" s="42"/>
      <c r="T187" s="42"/>
    </row>
    <row r="188">
      <c r="A188" s="42"/>
      <c r="B188" s="42"/>
      <c r="C188" s="42"/>
      <c r="D188" s="42"/>
      <c r="E188" s="42"/>
      <c r="F188" s="42"/>
      <c r="G188" s="42"/>
      <c r="H188" s="42"/>
      <c r="I188" s="42"/>
      <c r="J188" s="42"/>
      <c r="K188" s="42"/>
      <c r="L188" s="42"/>
      <c r="M188" s="42"/>
      <c r="N188" s="42"/>
      <c r="O188" s="42"/>
      <c r="P188" s="42"/>
      <c r="Q188" s="42"/>
      <c r="R188" s="42"/>
      <c r="S188" s="42"/>
      <c r="T188" s="42"/>
    </row>
    <row r="189">
      <c r="A189" s="42"/>
      <c r="B189" s="42"/>
      <c r="C189" s="42"/>
      <c r="D189" s="42"/>
      <c r="E189" s="42"/>
      <c r="F189" s="42"/>
      <c r="G189" s="42"/>
      <c r="H189" s="42"/>
      <c r="I189" s="42"/>
      <c r="J189" s="42"/>
      <c r="K189" s="42"/>
      <c r="L189" s="42"/>
      <c r="M189" s="42"/>
      <c r="N189" s="42"/>
      <c r="O189" s="42"/>
      <c r="P189" s="42"/>
      <c r="Q189" s="42"/>
      <c r="R189" s="42"/>
      <c r="S189" s="42"/>
      <c r="T189" s="42"/>
    </row>
    <row r="190">
      <c r="A190" s="42"/>
      <c r="B190" s="42"/>
      <c r="C190" s="42"/>
      <c r="D190" s="42"/>
      <c r="E190" s="42"/>
      <c r="F190" s="42"/>
      <c r="G190" s="42"/>
      <c r="H190" s="42"/>
      <c r="I190" s="42"/>
      <c r="J190" s="42"/>
      <c r="K190" s="42"/>
      <c r="L190" s="42"/>
      <c r="M190" s="42"/>
      <c r="N190" s="42"/>
      <c r="O190" s="42"/>
      <c r="P190" s="42"/>
      <c r="Q190" s="42"/>
      <c r="R190" s="42"/>
      <c r="S190" s="42"/>
      <c r="T190" s="42"/>
    </row>
    <row r="191">
      <c r="A191" s="42"/>
      <c r="B191" s="42"/>
      <c r="C191" s="42"/>
      <c r="D191" s="42"/>
      <c r="E191" s="42"/>
      <c r="F191" s="42"/>
      <c r="G191" s="42"/>
      <c r="H191" s="42"/>
      <c r="I191" s="42"/>
      <c r="J191" s="42"/>
      <c r="K191" s="42"/>
      <c r="L191" s="42"/>
      <c r="M191" s="42"/>
      <c r="N191" s="42"/>
      <c r="O191" s="42"/>
      <c r="P191" s="42"/>
      <c r="Q191" s="42"/>
      <c r="R191" s="42"/>
      <c r="S191" s="42"/>
      <c r="T191" s="42"/>
    </row>
    <row r="192">
      <c r="A192" s="42"/>
      <c r="B192" s="42"/>
      <c r="C192" s="42"/>
      <c r="D192" s="42"/>
      <c r="E192" s="42"/>
      <c r="F192" s="42"/>
      <c r="G192" s="42"/>
      <c r="H192" s="42"/>
      <c r="I192" s="42"/>
      <c r="J192" s="42"/>
      <c r="K192" s="42"/>
      <c r="L192" s="42"/>
      <c r="M192" s="42"/>
      <c r="N192" s="42"/>
      <c r="O192" s="42"/>
      <c r="P192" s="42"/>
      <c r="Q192" s="42"/>
      <c r="R192" s="42"/>
      <c r="S192" s="42"/>
      <c r="T192" s="42"/>
    </row>
    <row r="193">
      <c r="A193" s="42"/>
      <c r="B193" s="42"/>
      <c r="C193" s="42"/>
      <c r="D193" s="42"/>
      <c r="E193" s="42"/>
      <c r="F193" s="42"/>
      <c r="G193" s="42"/>
      <c r="H193" s="42"/>
      <c r="I193" s="42"/>
      <c r="J193" s="42"/>
      <c r="K193" s="42"/>
      <c r="L193" s="42"/>
      <c r="M193" s="42"/>
      <c r="N193" s="42"/>
      <c r="O193" s="42"/>
      <c r="P193" s="42"/>
      <c r="Q193" s="42"/>
      <c r="R193" s="42"/>
      <c r="S193" s="42"/>
      <c r="T193" s="42"/>
    </row>
    <row r="194">
      <c r="A194" s="42"/>
      <c r="B194" s="42"/>
      <c r="C194" s="42"/>
      <c r="D194" s="42"/>
      <c r="E194" s="42"/>
      <c r="F194" s="42"/>
      <c r="G194" s="42"/>
      <c r="H194" s="42"/>
      <c r="I194" s="42"/>
      <c r="J194" s="42"/>
      <c r="K194" s="42"/>
      <c r="L194" s="42"/>
      <c r="M194" s="42"/>
      <c r="N194" s="42"/>
      <c r="O194" s="42"/>
      <c r="P194" s="42"/>
      <c r="Q194" s="42"/>
      <c r="R194" s="42"/>
      <c r="S194" s="42"/>
      <c r="T194" s="42"/>
    </row>
    <row r="195">
      <c r="A195" s="42"/>
      <c r="B195" s="42"/>
      <c r="C195" s="42"/>
      <c r="D195" s="42"/>
      <c r="E195" s="42"/>
      <c r="F195" s="42"/>
      <c r="G195" s="42"/>
      <c r="H195" s="42"/>
      <c r="I195" s="42"/>
      <c r="J195" s="42"/>
      <c r="K195" s="42"/>
      <c r="L195" s="42"/>
      <c r="M195" s="42"/>
      <c r="N195" s="42"/>
      <c r="O195" s="42"/>
      <c r="P195" s="42"/>
      <c r="Q195" s="42"/>
      <c r="R195" s="42"/>
      <c r="S195" s="42"/>
      <c r="T195" s="42"/>
    </row>
    <row r="196">
      <c r="A196" s="42"/>
      <c r="B196" s="42"/>
      <c r="C196" s="42"/>
      <c r="D196" s="42"/>
      <c r="E196" s="42"/>
      <c r="F196" s="42"/>
      <c r="G196" s="42"/>
      <c r="H196" s="42"/>
      <c r="I196" s="42"/>
      <c r="J196" s="42"/>
      <c r="K196" s="42"/>
      <c r="L196" s="42"/>
      <c r="M196" s="42"/>
      <c r="N196" s="42"/>
      <c r="O196" s="42"/>
      <c r="P196" s="42"/>
      <c r="Q196" s="42"/>
      <c r="R196" s="42"/>
      <c r="S196" s="42"/>
      <c r="T196" s="42"/>
    </row>
    <row r="197">
      <c r="A197" s="42"/>
      <c r="B197" s="42"/>
      <c r="C197" s="42"/>
      <c r="D197" s="42"/>
      <c r="E197" s="42"/>
      <c r="F197" s="42"/>
      <c r="G197" s="42"/>
      <c r="H197" s="42"/>
      <c r="I197" s="42"/>
      <c r="J197" s="42"/>
      <c r="K197" s="42"/>
      <c r="L197" s="42"/>
      <c r="M197" s="42"/>
      <c r="N197" s="42"/>
      <c r="O197" s="42"/>
      <c r="P197" s="42"/>
      <c r="Q197" s="42"/>
      <c r="R197" s="42"/>
      <c r="S197" s="42"/>
      <c r="T197" s="42"/>
    </row>
    <row r="198">
      <c r="A198" s="42"/>
      <c r="B198" s="42"/>
      <c r="C198" s="42"/>
      <c r="D198" s="42"/>
      <c r="E198" s="42"/>
      <c r="F198" s="42"/>
      <c r="G198" s="42"/>
      <c r="H198" s="42"/>
      <c r="I198" s="42"/>
      <c r="J198" s="42"/>
      <c r="K198" s="42"/>
      <c r="L198" s="42"/>
      <c r="M198" s="42"/>
      <c r="N198" s="42"/>
      <c r="O198" s="42"/>
      <c r="P198" s="42"/>
      <c r="Q198" s="42"/>
      <c r="R198" s="42"/>
      <c r="S198" s="42"/>
      <c r="T198" s="42"/>
    </row>
    <row r="199">
      <c r="A199" s="42"/>
      <c r="B199" s="42"/>
      <c r="C199" s="42"/>
      <c r="D199" s="42"/>
      <c r="E199" s="42"/>
      <c r="F199" s="42"/>
      <c r="G199" s="42"/>
      <c r="H199" s="42"/>
      <c r="I199" s="42"/>
      <c r="J199" s="42"/>
      <c r="K199" s="42"/>
      <c r="L199" s="42"/>
      <c r="M199" s="42"/>
      <c r="N199" s="42"/>
      <c r="O199" s="42"/>
      <c r="P199" s="42"/>
      <c r="Q199" s="42"/>
      <c r="R199" s="42"/>
      <c r="S199" s="42"/>
      <c r="T199" s="42"/>
    </row>
    <row r="200">
      <c r="A200" s="42"/>
      <c r="B200" s="42"/>
      <c r="C200" s="42"/>
      <c r="D200" s="42"/>
      <c r="E200" s="42"/>
      <c r="F200" s="42"/>
      <c r="G200" s="42"/>
      <c r="H200" s="42"/>
      <c r="I200" s="42"/>
      <c r="J200" s="42"/>
      <c r="K200" s="42"/>
      <c r="L200" s="42"/>
      <c r="M200" s="42"/>
      <c r="N200" s="42"/>
      <c r="O200" s="42"/>
      <c r="P200" s="42"/>
      <c r="Q200" s="42"/>
      <c r="R200" s="42"/>
      <c r="S200" s="42"/>
      <c r="T200" s="42"/>
    </row>
    <row r="201">
      <c r="A201" s="42"/>
      <c r="B201" s="42"/>
      <c r="C201" s="42"/>
      <c r="D201" s="42"/>
      <c r="E201" s="42"/>
      <c r="F201" s="42"/>
      <c r="G201" s="42"/>
      <c r="H201" s="42"/>
      <c r="I201" s="42"/>
      <c r="J201" s="42"/>
      <c r="K201" s="42"/>
      <c r="L201" s="42"/>
      <c r="M201" s="42"/>
      <c r="N201" s="42"/>
      <c r="O201" s="42"/>
      <c r="P201" s="42"/>
      <c r="Q201" s="42"/>
      <c r="R201" s="42"/>
      <c r="S201" s="42"/>
      <c r="T201" s="42"/>
    </row>
    <row r="202">
      <c r="A202" s="42"/>
      <c r="B202" s="42"/>
      <c r="C202" s="42"/>
      <c r="D202" s="42"/>
      <c r="E202" s="42"/>
      <c r="F202" s="42"/>
      <c r="G202" s="42"/>
      <c r="H202" s="42"/>
      <c r="I202" s="42"/>
      <c r="J202" s="42"/>
      <c r="K202" s="42"/>
      <c r="L202" s="42"/>
      <c r="M202" s="42"/>
      <c r="N202" s="42"/>
      <c r="O202" s="42"/>
      <c r="P202" s="42"/>
      <c r="Q202" s="42"/>
      <c r="R202" s="42"/>
      <c r="S202" s="42"/>
      <c r="T202" s="42"/>
    </row>
    <row r="203">
      <c r="A203" s="42"/>
      <c r="B203" s="42"/>
      <c r="C203" s="42"/>
      <c r="D203" s="42"/>
      <c r="E203" s="42"/>
      <c r="F203" s="42"/>
      <c r="G203" s="42"/>
      <c r="H203" s="42"/>
      <c r="I203" s="42"/>
      <c r="J203" s="42"/>
      <c r="K203" s="42"/>
      <c r="L203" s="42"/>
      <c r="M203" s="42"/>
      <c r="N203" s="42"/>
      <c r="O203" s="42"/>
      <c r="P203" s="42"/>
      <c r="Q203" s="42"/>
      <c r="R203" s="42"/>
      <c r="S203" s="42"/>
      <c r="T203" s="42"/>
    </row>
    <row r="204">
      <c r="A204" s="42"/>
      <c r="B204" s="42"/>
      <c r="C204" s="42"/>
      <c r="D204" s="42"/>
      <c r="E204" s="42"/>
      <c r="F204" s="42"/>
      <c r="G204" s="42"/>
      <c r="H204" s="42"/>
      <c r="I204" s="42"/>
      <c r="J204" s="42"/>
      <c r="K204" s="42"/>
      <c r="L204" s="42"/>
      <c r="M204" s="42"/>
      <c r="N204" s="42"/>
      <c r="O204" s="42"/>
      <c r="P204" s="42"/>
      <c r="Q204" s="42"/>
      <c r="R204" s="42"/>
      <c r="S204" s="42"/>
      <c r="T204" s="42"/>
    </row>
    <row r="205">
      <c r="A205" s="42"/>
      <c r="B205" s="42"/>
      <c r="C205" s="42"/>
      <c r="D205" s="42"/>
      <c r="E205" s="42"/>
      <c r="F205" s="42"/>
      <c r="G205" s="42"/>
      <c r="H205" s="42"/>
      <c r="I205" s="42"/>
      <c r="J205" s="42"/>
      <c r="K205" s="42"/>
      <c r="L205" s="42"/>
      <c r="M205" s="42"/>
      <c r="N205" s="42"/>
      <c r="O205" s="42"/>
      <c r="P205" s="42"/>
      <c r="Q205" s="42"/>
      <c r="R205" s="42"/>
      <c r="S205" s="42"/>
      <c r="T205" s="42"/>
    </row>
    <row r="206">
      <c r="A206" s="42"/>
      <c r="B206" s="42"/>
      <c r="C206" s="42"/>
      <c r="D206" s="42"/>
      <c r="E206" s="42"/>
      <c r="F206" s="42"/>
      <c r="G206" s="42"/>
      <c r="H206" s="42"/>
      <c r="I206" s="42"/>
      <c r="J206" s="42"/>
      <c r="K206" s="42"/>
      <c r="L206" s="42"/>
      <c r="M206" s="42"/>
      <c r="N206" s="42"/>
      <c r="O206" s="42"/>
      <c r="P206" s="42"/>
      <c r="Q206" s="42"/>
      <c r="R206" s="42"/>
      <c r="S206" s="42"/>
      <c r="T206" s="42"/>
    </row>
    <row r="207">
      <c r="A207" s="42"/>
      <c r="B207" s="42"/>
      <c r="C207" s="42"/>
      <c r="D207" s="42"/>
      <c r="E207" s="42"/>
      <c r="F207" s="42"/>
      <c r="G207" s="42"/>
      <c r="H207" s="42"/>
      <c r="I207" s="42"/>
      <c r="J207" s="42"/>
      <c r="K207" s="42"/>
      <c r="L207" s="42"/>
      <c r="M207" s="42"/>
      <c r="N207" s="42"/>
      <c r="O207" s="42"/>
      <c r="P207" s="42"/>
      <c r="Q207" s="42"/>
      <c r="R207" s="42"/>
      <c r="S207" s="42"/>
      <c r="T207" s="42"/>
    </row>
    <row r="208">
      <c r="A208" s="42"/>
      <c r="B208" s="42"/>
      <c r="C208" s="42"/>
      <c r="D208" s="42"/>
      <c r="E208" s="42"/>
      <c r="F208" s="42"/>
      <c r="G208" s="42"/>
      <c r="H208" s="42"/>
      <c r="I208" s="42"/>
      <c r="J208" s="42"/>
      <c r="K208" s="42"/>
      <c r="L208" s="42"/>
      <c r="M208" s="42"/>
      <c r="N208" s="42"/>
      <c r="O208" s="42"/>
      <c r="P208" s="42"/>
      <c r="Q208" s="42"/>
      <c r="R208" s="42"/>
      <c r="S208" s="42"/>
      <c r="T208" s="42"/>
    </row>
    <row r="209">
      <c r="A209" s="42"/>
      <c r="B209" s="42"/>
      <c r="C209" s="42"/>
      <c r="D209" s="42"/>
      <c r="E209" s="42"/>
      <c r="F209" s="42"/>
      <c r="G209" s="42"/>
      <c r="H209" s="42"/>
      <c r="I209" s="42"/>
      <c r="J209" s="42"/>
      <c r="K209" s="42"/>
      <c r="L209" s="42"/>
      <c r="M209" s="42"/>
      <c r="N209" s="42"/>
      <c r="O209" s="42"/>
      <c r="P209" s="42"/>
      <c r="Q209" s="42"/>
      <c r="R209" s="42"/>
      <c r="S209" s="42"/>
      <c r="T209" s="42"/>
    </row>
    <row r="210">
      <c r="A210" s="42"/>
      <c r="B210" s="42"/>
      <c r="C210" s="42"/>
      <c r="D210" s="42"/>
      <c r="E210" s="42"/>
      <c r="F210" s="42"/>
      <c r="G210" s="42"/>
      <c r="H210" s="42"/>
      <c r="I210" s="42"/>
      <c r="J210" s="42"/>
      <c r="K210" s="42"/>
      <c r="L210" s="42"/>
      <c r="M210" s="42"/>
      <c r="N210" s="42"/>
      <c r="O210" s="42"/>
      <c r="P210" s="42"/>
      <c r="Q210" s="42"/>
      <c r="R210" s="42"/>
      <c r="S210" s="42"/>
      <c r="T210" s="42"/>
    </row>
    <row r="211">
      <c r="A211" s="42"/>
      <c r="B211" s="42"/>
      <c r="C211" s="42"/>
      <c r="D211" s="42"/>
      <c r="E211" s="42"/>
      <c r="F211" s="42"/>
      <c r="G211" s="42"/>
      <c r="H211" s="42"/>
      <c r="I211" s="42"/>
      <c r="J211" s="42"/>
      <c r="K211" s="42"/>
      <c r="L211" s="42"/>
      <c r="M211" s="42"/>
      <c r="N211" s="42"/>
      <c r="O211" s="42"/>
      <c r="P211" s="42"/>
      <c r="Q211" s="42"/>
      <c r="R211" s="42"/>
      <c r="S211" s="42"/>
      <c r="T211" s="42"/>
    </row>
    <row r="212">
      <c r="A212" s="42"/>
      <c r="B212" s="42"/>
      <c r="C212" s="42"/>
      <c r="D212" s="42"/>
      <c r="E212" s="42"/>
      <c r="F212" s="42"/>
      <c r="G212" s="42"/>
      <c r="H212" s="42"/>
      <c r="I212" s="42"/>
      <c r="J212" s="42"/>
      <c r="K212" s="42"/>
      <c r="L212" s="42"/>
      <c r="M212" s="42"/>
      <c r="N212" s="42"/>
      <c r="O212" s="42"/>
      <c r="P212" s="42"/>
      <c r="Q212" s="42"/>
      <c r="R212" s="42"/>
      <c r="S212" s="42"/>
      <c r="T212" s="42"/>
    </row>
    <row r="213">
      <c r="A213" s="42"/>
      <c r="B213" s="42"/>
      <c r="C213" s="42"/>
      <c r="D213" s="42"/>
      <c r="E213" s="42"/>
      <c r="F213" s="42"/>
      <c r="G213" s="42"/>
      <c r="H213" s="42"/>
      <c r="I213" s="42"/>
      <c r="J213" s="42"/>
      <c r="K213" s="42"/>
      <c r="L213" s="42"/>
      <c r="M213" s="42"/>
      <c r="N213" s="42"/>
      <c r="O213" s="42"/>
      <c r="P213" s="42"/>
      <c r="Q213" s="42"/>
      <c r="R213" s="42"/>
      <c r="S213" s="42"/>
      <c r="T213" s="42"/>
    </row>
    <row r="214">
      <c r="A214" s="42"/>
      <c r="B214" s="42"/>
      <c r="C214" s="42"/>
      <c r="D214" s="42"/>
      <c r="E214" s="42"/>
      <c r="F214" s="42"/>
      <c r="G214" s="42"/>
      <c r="H214" s="42"/>
      <c r="I214" s="42"/>
      <c r="J214" s="42"/>
      <c r="K214" s="42"/>
      <c r="L214" s="42"/>
      <c r="M214" s="42"/>
      <c r="N214" s="42"/>
      <c r="O214" s="42"/>
      <c r="P214" s="42"/>
      <c r="Q214" s="42"/>
      <c r="R214" s="42"/>
      <c r="S214" s="42"/>
      <c r="T214" s="42"/>
    </row>
    <row r="215">
      <c r="A215" s="42"/>
      <c r="B215" s="42"/>
      <c r="C215" s="42"/>
      <c r="D215" s="42"/>
      <c r="E215" s="42"/>
      <c r="F215" s="42"/>
      <c r="G215" s="42"/>
      <c r="H215" s="42"/>
      <c r="I215" s="42"/>
      <c r="J215" s="42"/>
      <c r="K215" s="42"/>
      <c r="L215" s="42"/>
      <c r="M215" s="42"/>
      <c r="N215" s="42"/>
      <c r="O215" s="42"/>
      <c r="P215" s="42"/>
      <c r="Q215" s="42"/>
      <c r="R215" s="42"/>
      <c r="S215" s="42"/>
      <c r="T215" s="42"/>
    </row>
    <row r="216">
      <c r="A216" s="42"/>
      <c r="B216" s="42"/>
      <c r="C216" s="42"/>
      <c r="D216" s="42"/>
      <c r="E216" s="42"/>
      <c r="F216" s="42"/>
      <c r="G216" s="42"/>
      <c r="H216" s="42"/>
      <c r="I216" s="42"/>
      <c r="J216" s="42"/>
      <c r="K216" s="42"/>
      <c r="L216" s="42"/>
      <c r="M216" s="42"/>
      <c r="N216" s="42"/>
      <c r="O216" s="42"/>
      <c r="P216" s="42"/>
      <c r="Q216" s="42"/>
      <c r="R216" s="42"/>
      <c r="S216" s="42"/>
      <c r="T216" s="42"/>
    </row>
    <row r="217">
      <c r="A217" s="42"/>
      <c r="B217" s="42"/>
      <c r="C217" s="42"/>
      <c r="D217" s="42"/>
      <c r="E217" s="42"/>
      <c r="F217" s="42"/>
      <c r="G217" s="42"/>
      <c r="H217" s="42"/>
      <c r="I217" s="42"/>
      <c r="J217" s="42"/>
      <c r="K217" s="42"/>
      <c r="L217" s="42"/>
      <c r="M217" s="42"/>
      <c r="N217" s="42"/>
      <c r="O217" s="42"/>
      <c r="P217" s="42"/>
      <c r="Q217" s="42"/>
      <c r="R217" s="42"/>
      <c r="S217" s="42"/>
      <c r="T217" s="42"/>
    </row>
    <row r="218">
      <c r="A218" s="42"/>
      <c r="B218" s="42"/>
      <c r="C218" s="42"/>
      <c r="D218" s="42"/>
      <c r="E218" s="42"/>
      <c r="F218" s="42"/>
      <c r="G218" s="42"/>
      <c r="H218" s="42"/>
      <c r="I218" s="42"/>
      <c r="J218" s="42"/>
      <c r="K218" s="42"/>
      <c r="L218" s="42"/>
      <c r="M218" s="42"/>
      <c r="N218" s="42"/>
      <c r="O218" s="42"/>
      <c r="P218" s="42"/>
      <c r="Q218" s="42"/>
      <c r="R218" s="42"/>
      <c r="S218" s="42"/>
      <c r="T218" s="42"/>
    </row>
    <row r="219">
      <c r="A219" s="42"/>
      <c r="B219" s="42"/>
      <c r="C219" s="42"/>
      <c r="D219" s="42"/>
      <c r="E219" s="42"/>
      <c r="F219" s="42"/>
      <c r="G219" s="42"/>
      <c r="H219" s="42"/>
      <c r="I219" s="42"/>
      <c r="J219" s="42"/>
      <c r="K219" s="42"/>
      <c r="L219" s="42"/>
      <c r="M219" s="42"/>
      <c r="N219" s="42"/>
      <c r="O219" s="42"/>
      <c r="P219" s="42"/>
      <c r="Q219" s="42"/>
      <c r="R219" s="42"/>
      <c r="S219" s="42"/>
      <c r="T219" s="42"/>
    </row>
    <row r="220">
      <c r="A220" s="42"/>
      <c r="B220" s="42"/>
      <c r="C220" s="42"/>
      <c r="D220" s="42"/>
      <c r="E220" s="42"/>
      <c r="F220" s="42"/>
      <c r="G220" s="42"/>
      <c r="H220" s="42"/>
      <c r="I220" s="42"/>
      <c r="J220" s="42"/>
      <c r="K220" s="42"/>
      <c r="L220" s="42"/>
      <c r="M220" s="42"/>
      <c r="N220" s="42"/>
      <c r="O220" s="42"/>
      <c r="P220" s="42"/>
      <c r="Q220" s="42"/>
      <c r="R220" s="42"/>
      <c r="S220" s="42"/>
      <c r="T220" s="42"/>
    </row>
    <row r="221">
      <c r="A221" s="42"/>
      <c r="B221" s="42"/>
      <c r="C221" s="42"/>
      <c r="D221" s="42"/>
      <c r="E221" s="42"/>
      <c r="F221" s="42"/>
      <c r="G221" s="42"/>
      <c r="H221" s="42"/>
      <c r="I221" s="42"/>
      <c r="J221" s="42"/>
      <c r="K221" s="42"/>
      <c r="L221" s="42"/>
      <c r="M221" s="42"/>
      <c r="N221" s="42"/>
      <c r="O221" s="42"/>
      <c r="P221" s="42"/>
      <c r="Q221" s="42"/>
      <c r="R221" s="42"/>
      <c r="S221" s="42"/>
      <c r="T221" s="42"/>
    </row>
    <row r="222">
      <c r="A222" s="42"/>
      <c r="B222" s="42"/>
      <c r="C222" s="42"/>
      <c r="D222" s="42"/>
      <c r="E222" s="42"/>
      <c r="F222" s="42"/>
      <c r="G222" s="42"/>
      <c r="H222" s="42"/>
      <c r="I222" s="42"/>
      <c r="J222" s="42"/>
      <c r="K222" s="42"/>
      <c r="L222" s="42"/>
      <c r="M222" s="42"/>
      <c r="N222" s="42"/>
      <c r="O222" s="42"/>
      <c r="P222" s="42"/>
      <c r="Q222" s="42"/>
      <c r="R222" s="42"/>
      <c r="S222" s="42"/>
      <c r="T222" s="42"/>
    </row>
    <row r="223">
      <c r="A223" s="42"/>
      <c r="B223" s="42"/>
      <c r="C223" s="42"/>
      <c r="D223" s="42"/>
      <c r="E223" s="42"/>
      <c r="F223" s="42"/>
      <c r="G223" s="42"/>
      <c r="H223" s="42"/>
      <c r="I223" s="42"/>
      <c r="J223" s="42"/>
      <c r="K223" s="42"/>
      <c r="L223" s="42"/>
      <c r="M223" s="42"/>
      <c r="N223" s="42"/>
      <c r="O223" s="42"/>
      <c r="P223" s="42"/>
      <c r="Q223" s="42"/>
      <c r="R223" s="42"/>
      <c r="S223" s="42"/>
      <c r="T223" s="42"/>
    </row>
    <row r="224">
      <c r="A224" s="42"/>
      <c r="B224" s="42"/>
      <c r="C224" s="42"/>
      <c r="D224" s="42"/>
      <c r="E224" s="42"/>
      <c r="F224" s="42"/>
      <c r="G224" s="42"/>
      <c r="H224" s="42"/>
      <c r="I224" s="42"/>
      <c r="J224" s="42"/>
      <c r="K224" s="42"/>
      <c r="L224" s="42"/>
      <c r="M224" s="42"/>
      <c r="N224" s="42"/>
      <c r="O224" s="42"/>
      <c r="P224" s="42"/>
      <c r="Q224" s="42"/>
      <c r="R224" s="42"/>
      <c r="S224" s="42"/>
      <c r="T224" s="42"/>
    </row>
    <row r="225">
      <c r="A225" s="42"/>
      <c r="B225" s="42"/>
      <c r="C225" s="42"/>
      <c r="D225" s="42"/>
      <c r="E225" s="42"/>
      <c r="F225" s="42"/>
      <c r="G225" s="42"/>
      <c r="H225" s="42"/>
      <c r="I225" s="42"/>
      <c r="J225" s="42"/>
      <c r="K225" s="42"/>
      <c r="L225" s="42"/>
      <c r="M225" s="42"/>
      <c r="N225" s="42"/>
      <c r="O225" s="42"/>
      <c r="P225" s="42"/>
      <c r="Q225" s="42"/>
      <c r="R225" s="42"/>
      <c r="S225" s="42"/>
      <c r="T225" s="42"/>
    </row>
    <row r="226">
      <c r="A226" s="42"/>
      <c r="B226" s="42"/>
      <c r="C226" s="42"/>
      <c r="D226" s="42"/>
      <c r="E226" s="42"/>
      <c r="F226" s="42"/>
      <c r="G226" s="42"/>
      <c r="H226" s="42"/>
      <c r="I226" s="42"/>
      <c r="J226" s="42"/>
      <c r="K226" s="42"/>
      <c r="L226" s="42"/>
      <c r="M226" s="42"/>
      <c r="N226" s="42"/>
      <c r="O226" s="42"/>
      <c r="P226" s="42"/>
      <c r="Q226" s="42"/>
      <c r="R226" s="42"/>
      <c r="S226" s="42"/>
      <c r="T226" s="42"/>
    </row>
    <row r="227">
      <c r="A227" s="42"/>
      <c r="B227" s="42"/>
      <c r="C227" s="42"/>
      <c r="D227" s="42"/>
      <c r="E227" s="42"/>
      <c r="F227" s="42"/>
      <c r="G227" s="42"/>
      <c r="H227" s="42"/>
      <c r="I227" s="42"/>
      <c r="J227" s="42"/>
      <c r="K227" s="42"/>
      <c r="L227" s="42"/>
      <c r="M227" s="42"/>
      <c r="N227" s="42"/>
      <c r="O227" s="42"/>
      <c r="P227" s="42"/>
      <c r="Q227" s="42"/>
      <c r="R227" s="42"/>
      <c r="S227" s="42"/>
      <c r="T227" s="42"/>
    </row>
    <row r="228">
      <c r="A228" s="42"/>
      <c r="B228" s="42"/>
      <c r="C228" s="42"/>
      <c r="D228" s="42"/>
      <c r="E228" s="42"/>
      <c r="F228" s="42"/>
      <c r="G228" s="42"/>
      <c r="H228" s="42"/>
      <c r="I228" s="42"/>
      <c r="J228" s="42"/>
      <c r="K228" s="42"/>
      <c r="L228" s="42"/>
      <c r="M228" s="42"/>
      <c r="N228" s="42"/>
      <c r="O228" s="42"/>
      <c r="P228" s="42"/>
      <c r="Q228" s="42"/>
      <c r="R228" s="42"/>
      <c r="S228" s="42"/>
      <c r="T228" s="42"/>
    </row>
    <row r="229">
      <c r="A229" s="42"/>
      <c r="B229" s="42"/>
      <c r="C229" s="42"/>
      <c r="D229" s="42"/>
      <c r="E229" s="42"/>
      <c r="F229" s="42"/>
      <c r="G229" s="42"/>
      <c r="H229" s="42"/>
      <c r="I229" s="42"/>
      <c r="J229" s="42"/>
      <c r="K229" s="42"/>
      <c r="L229" s="42"/>
      <c r="M229" s="42"/>
      <c r="N229" s="42"/>
      <c r="O229" s="42"/>
      <c r="P229" s="42"/>
      <c r="Q229" s="42"/>
      <c r="R229" s="42"/>
      <c r="S229" s="42"/>
      <c r="T229" s="42"/>
    </row>
    <row r="230">
      <c r="A230" s="42"/>
      <c r="B230" s="42"/>
      <c r="C230" s="42"/>
      <c r="D230" s="42"/>
      <c r="E230" s="42"/>
      <c r="F230" s="42"/>
      <c r="G230" s="42"/>
      <c r="H230" s="42"/>
      <c r="I230" s="42"/>
      <c r="J230" s="42"/>
      <c r="K230" s="42"/>
      <c r="L230" s="42"/>
      <c r="M230" s="42"/>
      <c r="N230" s="42"/>
      <c r="O230" s="42"/>
      <c r="P230" s="42"/>
      <c r="Q230" s="42"/>
      <c r="R230" s="42"/>
      <c r="S230" s="42"/>
      <c r="T230" s="42"/>
    </row>
    <row r="231">
      <c r="A231" s="42"/>
      <c r="B231" s="42"/>
      <c r="C231" s="42"/>
      <c r="D231" s="42"/>
      <c r="E231" s="42"/>
      <c r="F231" s="42"/>
      <c r="G231" s="42"/>
      <c r="H231" s="42"/>
      <c r="I231" s="42"/>
      <c r="J231" s="42"/>
      <c r="K231" s="42"/>
      <c r="L231" s="42"/>
      <c r="M231" s="42"/>
      <c r="N231" s="42"/>
      <c r="O231" s="42"/>
      <c r="P231" s="42"/>
      <c r="Q231" s="42"/>
      <c r="R231" s="42"/>
      <c r="S231" s="42"/>
      <c r="T231" s="42"/>
    </row>
    <row r="232">
      <c r="A232" s="42"/>
      <c r="B232" s="42"/>
      <c r="C232" s="42"/>
      <c r="D232" s="42"/>
      <c r="E232" s="42"/>
      <c r="F232" s="42"/>
      <c r="G232" s="42"/>
      <c r="H232" s="42"/>
      <c r="I232" s="42"/>
      <c r="J232" s="42"/>
      <c r="K232" s="42"/>
      <c r="L232" s="42"/>
      <c r="M232" s="42"/>
      <c r="N232" s="42"/>
      <c r="O232" s="42"/>
      <c r="P232" s="42"/>
      <c r="Q232" s="42"/>
      <c r="R232" s="42"/>
      <c r="S232" s="42"/>
      <c r="T232" s="42"/>
    </row>
    <row r="233">
      <c r="A233" s="42"/>
      <c r="B233" s="42"/>
      <c r="C233" s="42"/>
      <c r="D233" s="42"/>
      <c r="E233" s="42"/>
      <c r="F233" s="42"/>
      <c r="G233" s="42"/>
      <c r="H233" s="42"/>
      <c r="I233" s="42"/>
      <c r="J233" s="42"/>
      <c r="K233" s="42"/>
      <c r="L233" s="42"/>
      <c r="M233" s="42"/>
      <c r="N233" s="42"/>
      <c r="O233" s="42"/>
      <c r="P233" s="42"/>
      <c r="Q233" s="42"/>
      <c r="R233" s="42"/>
      <c r="S233" s="42"/>
      <c r="T233" s="42"/>
    </row>
    <row r="234">
      <c r="A234" s="42"/>
      <c r="B234" s="42"/>
      <c r="C234" s="42"/>
      <c r="D234" s="42"/>
      <c r="E234" s="42"/>
      <c r="F234" s="42"/>
      <c r="G234" s="42"/>
      <c r="H234" s="42"/>
      <c r="I234" s="42"/>
      <c r="J234" s="42"/>
      <c r="K234" s="42"/>
      <c r="L234" s="42"/>
      <c r="M234" s="42"/>
      <c r="N234" s="42"/>
      <c r="O234" s="42"/>
      <c r="P234" s="42"/>
      <c r="Q234" s="42"/>
      <c r="R234" s="42"/>
      <c r="S234" s="42"/>
      <c r="T234" s="42"/>
    </row>
    <row r="235">
      <c r="A235" s="42"/>
      <c r="B235" s="42"/>
      <c r="C235" s="42"/>
      <c r="D235" s="42"/>
      <c r="E235" s="42"/>
      <c r="F235" s="42"/>
      <c r="G235" s="42"/>
      <c r="H235" s="42"/>
      <c r="I235" s="42"/>
      <c r="J235" s="42"/>
      <c r="K235" s="42"/>
      <c r="L235" s="42"/>
      <c r="M235" s="42"/>
      <c r="N235" s="42"/>
      <c r="O235" s="42"/>
      <c r="P235" s="42"/>
      <c r="Q235" s="42"/>
      <c r="R235" s="42"/>
      <c r="S235" s="42"/>
      <c r="T235" s="42"/>
    </row>
    <row r="236">
      <c r="A236" s="42"/>
      <c r="B236" s="42"/>
      <c r="C236" s="42"/>
      <c r="D236" s="42"/>
      <c r="E236" s="42"/>
      <c r="F236" s="42"/>
      <c r="G236" s="42"/>
      <c r="H236" s="42"/>
      <c r="I236" s="42"/>
      <c r="J236" s="42"/>
      <c r="K236" s="42"/>
      <c r="L236" s="42"/>
      <c r="M236" s="42"/>
      <c r="N236" s="42"/>
      <c r="O236" s="42"/>
      <c r="P236" s="42"/>
      <c r="Q236" s="42"/>
      <c r="R236" s="42"/>
      <c r="S236" s="42"/>
      <c r="T236" s="42"/>
    </row>
    <row r="237">
      <c r="A237" s="42"/>
      <c r="B237" s="42"/>
      <c r="C237" s="42"/>
      <c r="D237" s="42"/>
      <c r="E237" s="42"/>
      <c r="F237" s="42"/>
      <c r="G237" s="42"/>
      <c r="H237" s="42"/>
      <c r="I237" s="42"/>
      <c r="J237" s="42"/>
      <c r="K237" s="42"/>
      <c r="L237" s="42"/>
      <c r="M237" s="42"/>
      <c r="N237" s="42"/>
      <c r="O237" s="42"/>
      <c r="P237" s="42"/>
      <c r="Q237" s="42"/>
      <c r="R237" s="42"/>
      <c r="S237" s="42"/>
      <c r="T237" s="42"/>
    </row>
    <row r="238">
      <c r="A238" s="42"/>
      <c r="B238" s="42"/>
      <c r="C238" s="42"/>
      <c r="D238" s="42"/>
      <c r="E238" s="42"/>
      <c r="F238" s="42"/>
      <c r="G238" s="42"/>
      <c r="H238" s="42"/>
      <c r="I238" s="42"/>
      <c r="J238" s="42"/>
      <c r="K238" s="42"/>
      <c r="L238" s="42"/>
      <c r="M238" s="42"/>
      <c r="N238" s="42"/>
      <c r="O238" s="42"/>
      <c r="P238" s="42"/>
      <c r="Q238" s="42"/>
      <c r="R238" s="42"/>
      <c r="S238" s="42"/>
      <c r="T238" s="42"/>
    </row>
    <row r="239">
      <c r="A239" s="42"/>
      <c r="B239" s="42"/>
      <c r="C239" s="42"/>
      <c r="D239" s="42"/>
      <c r="E239" s="42"/>
      <c r="F239" s="42"/>
      <c r="G239" s="42"/>
      <c r="H239" s="42"/>
      <c r="I239" s="42"/>
      <c r="J239" s="42"/>
      <c r="K239" s="42"/>
      <c r="L239" s="42"/>
      <c r="M239" s="42"/>
      <c r="N239" s="42"/>
      <c r="O239" s="42"/>
      <c r="P239" s="42"/>
      <c r="Q239" s="42"/>
      <c r="R239" s="42"/>
      <c r="S239" s="42"/>
      <c r="T239" s="42"/>
    </row>
    <row r="240">
      <c r="A240" s="42"/>
      <c r="B240" s="42"/>
      <c r="C240" s="42"/>
      <c r="D240" s="42"/>
      <c r="E240" s="42"/>
      <c r="F240" s="42"/>
      <c r="G240" s="42"/>
      <c r="H240" s="42"/>
      <c r="I240" s="42"/>
      <c r="J240" s="42"/>
      <c r="K240" s="42"/>
      <c r="L240" s="42"/>
      <c r="M240" s="42"/>
      <c r="N240" s="42"/>
      <c r="O240" s="42"/>
      <c r="P240" s="42"/>
      <c r="Q240" s="42"/>
      <c r="R240" s="42"/>
      <c r="S240" s="42"/>
      <c r="T240" s="42"/>
    </row>
    <row r="241">
      <c r="A241" s="42"/>
      <c r="B241" s="42"/>
      <c r="C241" s="42"/>
      <c r="D241" s="42"/>
      <c r="E241" s="42"/>
      <c r="F241" s="42"/>
      <c r="G241" s="42"/>
      <c r="H241" s="42"/>
      <c r="I241" s="42"/>
      <c r="J241" s="42"/>
      <c r="K241" s="42"/>
      <c r="L241" s="42"/>
      <c r="M241" s="42"/>
      <c r="N241" s="42"/>
      <c r="O241" s="42"/>
      <c r="P241" s="42"/>
      <c r="Q241" s="42"/>
      <c r="R241" s="42"/>
      <c r="S241" s="42"/>
      <c r="T241" s="42"/>
    </row>
    <row r="242">
      <c r="A242" s="42"/>
      <c r="B242" s="42"/>
      <c r="C242" s="42"/>
      <c r="D242" s="42"/>
      <c r="E242" s="42"/>
      <c r="F242" s="42"/>
      <c r="G242" s="42"/>
      <c r="H242" s="42"/>
      <c r="I242" s="42"/>
      <c r="J242" s="42"/>
      <c r="K242" s="42"/>
      <c r="L242" s="42"/>
      <c r="M242" s="42"/>
      <c r="N242" s="42"/>
      <c r="O242" s="42"/>
      <c r="P242" s="42"/>
      <c r="Q242" s="42"/>
      <c r="R242" s="42"/>
      <c r="S242" s="42"/>
      <c r="T242" s="42"/>
    </row>
    <row r="243">
      <c r="A243" s="42"/>
      <c r="B243" s="42"/>
      <c r="C243" s="42"/>
      <c r="D243" s="42"/>
      <c r="E243" s="42"/>
      <c r="F243" s="42"/>
      <c r="G243" s="42"/>
      <c r="H243" s="42"/>
      <c r="I243" s="42"/>
      <c r="J243" s="42"/>
      <c r="K243" s="42"/>
      <c r="L243" s="42"/>
      <c r="M243" s="42"/>
      <c r="N243" s="42"/>
      <c r="O243" s="42"/>
      <c r="P243" s="42"/>
      <c r="Q243" s="42"/>
      <c r="R243" s="42"/>
      <c r="S243" s="42"/>
      <c r="T243" s="42"/>
    </row>
    <row r="244">
      <c r="A244" s="42"/>
      <c r="B244" s="42"/>
      <c r="C244" s="42"/>
      <c r="D244" s="42"/>
      <c r="E244" s="42"/>
      <c r="F244" s="42"/>
      <c r="G244" s="42"/>
      <c r="H244" s="42"/>
      <c r="I244" s="42"/>
      <c r="J244" s="42"/>
      <c r="K244" s="42"/>
      <c r="L244" s="42"/>
      <c r="M244" s="42"/>
      <c r="N244" s="42"/>
      <c r="O244" s="42"/>
      <c r="P244" s="42"/>
      <c r="Q244" s="42"/>
      <c r="R244" s="42"/>
      <c r="S244" s="42"/>
      <c r="T244" s="42"/>
    </row>
    <row r="245">
      <c r="A245" s="42"/>
      <c r="B245" s="42"/>
      <c r="C245" s="42"/>
      <c r="D245" s="42"/>
      <c r="E245" s="42"/>
      <c r="F245" s="42"/>
      <c r="G245" s="42"/>
      <c r="H245" s="42"/>
      <c r="I245" s="42"/>
      <c r="J245" s="42"/>
      <c r="K245" s="42"/>
      <c r="L245" s="42"/>
      <c r="M245" s="42"/>
      <c r="N245" s="42"/>
      <c r="O245" s="42"/>
      <c r="P245" s="42"/>
      <c r="Q245" s="42"/>
      <c r="R245" s="42"/>
      <c r="S245" s="42"/>
      <c r="T245" s="42"/>
    </row>
    <row r="246">
      <c r="A246" s="42"/>
      <c r="B246" s="42"/>
      <c r="C246" s="42"/>
      <c r="D246" s="42"/>
      <c r="E246" s="42"/>
      <c r="F246" s="42"/>
      <c r="G246" s="42"/>
      <c r="H246" s="42"/>
      <c r="I246" s="42"/>
      <c r="J246" s="42"/>
      <c r="K246" s="42"/>
      <c r="L246" s="42"/>
      <c r="M246" s="42"/>
      <c r="N246" s="42"/>
      <c r="O246" s="42"/>
      <c r="P246" s="42"/>
      <c r="Q246" s="42"/>
      <c r="R246" s="42"/>
      <c r="S246" s="42"/>
      <c r="T246" s="42"/>
    </row>
    <row r="247">
      <c r="A247" s="42"/>
      <c r="B247" s="42"/>
      <c r="C247" s="42"/>
      <c r="D247" s="42"/>
      <c r="E247" s="42"/>
      <c r="F247" s="42"/>
      <c r="G247" s="42"/>
      <c r="H247" s="42"/>
      <c r="I247" s="42"/>
      <c r="J247" s="42"/>
      <c r="K247" s="42"/>
      <c r="L247" s="42"/>
      <c r="M247" s="42"/>
      <c r="N247" s="42"/>
      <c r="O247" s="42"/>
      <c r="P247" s="42"/>
      <c r="Q247" s="42"/>
      <c r="R247" s="42"/>
      <c r="S247" s="42"/>
      <c r="T247" s="42"/>
    </row>
    <row r="248">
      <c r="A248" s="42"/>
      <c r="B248" s="42"/>
      <c r="C248" s="42"/>
      <c r="D248" s="42"/>
      <c r="E248" s="42"/>
      <c r="F248" s="42"/>
      <c r="G248" s="42"/>
      <c r="H248" s="42"/>
      <c r="I248" s="42"/>
      <c r="J248" s="42"/>
      <c r="K248" s="42"/>
      <c r="L248" s="42"/>
      <c r="M248" s="42"/>
      <c r="N248" s="42"/>
      <c r="O248" s="42"/>
      <c r="P248" s="42"/>
      <c r="Q248" s="42"/>
      <c r="R248" s="42"/>
      <c r="S248" s="42"/>
      <c r="T248" s="42"/>
    </row>
    <row r="249">
      <c r="A249" s="42"/>
      <c r="B249" s="42"/>
      <c r="C249" s="42"/>
      <c r="D249" s="42"/>
      <c r="E249" s="42"/>
      <c r="F249" s="42"/>
      <c r="G249" s="42"/>
      <c r="H249" s="42"/>
      <c r="I249" s="42"/>
      <c r="J249" s="42"/>
      <c r="K249" s="42"/>
      <c r="L249" s="42"/>
      <c r="M249" s="42"/>
      <c r="N249" s="42"/>
      <c r="O249" s="42"/>
      <c r="P249" s="42"/>
      <c r="Q249" s="42"/>
      <c r="R249" s="42"/>
      <c r="S249" s="42"/>
      <c r="T249" s="42"/>
    </row>
    <row r="250">
      <c r="A250" s="42"/>
      <c r="B250" s="42"/>
      <c r="C250" s="42"/>
      <c r="D250" s="42"/>
      <c r="E250" s="42"/>
      <c r="F250" s="42"/>
      <c r="G250" s="42"/>
      <c r="H250" s="42"/>
      <c r="I250" s="42"/>
      <c r="J250" s="42"/>
      <c r="K250" s="42"/>
      <c r="L250" s="42"/>
      <c r="M250" s="42"/>
      <c r="N250" s="42"/>
      <c r="O250" s="42"/>
      <c r="P250" s="42"/>
      <c r="Q250" s="42"/>
      <c r="R250" s="42"/>
      <c r="S250" s="42"/>
      <c r="T250" s="42"/>
    </row>
    <row r="251">
      <c r="A251" s="42"/>
      <c r="B251" s="42"/>
      <c r="C251" s="42"/>
      <c r="D251" s="42"/>
      <c r="E251" s="42"/>
      <c r="F251" s="42"/>
      <c r="G251" s="42"/>
      <c r="H251" s="42"/>
      <c r="I251" s="42"/>
      <c r="J251" s="42"/>
      <c r="K251" s="42"/>
      <c r="L251" s="42"/>
      <c r="M251" s="42"/>
      <c r="N251" s="42"/>
      <c r="O251" s="42"/>
      <c r="P251" s="42"/>
      <c r="Q251" s="42"/>
      <c r="R251" s="42"/>
      <c r="S251" s="42"/>
      <c r="T251" s="42"/>
    </row>
    <row r="252">
      <c r="A252" s="42"/>
      <c r="B252" s="42"/>
      <c r="C252" s="42"/>
      <c r="D252" s="42"/>
      <c r="E252" s="42"/>
      <c r="F252" s="42"/>
      <c r="G252" s="42"/>
      <c r="H252" s="42"/>
      <c r="I252" s="42"/>
      <c r="J252" s="42"/>
      <c r="K252" s="42"/>
      <c r="L252" s="42"/>
      <c r="M252" s="42"/>
      <c r="N252" s="42"/>
      <c r="O252" s="42"/>
      <c r="P252" s="42"/>
      <c r="Q252" s="42"/>
      <c r="R252" s="42"/>
      <c r="S252" s="42"/>
      <c r="T252" s="42"/>
    </row>
    <row r="253">
      <c r="A253" s="42"/>
      <c r="B253" s="42"/>
      <c r="C253" s="42"/>
      <c r="D253" s="42"/>
      <c r="E253" s="42"/>
      <c r="F253" s="42"/>
      <c r="G253" s="42"/>
      <c r="H253" s="42"/>
      <c r="I253" s="42"/>
      <c r="J253" s="42"/>
      <c r="K253" s="42"/>
      <c r="L253" s="42"/>
      <c r="M253" s="42"/>
      <c r="N253" s="42"/>
      <c r="O253" s="42"/>
      <c r="P253" s="42"/>
      <c r="Q253" s="42"/>
      <c r="R253" s="42"/>
      <c r="S253" s="42"/>
      <c r="T253" s="42"/>
    </row>
    <row r="254">
      <c r="A254" s="42"/>
      <c r="B254" s="42"/>
      <c r="C254" s="42"/>
      <c r="D254" s="42"/>
      <c r="E254" s="42"/>
      <c r="F254" s="42"/>
      <c r="G254" s="42"/>
      <c r="H254" s="42"/>
      <c r="I254" s="42"/>
      <c r="J254" s="42"/>
      <c r="K254" s="42"/>
      <c r="L254" s="42"/>
      <c r="M254" s="42"/>
      <c r="N254" s="42"/>
      <c r="O254" s="42"/>
      <c r="P254" s="42"/>
      <c r="Q254" s="42"/>
      <c r="R254" s="42"/>
      <c r="S254" s="42"/>
      <c r="T254" s="42"/>
    </row>
    <row r="255">
      <c r="A255" s="42"/>
      <c r="B255" s="42"/>
      <c r="C255" s="42"/>
      <c r="D255" s="42"/>
      <c r="E255" s="42"/>
      <c r="F255" s="42"/>
      <c r="G255" s="42"/>
      <c r="H255" s="42"/>
      <c r="I255" s="42"/>
      <c r="J255" s="42"/>
      <c r="K255" s="42"/>
      <c r="L255" s="42"/>
      <c r="M255" s="42"/>
      <c r="N255" s="42"/>
      <c r="O255" s="42"/>
      <c r="P255" s="42"/>
      <c r="Q255" s="42"/>
      <c r="R255" s="42"/>
      <c r="S255" s="42"/>
      <c r="T255" s="42"/>
    </row>
    <row r="256">
      <c r="A256" s="42"/>
      <c r="B256" s="42"/>
      <c r="C256" s="42"/>
      <c r="D256" s="42"/>
      <c r="E256" s="42"/>
      <c r="F256" s="42"/>
      <c r="G256" s="42"/>
      <c r="H256" s="42"/>
      <c r="I256" s="42"/>
      <c r="J256" s="42"/>
      <c r="K256" s="42"/>
      <c r="L256" s="42"/>
      <c r="M256" s="42"/>
      <c r="N256" s="42"/>
      <c r="O256" s="42"/>
      <c r="P256" s="42"/>
      <c r="Q256" s="42"/>
      <c r="R256" s="42"/>
      <c r="S256" s="42"/>
      <c r="T256" s="42"/>
    </row>
    <row r="257">
      <c r="A257" s="42"/>
      <c r="B257" s="42"/>
      <c r="C257" s="42"/>
      <c r="D257" s="42"/>
      <c r="E257" s="42"/>
      <c r="F257" s="42"/>
      <c r="G257" s="42"/>
      <c r="H257" s="42"/>
      <c r="I257" s="42"/>
      <c r="J257" s="42"/>
      <c r="K257" s="42"/>
      <c r="L257" s="42"/>
      <c r="M257" s="42"/>
      <c r="N257" s="42"/>
      <c r="O257" s="42"/>
      <c r="P257" s="42"/>
      <c r="Q257" s="42"/>
      <c r="R257" s="42"/>
      <c r="S257" s="42"/>
      <c r="T257" s="42"/>
    </row>
    <row r="258">
      <c r="A258" s="42"/>
      <c r="B258" s="42"/>
      <c r="C258" s="42"/>
      <c r="D258" s="42"/>
      <c r="E258" s="42"/>
      <c r="F258" s="42"/>
      <c r="G258" s="42"/>
      <c r="H258" s="42"/>
      <c r="I258" s="42"/>
      <c r="J258" s="42"/>
      <c r="K258" s="42"/>
      <c r="L258" s="42"/>
      <c r="M258" s="42"/>
      <c r="N258" s="42"/>
      <c r="O258" s="42"/>
      <c r="P258" s="42"/>
      <c r="Q258" s="42"/>
      <c r="R258" s="42"/>
      <c r="S258" s="42"/>
      <c r="T258" s="42"/>
    </row>
    <row r="259">
      <c r="A259" s="42"/>
      <c r="B259" s="42"/>
      <c r="C259" s="42"/>
      <c r="D259" s="42"/>
      <c r="E259" s="42"/>
      <c r="F259" s="42"/>
      <c r="G259" s="42"/>
      <c r="H259" s="42"/>
      <c r="I259" s="42"/>
      <c r="J259" s="42"/>
      <c r="K259" s="42"/>
      <c r="L259" s="42"/>
      <c r="M259" s="42"/>
      <c r="N259" s="42"/>
      <c r="O259" s="42"/>
      <c r="P259" s="42"/>
      <c r="Q259" s="42"/>
      <c r="R259" s="42"/>
      <c r="S259" s="42"/>
      <c r="T259" s="42"/>
    </row>
    <row r="260">
      <c r="A260" s="42"/>
      <c r="B260" s="42"/>
      <c r="C260" s="42"/>
      <c r="D260" s="42"/>
      <c r="E260" s="42"/>
      <c r="F260" s="42"/>
      <c r="G260" s="42"/>
      <c r="H260" s="42"/>
      <c r="I260" s="42"/>
      <c r="J260" s="42"/>
      <c r="K260" s="42"/>
      <c r="L260" s="42"/>
      <c r="M260" s="42"/>
      <c r="N260" s="42"/>
      <c r="O260" s="42"/>
      <c r="P260" s="42"/>
      <c r="Q260" s="42"/>
      <c r="R260" s="42"/>
      <c r="S260" s="42"/>
      <c r="T260" s="42"/>
    </row>
    <row r="261">
      <c r="A261" s="42"/>
      <c r="B261" s="42"/>
      <c r="C261" s="42"/>
      <c r="D261" s="42"/>
      <c r="E261" s="42"/>
      <c r="F261" s="42"/>
      <c r="G261" s="42"/>
      <c r="H261" s="42"/>
      <c r="I261" s="42"/>
      <c r="J261" s="42"/>
      <c r="K261" s="42"/>
      <c r="L261" s="42"/>
      <c r="M261" s="42"/>
      <c r="N261" s="42"/>
      <c r="O261" s="42"/>
      <c r="P261" s="42"/>
      <c r="Q261" s="42"/>
      <c r="R261" s="42"/>
      <c r="S261" s="42"/>
      <c r="T261" s="42"/>
    </row>
    <row r="262">
      <c r="A262" s="42"/>
      <c r="B262" s="42"/>
      <c r="C262" s="42"/>
      <c r="D262" s="42"/>
      <c r="E262" s="42"/>
      <c r="F262" s="42"/>
      <c r="G262" s="42"/>
      <c r="H262" s="42"/>
      <c r="I262" s="42"/>
      <c r="J262" s="42"/>
      <c r="K262" s="42"/>
      <c r="L262" s="42"/>
      <c r="M262" s="42"/>
      <c r="N262" s="42"/>
      <c r="O262" s="42"/>
      <c r="P262" s="42"/>
      <c r="Q262" s="42"/>
      <c r="R262" s="42"/>
      <c r="S262" s="42"/>
      <c r="T262" s="42"/>
    </row>
    <row r="263">
      <c r="A263" s="42"/>
      <c r="B263" s="42"/>
      <c r="C263" s="42"/>
      <c r="D263" s="42"/>
      <c r="E263" s="42"/>
      <c r="F263" s="42"/>
      <c r="G263" s="42"/>
      <c r="H263" s="42"/>
      <c r="I263" s="42"/>
      <c r="J263" s="42"/>
      <c r="K263" s="42"/>
      <c r="L263" s="42"/>
      <c r="M263" s="42"/>
      <c r="N263" s="42"/>
      <c r="O263" s="42"/>
      <c r="P263" s="42"/>
      <c r="Q263" s="42"/>
      <c r="R263" s="42"/>
      <c r="S263" s="42"/>
      <c r="T263" s="42"/>
    </row>
    <row r="264">
      <c r="A264" s="42"/>
      <c r="B264" s="42"/>
      <c r="C264" s="42"/>
      <c r="D264" s="42"/>
      <c r="E264" s="42"/>
      <c r="F264" s="42"/>
      <c r="G264" s="42"/>
      <c r="H264" s="42"/>
      <c r="I264" s="42"/>
      <c r="J264" s="42"/>
      <c r="K264" s="42"/>
      <c r="L264" s="42"/>
      <c r="M264" s="42"/>
      <c r="N264" s="42"/>
      <c r="O264" s="42"/>
      <c r="P264" s="42"/>
      <c r="Q264" s="42"/>
      <c r="R264" s="42"/>
      <c r="S264" s="42"/>
      <c r="T264" s="42"/>
    </row>
    <row r="265">
      <c r="A265" s="42"/>
      <c r="B265" s="42"/>
      <c r="C265" s="42"/>
      <c r="D265" s="42"/>
      <c r="E265" s="42"/>
      <c r="F265" s="42"/>
      <c r="G265" s="42"/>
      <c r="H265" s="42"/>
      <c r="I265" s="42"/>
      <c r="J265" s="42"/>
      <c r="K265" s="42"/>
      <c r="L265" s="42"/>
      <c r="M265" s="42"/>
      <c r="N265" s="42"/>
      <c r="O265" s="42"/>
      <c r="P265" s="42"/>
      <c r="Q265" s="42"/>
      <c r="R265" s="42"/>
      <c r="S265" s="42"/>
      <c r="T265" s="42"/>
    </row>
    <row r="266">
      <c r="A266" s="42"/>
      <c r="B266" s="42"/>
      <c r="C266" s="42"/>
      <c r="D266" s="42"/>
      <c r="E266" s="42"/>
      <c r="F266" s="42"/>
      <c r="G266" s="42"/>
      <c r="H266" s="42"/>
      <c r="I266" s="42"/>
      <c r="J266" s="42"/>
      <c r="K266" s="42"/>
      <c r="L266" s="42"/>
      <c r="M266" s="42"/>
      <c r="N266" s="42"/>
      <c r="O266" s="42"/>
      <c r="P266" s="42"/>
      <c r="Q266" s="42"/>
      <c r="R266" s="42"/>
      <c r="S266" s="42"/>
      <c r="T266" s="42"/>
    </row>
    <row r="267">
      <c r="A267" s="42"/>
      <c r="B267" s="42"/>
      <c r="C267" s="42"/>
      <c r="D267" s="42"/>
      <c r="E267" s="42"/>
      <c r="F267" s="42"/>
      <c r="G267" s="42"/>
      <c r="H267" s="42"/>
      <c r="I267" s="42"/>
      <c r="J267" s="42"/>
      <c r="K267" s="42"/>
      <c r="L267" s="42"/>
      <c r="M267" s="42"/>
      <c r="N267" s="42"/>
      <c r="O267" s="42"/>
      <c r="P267" s="42"/>
      <c r="Q267" s="42"/>
      <c r="R267" s="42"/>
      <c r="S267" s="42"/>
      <c r="T267" s="42"/>
    </row>
    <row r="268">
      <c r="A268" s="42"/>
      <c r="B268" s="42"/>
      <c r="C268" s="42"/>
      <c r="D268" s="42"/>
      <c r="E268" s="42"/>
      <c r="F268" s="42"/>
      <c r="G268" s="42"/>
      <c r="H268" s="42"/>
      <c r="I268" s="42"/>
      <c r="J268" s="42"/>
      <c r="K268" s="42"/>
      <c r="L268" s="42"/>
      <c r="M268" s="42"/>
      <c r="N268" s="42"/>
      <c r="O268" s="42"/>
      <c r="P268" s="42"/>
      <c r="Q268" s="42"/>
      <c r="R268" s="42"/>
      <c r="S268" s="42"/>
      <c r="T268" s="42"/>
    </row>
    <row r="269">
      <c r="A269" s="42"/>
      <c r="B269" s="42"/>
      <c r="C269" s="42"/>
      <c r="D269" s="42"/>
      <c r="E269" s="42"/>
      <c r="F269" s="42"/>
      <c r="G269" s="42"/>
      <c r="H269" s="42"/>
      <c r="I269" s="42"/>
      <c r="J269" s="42"/>
      <c r="K269" s="42"/>
      <c r="L269" s="42"/>
      <c r="M269" s="42"/>
      <c r="N269" s="42"/>
      <c r="O269" s="42"/>
      <c r="P269" s="42"/>
      <c r="Q269" s="42"/>
      <c r="R269" s="42"/>
      <c r="S269" s="42"/>
      <c r="T269" s="42"/>
    </row>
    <row r="270">
      <c r="A270" s="42"/>
      <c r="B270" s="42"/>
      <c r="C270" s="42"/>
      <c r="D270" s="42"/>
      <c r="E270" s="42"/>
      <c r="F270" s="42"/>
      <c r="G270" s="42"/>
      <c r="H270" s="42"/>
      <c r="I270" s="42"/>
      <c r="J270" s="42"/>
      <c r="K270" s="42"/>
      <c r="L270" s="42"/>
      <c r="M270" s="42"/>
      <c r="N270" s="42"/>
      <c r="O270" s="42"/>
      <c r="P270" s="42"/>
      <c r="Q270" s="42"/>
      <c r="R270" s="42"/>
      <c r="S270" s="42"/>
      <c r="T270" s="42"/>
    </row>
    <row r="271">
      <c r="A271" s="42"/>
      <c r="B271" s="42"/>
      <c r="C271" s="42"/>
      <c r="D271" s="42"/>
      <c r="E271" s="42"/>
      <c r="F271" s="42"/>
      <c r="G271" s="42"/>
      <c r="H271" s="42"/>
      <c r="I271" s="42"/>
      <c r="J271" s="42"/>
      <c r="K271" s="42"/>
      <c r="L271" s="42"/>
      <c r="M271" s="42"/>
      <c r="N271" s="42"/>
      <c r="O271" s="42"/>
      <c r="P271" s="42"/>
      <c r="Q271" s="42"/>
      <c r="R271" s="42"/>
      <c r="S271" s="42"/>
      <c r="T271" s="42"/>
    </row>
    <row r="272">
      <c r="A272" s="42"/>
      <c r="B272" s="42"/>
      <c r="C272" s="42"/>
      <c r="D272" s="42"/>
      <c r="E272" s="42"/>
      <c r="F272" s="42"/>
      <c r="G272" s="42"/>
      <c r="H272" s="42"/>
      <c r="I272" s="42"/>
      <c r="J272" s="42"/>
      <c r="K272" s="42"/>
      <c r="L272" s="42"/>
      <c r="M272" s="42"/>
      <c r="N272" s="42"/>
      <c r="O272" s="42"/>
      <c r="P272" s="42"/>
      <c r="Q272" s="42"/>
      <c r="R272" s="42"/>
      <c r="S272" s="42"/>
      <c r="T272" s="42"/>
    </row>
    <row r="273">
      <c r="A273" s="42"/>
      <c r="B273" s="42"/>
      <c r="C273" s="42"/>
      <c r="D273" s="42"/>
      <c r="E273" s="42"/>
      <c r="F273" s="42"/>
      <c r="G273" s="42"/>
      <c r="H273" s="42"/>
      <c r="I273" s="42"/>
      <c r="J273" s="42"/>
      <c r="K273" s="42"/>
      <c r="L273" s="42"/>
      <c r="M273" s="42"/>
      <c r="N273" s="42"/>
      <c r="O273" s="42"/>
      <c r="P273" s="42"/>
      <c r="Q273" s="42"/>
      <c r="R273" s="42"/>
      <c r="S273" s="42"/>
      <c r="T273" s="42"/>
    </row>
    <row r="274">
      <c r="A274" s="42"/>
      <c r="B274" s="42"/>
      <c r="C274" s="42"/>
      <c r="D274" s="42"/>
      <c r="E274" s="42"/>
      <c r="F274" s="42"/>
      <c r="G274" s="42"/>
      <c r="H274" s="42"/>
      <c r="I274" s="42"/>
      <c r="J274" s="42"/>
      <c r="K274" s="42"/>
      <c r="L274" s="42"/>
      <c r="M274" s="42"/>
      <c r="N274" s="42"/>
      <c r="O274" s="42"/>
      <c r="P274" s="42"/>
      <c r="Q274" s="42"/>
      <c r="R274" s="42"/>
      <c r="S274" s="42"/>
      <c r="T274" s="42"/>
    </row>
    <row r="275">
      <c r="A275" s="42"/>
      <c r="B275" s="42"/>
      <c r="C275" s="42"/>
      <c r="D275" s="42"/>
      <c r="E275" s="42"/>
      <c r="F275" s="42"/>
      <c r="G275" s="42"/>
      <c r="H275" s="42"/>
      <c r="I275" s="42"/>
      <c r="J275" s="42"/>
      <c r="K275" s="42"/>
      <c r="L275" s="42"/>
      <c r="M275" s="42"/>
      <c r="N275" s="42"/>
      <c r="O275" s="42"/>
      <c r="P275" s="42"/>
      <c r="Q275" s="42"/>
      <c r="R275" s="42"/>
      <c r="S275" s="42"/>
      <c r="T275" s="42"/>
    </row>
    <row r="276">
      <c r="A276" s="42"/>
      <c r="B276" s="42"/>
      <c r="C276" s="42"/>
      <c r="D276" s="42"/>
      <c r="E276" s="42"/>
      <c r="F276" s="42"/>
      <c r="G276" s="42"/>
      <c r="H276" s="42"/>
      <c r="I276" s="42"/>
      <c r="J276" s="42"/>
      <c r="K276" s="42"/>
      <c r="L276" s="42"/>
      <c r="M276" s="42"/>
      <c r="N276" s="42"/>
      <c r="O276" s="42"/>
      <c r="P276" s="42"/>
      <c r="Q276" s="42"/>
      <c r="R276" s="42"/>
      <c r="S276" s="42"/>
      <c r="T276" s="42"/>
    </row>
    <row r="277">
      <c r="A277" s="42"/>
      <c r="B277" s="42"/>
      <c r="C277" s="42"/>
      <c r="D277" s="42"/>
      <c r="E277" s="42"/>
      <c r="F277" s="42"/>
      <c r="G277" s="42"/>
      <c r="H277" s="42"/>
      <c r="I277" s="42"/>
      <c r="J277" s="42"/>
      <c r="K277" s="42"/>
      <c r="L277" s="42"/>
      <c r="M277" s="42"/>
      <c r="N277" s="42"/>
      <c r="O277" s="42"/>
      <c r="P277" s="42"/>
      <c r="Q277" s="42"/>
      <c r="R277" s="42"/>
      <c r="S277" s="42"/>
      <c r="T277" s="42"/>
    </row>
    <row r="278">
      <c r="A278" s="42"/>
      <c r="B278" s="42"/>
      <c r="C278" s="42"/>
      <c r="D278" s="42"/>
      <c r="E278" s="42"/>
      <c r="F278" s="42"/>
      <c r="G278" s="42"/>
      <c r="H278" s="42"/>
      <c r="I278" s="42"/>
      <c r="J278" s="42"/>
      <c r="K278" s="42"/>
      <c r="L278" s="42"/>
      <c r="M278" s="42"/>
      <c r="N278" s="42"/>
      <c r="O278" s="42"/>
      <c r="P278" s="42"/>
      <c r="Q278" s="42"/>
      <c r="R278" s="42"/>
      <c r="S278" s="42"/>
      <c r="T278" s="42"/>
    </row>
    <row r="279">
      <c r="A279" s="42"/>
      <c r="B279" s="42"/>
      <c r="C279" s="42"/>
      <c r="D279" s="42"/>
      <c r="E279" s="42"/>
      <c r="F279" s="42"/>
      <c r="G279" s="42"/>
      <c r="H279" s="42"/>
      <c r="I279" s="42"/>
      <c r="J279" s="42"/>
      <c r="K279" s="42"/>
      <c r="L279" s="42"/>
      <c r="M279" s="42"/>
      <c r="N279" s="42"/>
      <c r="O279" s="42"/>
      <c r="P279" s="42"/>
      <c r="Q279" s="42"/>
      <c r="R279" s="42"/>
      <c r="S279" s="42"/>
      <c r="T279" s="42"/>
    </row>
    <row r="280">
      <c r="A280" s="42"/>
      <c r="B280" s="42"/>
      <c r="C280" s="42"/>
      <c r="D280" s="42"/>
      <c r="E280" s="42"/>
      <c r="F280" s="42"/>
      <c r="G280" s="42"/>
      <c r="H280" s="42"/>
      <c r="I280" s="42"/>
      <c r="J280" s="42"/>
      <c r="K280" s="42"/>
      <c r="L280" s="42"/>
      <c r="M280" s="42"/>
      <c r="N280" s="42"/>
      <c r="O280" s="42"/>
      <c r="P280" s="42"/>
      <c r="Q280" s="42"/>
      <c r="R280" s="42"/>
      <c r="S280" s="42"/>
      <c r="T280" s="42"/>
    </row>
    <row r="281">
      <c r="A281" s="42"/>
      <c r="B281" s="42"/>
      <c r="C281" s="42"/>
      <c r="D281" s="42"/>
      <c r="E281" s="42"/>
      <c r="F281" s="42"/>
      <c r="G281" s="42"/>
      <c r="H281" s="42"/>
      <c r="I281" s="42"/>
      <c r="J281" s="42"/>
      <c r="K281" s="42"/>
      <c r="L281" s="42"/>
      <c r="M281" s="42"/>
      <c r="N281" s="42"/>
      <c r="O281" s="42"/>
      <c r="P281" s="42"/>
      <c r="Q281" s="42"/>
      <c r="R281" s="42"/>
      <c r="S281" s="42"/>
      <c r="T281" s="42"/>
    </row>
    <row r="282">
      <c r="A282" s="42"/>
      <c r="B282" s="42"/>
      <c r="C282" s="42"/>
      <c r="D282" s="42"/>
      <c r="E282" s="42"/>
      <c r="F282" s="42"/>
      <c r="G282" s="42"/>
      <c r="H282" s="42"/>
      <c r="I282" s="42"/>
      <c r="J282" s="42"/>
      <c r="K282" s="42"/>
      <c r="L282" s="42"/>
      <c r="M282" s="42"/>
      <c r="N282" s="42"/>
      <c r="O282" s="42"/>
      <c r="P282" s="42"/>
      <c r="Q282" s="42"/>
      <c r="R282" s="42"/>
      <c r="S282" s="42"/>
      <c r="T282" s="42"/>
    </row>
    <row r="283">
      <c r="A283" s="42"/>
      <c r="B283" s="42"/>
      <c r="C283" s="42"/>
      <c r="D283" s="42"/>
      <c r="E283" s="42"/>
      <c r="F283" s="42"/>
      <c r="G283" s="42"/>
      <c r="H283" s="42"/>
      <c r="I283" s="42"/>
      <c r="J283" s="42"/>
      <c r="K283" s="42"/>
      <c r="L283" s="42"/>
      <c r="M283" s="42"/>
      <c r="N283" s="42"/>
      <c r="O283" s="42"/>
      <c r="P283" s="42"/>
      <c r="Q283" s="42"/>
      <c r="R283" s="42"/>
      <c r="S283" s="42"/>
      <c r="T283" s="42"/>
    </row>
    <row r="284">
      <c r="A284" s="42"/>
      <c r="B284" s="42"/>
      <c r="C284" s="42"/>
      <c r="D284" s="42"/>
      <c r="E284" s="42"/>
      <c r="F284" s="42"/>
      <c r="G284" s="42"/>
      <c r="H284" s="42"/>
      <c r="I284" s="42"/>
      <c r="J284" s="42"/>
      <c r="K284" s="42"/>
      <c r="L284" s="42"/>
      <c r="M284" s="42"/>
      <c r="N284" s="42"/>
      <c r="O284" s="42"/>
      <c r="P284" s="42"/>
      <c r="Q284" s="42"/>
      <c r="R284" s="42"/>
      <c r="S284" s="42"/>
      <c r="T284" s="42"/>
    </row>
    <row r="285">
      <c r="A285" s="42"/>
      <c r="B285" s="42"/>
      <c r="C285" s="42"/>
      <c r="D285" s="42"/>
      <c r="E285" s="42"/>
      <c r="F285" s="42"/>
      <c r="G285" s="42"/>
      <c r="H285" s="42"/>
      <c r="I285" s="42"/>
      <c r="J285" s="42"/>
      <c r="K285" s="42"/>
      <c r="L285" s="42"/>
      <c r="M285" s="42"/>
      <c r="N285" s="42"/>
      <c r="O285" s="42"/>
      <c r="P285" s="42"/>
      <c r="Q285" s="42"/>
      <c r="R285" s="42"/>
      <c r="S285" s="42"/>
      <c r="T285" s="42"/>
    </row>
    <row r="286">
      <c r="A286" s="42"/>
      <c r="B286" s="42"/>
      <c r="C286" s="42"/>
      <c r="D286" s="42"/>
      <c r="E286" s="42"/>
      <c r="F286" s="42"/>
      <c r="G286" s="42"/>
      <c r="H286" s="42"/>
      <c r="I286" s="42"/>
      <c r="J286" s="42"/>
      <c r="K286" s="42"/>
      <c r="L286" s="42"/>
      <c r="M286" s="42"/>
      <c r="N286" s="42"/>
      <c r="O286" s="42"/>
      <c r="P286" s="42"/>
      <c r="Q286" s="42"/>
      <c r="R286" s="42"/>
      <c r="S286" s="42"/>
      <c r="T286" s="42"/>
    </row>
    <row r="287">
      <c r="A287" s="42"/>
      <c r="B287" s="42"/>
      <c r="C287" s="42"/>
      <c r="D287" s="42"/>
      <c r="E287" s="42"/>
      <c r="F287" s="42"/>
      <c r="G287" s="42"/>
      <c r="H287" s="42"/>
      <c r="I287" s="42"/>
      <c r="J287" s="42"/>
      <c r="K287" s="42"/>
      <c r="L287" s="42"/>
      <c r="M287" s="42"/>
      <c r="N287" s="42"/>
      <c r="O287" s="42"/>
      <c r="P287" s="42"/>
      <c r="Q287" s="42"/>
      <c r="R287" s="42"/>
      <c r="S287" s="42"/>
      <c r="T287" s="42"/>
    </row>
    <row r="288">
      <c r="A288" s="42"/>
      <c r="B288" s="42"/>
      <c r="C288" s="42"/>
      <c r="D288" s="42"/>
      <c r="E288" s="42"/>
      <c r="F288" s="42"/>
      <c r="G288" s="42"/>
      <c r="H288" s="42"/>
      <c r="I288" s="42"/>
      <c r="J288" s="42"/>
      <c r="K288" s="42"/>
      <c r="L288" s="42"/>
      <c r="M288" s="42"/>
      <c r="N288" s="42"/>
      <c r="O288" s="42"/>
      <c r="P288" s="42"/>
      <c r="Q288" s="42"/>
      <c r="R288" s="42"/>
      <c r="S288" s="42"/>
      <c r="T288" s="42"/>
    </row>
    <row r="289">
      <c r="A289" s="42"/>
      <c r="B289" s="42"/>
      <c r="C289" s="42"/>
      <c r="D289" s="42"/>
      <c r="E289" s="42"/>
      <c r="F289" s="42"/>
      <c r="G289" s="42"/>
      <c r="H289" s="42"/>
      <c r="I289" s="42"/>
      <c r="J289" s="42"/>
      <c r="K289" s="42"/>
      <c r="L289" s="42"/>
      <c r="M289" s="42"/>
      <c r="N289" s="42"/>
      <c r="O289" s="42"/>
      <c r="P289" s="42"/>
      <c r="Q289" s="42"/>
      <c r="R289" s="42"/>
      <c r="S289" s="42"/>
      <c r="T289" s="42"/>
    </row>
    <row r="290">
      <c r="A290" s="42"/>
      <c r="B290" s="42"/>
      <c r="C290" s="42"/>
      <c r="D290" s="42"/>
      <c r="E290" s="42"/>
      <c r="F290" s="42"/>
      <c r="G290" s="42"/>
      <c r="H290" s="42"/>
      <c r="I290" s="42"/>
      <c r="J290" s="42"/>
      <c r="K290" s="42"/>
      <c r="L290" s="42"/>
      <c r="M290" s="42"/>
      <c r="N290" s="42"/>
      <c r="O290" s="42"/>
      <c r="P290" s="42"/>
      <c r="Q290" s="42"/>
      <c r="R290" s="42"/>
      <c r="S290" s="42"/>
      <c r="T290" s="42"/>
    </row>
    <row r="291">
      <c r="A291" s="42"/>
      <c r="B291" s="42"/>
      <c r="C291" s="42"/>
      <c r="D291" s="42"/>
      <c r="E291" s="42"/>
      <c r="F291" s="42"/>
      <c r="G291" s="42"/>
      <c r="H291" s="42"/>
      <c r="I291" s="42"/>
      <c r="J291" s="42"/>
      <c r="K291" s="42"/>
      <c r="L291" s="42"/>
      <c r="M291" s="42"/>
      <c r="N291" s="42"/>
      <c r="O291" s="42"/>
      <c r="P291" s="42"/>
      <c r="Q291" s="42"/>
      <c r="R291" s="42"/>
      <c r="S291" s="42"/>
      <c r="T291" s="42"/>
    </row>
    <row r="292">
      <c r="A292" s="42"/>
      <c r="B292" s="42"/>
      <c r="C292" s="42"/>
      <c r="D292" s="42"/>
      <c r="E292" s="42"/>
      <c r="F292" s="42"/>
      <c r="G292" s="42"/>
      <c r="H292" s="42"/>
      <c r="I292" s="42"/>
      <c r="J292" s="42"/>
      <c r="K292" s="42"/>
      <c r="L292" s="42"/>
      <c r="M292" s="42"/>
      <c r="N292" s="42"/>
      <c r="O292" s="42"/>
      <c r="P292" s="42"/>
      <c r="Q292" s="42"/>
      <c r="R292" s="42"/>
      <c r="S292" s="42"/>
      <c r="T292" s="42"/>
    </row>
    <row r="293">
      <c r="A293" s="42"/>
      <c r="B293" s="42"/>
      <c r="C293" s="42"/>
      <c r="D293" s="42"/>
      <c r="E293" s="42"/>
      <c r="F293" s="42"/>
      <c r="G293" s="42"/>
      <c r="H293" s="42"/>
      <c r="I293" s="42"/>
      <c r="J293" s="42"/>
      <c r="K293" s="42"/>
      <c r="L293" s="42"/>
      <c r="M293" s="42"/>
      <c r="N293" s="42"/>
      <c r="O293" s="42"/>
      <c r="P293" s="42"/>
      <c r="Q293" s="42"/>
      <c r="R293" s="42"/>
      <c r="S293" s="42"/>
      <c r="T293" s="42"/>
    </row>
    <row r="294">
      <c r="A294" s="42"/>
      <c r="B294" s="42"/>
      <c r="C294" s="42"/>
      <c r="D294" s="42"/>
      <c r="E294" s="42"/>
      <c r="F294" s="42"/>
      <c r="G294" s="42"/>
      <c r="H294" s="42"/>
      <c r="I294" s="42"/>
      <c r="J294" s="42"/>
      <c r="K294" s="42"/>
      <c r="L294" s="42"/>
      <c r="M294" s="42"/>
      <c r="N294" s="42"/>
      <c r="O294" s="42"/>
      <c r="P294" s="42"/>
      <c r="Q294" s="42"/>
      <c r="R294" s="42"/>
      <c r="S294" s="42"/>
      <c r="T294" s="42"/>
    </row>
    <row r="295">
      <c r="A295" s="42"/>
      <c r="B295" s="42"/>
      <c r="C295" s="42"/>
      <c r="D295" s="42"/>
      <c r="E295" s="42"/>
      <c r="F295" s="42"/>
      <c r="G295" s="42"/>
      <c r="H295" s="42"/>
      <c r="I295" s="42"/>
      <c r="J295" s="42"/>
      <c r="K295" s="42"/>
      <c r="L295" s="42"/>
      <c r="M295" s="42"/>
      <c r="N295" s="42"/>
      <c r="O295" s="42"/>
      <c r="P295" s="42"/>
      <c r="Q295" s="42"/>
      <c r="R295" s="42"/>
      <c r="S295" s="42"/>
      <c r="T295" s="42"/>
    </row>
    <row r="296">
      <c r="A296" s="42"/>
      <c r="B296" s="42"/>
      <c r="C296" s="42"/>
      <c r="D296" s="42"/>
      <c r="E296" s="42"/>
      <c r="F296" s="42"/>
      <c r="G296" s="42"/>
      <c r="H296" s="42"/>
      <c r="I296" s="42"/>
      <c r="J296" s="42"/>
      <c r="K296" s="42"/>
      <c r="L296" s="42"/>
      <c r="M296" s="42"/>
      <c r="N296" s="42"/>
      <c r="O296" s="42"/>
      <c r="P296" s="42"/>
      <c r="Q296" s="42"/>
      <c r="R296" s="42"/>
      <c r="S296" s="42"/>
      <c r="T296" s="42"/>
    </row>
    <row r="297">
      <c r="A297" s="42"/>
      <c r="B297" s="42"/>
      <c r="C297" s="42"/>
      <c r="D297" s="42"/>
      <c r="E297" s="42"/>
      <c r="F297" s="42"/>
      <c r="G297" s="42"/>
      <c r="H297" s="42"/>
      <c r="I297" s="42"/>
      <c r="J297" s="42"/>
      <c r="K297" s="42"/>
      <c r="L297" s="42"/>
      <c r="M297" s="42"/>
      <c r="N297" s="42"/>
      <c r="O297" s="42"/>
      <c r="P297" s="42"/>
      <c r="Q297" s="42"/>
      <c r="R297" s="42"/>
      <c r="S297" s="42"/>
      <c r="T297" s="42"/>
    </row>
    <row r="298">
      <c r="A298" s="42"/>
      <c r="B298" s="42"/>
      <c r="C298" s="42"/>
      <c r="D298" s="42"/>
      <c r="E298" s="42"/>
      <c r="F298" s="42"/>
      <c r="G298" s="42"/>
      <c r="H298" s="42"/>
      <c r="I298" s="42"/>
      <c r="J298" s="42"/>
      <c r="K298" s="42"/>
      <c r="L298" s="42"/>
      <c r="M298" s="42"/>
      <c r="N298" s="42"/>
      <c r="O298" s="42"/>
      <c r="P298" s="42"/>
      <c r="Q298" s="42"/>
      <c r="R298" s="42"/>
      <c r="S298" s="42"/>
      <c r="T298" s="42"/>
    </row>
    <row r="299">
      <c r="A299" s="42"/>
      <c r="B299" s="42"/>
      <c r="C299" s="42"/>
      <c r="D299" s="42"/>
      <c r="E299" s="42"/>
      <c r="F299" s="42"/>
      <c r="G299" s="42"/>
      <c r="H299" s="42"/>
      <c r="I299" s="42"/>
      <c r="J299" s="42"/>
      <c r="K299" s="42"/>
      <c r="L299" s="42"/>
      <c r="M299" s="42"/>
      <c r="N299" s="42"/>
      <c r="O299" s="42"/>
      <c r="P299" s="42"/>
      <c r="Q299" s="42"/>
      <c r="R299" s="42"/>
      <c r="S299" s="42"/>
      <c r="T299" s="42"/>
    </row>
    <row r="300">
      <c r="A300" s="42"/>
      <c r="B300" s="42"/>
      <c r="C300" s="42"/>
      <c r="D300" s="42"/>
      <c r="E300" s="42"/>
      <c r="F300" s="42"/>
      <c r="G300" s="42"/>
      <c r="H300" s="42"/>
      <c r="I300" s="42"/>
      <c r="J300" s="42"/>
      <c r="K300" s="42"/>
      <c r="L300" s="42"/>
      <c r="M300" s="42"/>
      <c r="N300" s="42"/>
      <c r="O300" s="42"/>
      <c r="P300" s="42"/>
      <c r="Q300" s="42"/>
      <c r="R300" s="42"/>
      <c r="S300" s="42"/>
      <c r="T300" s="42"/>
    </row>
    <row r="301">
      <c r="A301" s="42"/>
      <c r="B301" s="42"/>
      <c r="C301" s="42"/>
      <c r="D301" s="42"/>
      <c r="E301" s="42"/>
      <c r="F301" s="42"/>
      <c r="G301" s="42"/>
      <c r="H301" s="42"/>
      <c r="I301" s="42"/>
      <c r="J301" s="42"/>
      <c r="K301" s="42"/>
      <c r="L301" s="42"/>
      <c r="M301" s="42"/>
      <c r="N301" s="42"/>
      <c r="O301" s="42"/>
      <c r="P301" s="42"/>
      <c r="Q301" s="42"/>
      <c r="R301" s="42"/>
      <c r="S301" s="42"/>
      <c r="T301" s="42"/>
    </row>
    <row r="302">
      <c r="A302" s="42"/>
      <c r="B302" s="42"/>
      <c r="C302" s="42"/>
      <c r="D302" s="42"/>
      <c r="E302" s="42"/>
      <c r="F302" s="42"/>
      <c r="G302" s="42"/>
      <c r="H302" s="42"/>
      <c r="I302" s="42"/>
      <c r="J302" s="42"/>
      <c r="K302" s="42"/>
      <c r="L302" s="42"/>
      <c r="M302" s="42"/>
      <c r="N302" s="42"/>
      <c r="O302" s="42"/>
      <c r="P302" s="42"/>
      <c r="Q302" s="42"/>
      <c r="R302" s="42"/>
      <c r="S302" s="42"/>
      <c r="T302" s="42"/>
    </row>
    <row r="303">
      <c r="A303" s="42"/>
      <c r="B303" s="42"/>
      <c r="C303" s="42"/>
      <c r="D303" s="42"/>
      <c r="E303" s="42"/>
      <c r="F303" s="42"/>
      <c r="G303" s="42"/>
      <c r="H303" s="42"/>
      <c r="I303" s="42"/>
      <c r="J303" s="42"/>
      <c r="K303" s="42"/>
      <c r="L303" s="42"/>
      <c r="M303" s="42"/>
      <c r="N303" s="42"/>
      <c r="O303" s="42"/>
      <c r="P303" s="42"/>
      <c r="Q303" s="42"/>
      <c r="R303" s="42"/>
      <c r="S303" s="42"/>
      <c r="T303" s="42"/>
    </row>
    <row r="304">
      <c r="A304" s="42"/>
      <c r="B304" s="42"/>
      <c r="C304" s="42"/>
      <c r="D304" s="42"/>
      <c r="E304" s="42"/>
      <c r="F304" s="42"/>
      <c r="G304" s="42"/>
      <c r="H304" s="42"/>
      <c r="I304" s="42"/>
      <c r="J304" s="42"/>
      <c r="K304" s="42"/>
      <c r="L304" s="42"/>
      <c r="M304" s="42"/>
      <c r="N304" s="42"/>
      <c r="O304" s="42"/>
      <c r="P304" s="42"/>
      <c r="Q304" s="42"/>
      <c r="R304" s="42"/>
      <c r="S304" s="42"/>
      <c r="T304" s="42"/>
    </row>
    <row r="305">
      <c r="A305" s="42"/>
      <c r="B305" s="42"/>
      <c r="C305" s="42"/>
      <c r="D305" s="42"/>
      <c r="E305" s="42"/>
      <c r="F305" s="42"/>
      <c r="G305" s="42"/>
      <c r="H305" s="42"/>
      <c r="I305" s="42"/>
      <c r="J305" s="42"/>
      <c r="K305" s="42"/>
      <c r="L305" s="42"/>
      <c r="M305" s="42"/>
      <c r="N305" s="42"/>
      <c r="O305" s="42"/>
      <c r="P305" s="42"/>
      <c r="Q305" s="42"/>
      <c r="R305" s="42"/>
      <c r="S305" s="42"/>
      <c r="T305" s="42"/>
    </row>
    <row r="306">
      <c r="A306" s="42"/>
      <c r="B306" s="42"/>
      <c r="C306" s="42"/>
      <c r="D306" s="42"/>
      <c r="E306" s="42"/>
      <c r="F306" s="42"/>
      <c r="G306" s="42"/>
      <c r="H306" s="42"/>
      <c r="I306" s="42"/>
      <c r="J306" s="42"/>
      <c r="K306" s="42"/>
      <c r="L306" s="42"/>
      <c r="M306" s="42"/>
      <c r="N306" s="42"/>
      <c r="O306" s="42"/>
      <c r="P306" s="42"/>
      <c r="Q306" s="42"/>
      <c r="R306" s="42"/>
      <c r="S306" s="42"/>
      <c r="T306" s="42"/>
    </row>
    <row r="307">
      <c r="A307" s="42"/>
      <c r="B307" s="42"/>
      <c r="C307" s="42"/>
      <c r="D307" s="42"/>
      <c r="E307" s="42"/>
      <c r="F307" s="42"/>
      <c r="G307" s="42"/>
      <c r="H307" s="42"/>
      <c r="I307" s="42"/>
      <c r="J307" s="42"/>
      <c r="K307" s="42"/>
      <c r="L307" s="42"/>
      <c r="M307" s="42"/>
      <c r="N307" s="42"/>
      <c r="O307" s="42"/>
      <c r="P307" s="42"/>
      <c r="Q307" s="42"/>
      <c r="R307" s="42"/>
      <c r="S307" s="42"/>
      <c r="T307" s="42"/>
    </row>
    <row r="308">
      <c r="A308" s="42"/>
      <c r="B308" s="42"/>
      <c r="C308" s="42"/>
      <c r="D308" s="42"/>
      <c r="E308" s="42"/>
      <c r="F308" s="42"/>
      <c r="G308" s="42"/>
      <c r="H308" s="42"/>
      <c r="I308" s="42"/>
      <c r="J308" s="42"/>
      <c r="K308" s="42"/>
      <c r="L308" s="42"/>
      <c r="M308" s="42"/>
      <c r="N308" s="42"/>
      <c r="O308" s="42"/>
      <c r="P308" s="42"/>
      <c r="Q308" s="42"/>
      <c r="R308" s="42"/>
      <c r="S308" s="42"/>
      <c r="T308" s="42"/>
    </row>
    <row r="309">
      <c r="A309" s="42"/>
      <c r="B309" s="42"/>
      <c r="C309" s="42"/>
      <c r="D309" s="42"/>
      <c r="E309" s="42"/>
      <c r="F309" s="42"/>
      <c r="G309" s="42"/>
      <c r="H309" s="42"/>
      <c r="I309" s="42"/>
      <c r="J309" s="42"/>
      <c r="K309" s="42"/>
      <c r="L309" s="42"/>
      <c r="M309" s="42"/>
      <c r="N309" s="42"/>
      <c r="O309" s="42"/>
      <c r="P309" s="42"/>
      <c r="Q309" s="42"/>
      <c r="R309" s="42"/>
      <c r="S309" s="42"/>
      <c r="T309" s="42"/>
    </row>
    <row r="310">
      <c r="A310" s="42"/>
      <c r="B310" s="42"/>
      <c r="C310" s="42"/>
      <c r="D310" s="42"/>
      <c r="E310" s="42"/>
      <c r="F310" s="42"/>
      <c r="G310" s="42"/>
      <c r="H310" s="42"/>
      <c r="I310" s="42"/>
      <c r="J310" s="42"/>
      <c r="K310" s="42"/>
      <c r="L310" s="42"/>
      <c r="M310" s="42"/>
      <c r="N310" s="42"/>
      <c r="O310" s="42"/>
      <c r="P310" s="42"/>
      <c r="Q310" s="42"/>
      <c r="R310" s="42"/>
      <c r="S310" s="42"/>
      <c r="T310" s="42"/>
    </row>
    <row r="311">
      <c r="A311" s="42"/>
      <c r="B311" s="42"/>
      <c r="C311" s="42"/>
      <c r="D311" s="42"/>
      <c r="E311" s="42"/>
      <c r="F311" s="42"/>
      <c r="G311" s="42"/>
      <c r="H311" s="42"/>
      <c r="I311" s="42"/>
      <c r="J311" s="42"/>
      <c r="K311" s="42"/>
      <c r="L311" s="42"/>
      <c r="M311" s="42"/>
      <c r="N311" s="42"/>
      <c r="O311" s="42"/>
      <c r="P311" s="42"/>
      <c r="Q311" s="42"/>
      <c r="R311" s="42"/>
      <c r="S311" s="42"/>
      <c r="T311" s="42"/>
    </row>
    <row r="312">
      <c r="A312" s="42"/>
      <c r="B312" s="42"/>
      <c r="C312" s="42"/>
      <c r="D312" s="42"/>
      <c r="E312" s="42"/>
      <c r="F312" s="42"/>
      <c r="G312" s="42"/>
      <c r="H312" s="42"/>
      <c r="I312" s="42"/>
      <c r="J312" s="42"/>
      <c r="K312" s="42"/>
      <c r="L312" s="42"/>
      <c r="M312" s="42"/>
      <c r="N312" s="42"/>
      <c r="O312" s="42"/>
      <c r="P312" s="42"/>
      <c r="Q312" s="42"/>
      <c r="R312" s="42"/>
      <c r="S312" s="42"/>
      <c r="T312" s="42"/>
    </row>
    <row r="313">
      <c r="A313" s="42"/>
      <c r="B313" s="42"/>
      <c r="C313" s="42"/>
      <c r="D313" s="42"/>
      <c r="E313" s="42"/>
      <c r="F313" s="42"/>
      <c r="G313" s="42"/>
      <c r="H313" s="42"/>
      <c r="I313" s="42"/>
      <c r="J313" s="42"/>
      <c r="K313" s="42"/>
      <c r="L313" s="42"/>
      <c r="M313" s="42"/>
      <c r="N313" s="42"/>
      <c r="O313" s="42"/>
      <c r="P313" s="42"/>
      <c r="Q313" s="42"/>
      <c r="R313" s="42"/>
      <c r="S313" s="42"/>
      <c r="T313" s="42"/>
    </row>
    <row r="314">
      <c r="A314" s="42"/>
      <c r="B314" s="42"/>
      <c r="C314" s="42"/>
      <c r="D314" s="42"/>
      <c r="E314" s="42"/>
      <c r="F314" s="42"/>
      <c r="G314" s="42"/>
      <c r="H314" s="42"/>
      <c r="I314" s="42"/>
      <c r="J314" s="42"/>
      <c r="K314" s="42"/>
      <c r="L314" s="42"/>
      <c r="M314" s="42"/>
      <c r="N314" s="42"/>
      <c r="O314" s="42"/>
      <c r="P314" s="42"/>
      <c r="Q314" s="42"/>
      <c r="R314" s="42"/>
      <c r="S314" s="42"/>
      <c r="T314" s="42"/>
    </row>
    <row r="315">
      <c r="A315" s="42"/>
      <c r="B315" s="42"/>
      <c r="C315" s="42"/>
      <c r="D315" s="42"/>
      <c r="E315" s="42"/>
      <c r="F315" s="42"/>
      <c r="G315" s="42"/>
      <c r="H315" s="42"/>
      <c r="I315" s="42"/>
      <c r="J315" s="42"/>
      <c r="K315" s="42"/>
      <c r="L315" s="42"/>
      <c r="M315" s="42"/>
      <c r="N315" s="42"/>
      <c r="O315" s="42"/>
      <c r="P315" s="42"/>
      <c r="Q315" s="42"/>
      <c r="R315" s="42"/>
      <c r="S315" s="42"/>
      <c r="T315" s="42"/>
    </row>
    <row r="316">
      <c r="A316" s="42"/>
      <c r="B316" s="42"/>
      <c r="C316" s="42"/>
      <c r="D316" s="42"/>
      <c r="E316" s="42"/>
      <c r="F316" s="42"/>
      <c r="G316" s="42"/>
      <c r="H316" s="42"/>
      <c r="I316" s="42"/>
      <c r="J316" s="42"/>
      <c r="K316" s="42"/>
      <c r="L316" s="42"/>
      <c r="M316" s="42"/>
      <c r="N316" s="42"/>
      <c r="O316" s="42"/>
      <c r="P316" s="42"/>
      <c r="Q316" s="42"/>
      <c r="R316" s="42"/>
      <c r="S316" s="42"/>
      <c r="T316" s="42"/>
    </row>
    <row r="317">
      <c r="A317" s="42"/>
      <c r="B317" s="42"/>
      <c r="C317" s="42"/>
      <c r="D317" s="42"/>
      <c r="E317" s="42"/>
      <c r="F317" s="42"/>
      <c r="G317" s="42"/>
      <c r="H317" s="42"/>
      <c r="I317" s="42"/>
      <c r="J317" s="42"/>
      <c r="K317" s="42"/>
      <c r="L317" s="42"/>
      <c r="M317" s="42"/>
      <c r="N317" s="42"/>
      <c r="O317" s="42"/>
      <c r="P317" s="42"/>
      <c r="Q317" s="42"/>
      <c r="R317" s="42"/>
      <c r="S317" s="42"/>
      <c r="T317" s="42"/>
    </row>
    <row r="318">
      <c r="A318" s="42"/>
      <c r="B318" s="42"/>
      <c r="C318" s="42"/>
      <c r="D318" s="42"/>
      <c r="E318" s="42"/>
      <c r="F318" s="42"/>
      <c r="G318" s="42"/>
      <c r="H318" s="42"/>
      <c r="I318" s="42"/>
      <c r="J318" s="42"/>
      <c r="K318" s="42"/>
      <c r="L318" s="42"/>
      <c r="M318" s="42"/>
      <c r="N318" s="42"/>
      <c r="O318" s="42"/>
      <c r="P318" s="42"/>
      <c r="Q318" s="42"/>
      <c r="R318" s="42"/>
      <c r="S318" s="42"/>
      <c r="T318" s="42"/>
    </row>
    <row r="319">
      <c r="A319" s="42"/>
      <c r="B319" s="42"/>
      <c r="C319" s="42"/>
      <c r="D319" s="42"/>
      <c r="E319" s="42"/>
      <c r="F319" s="42"/>
      <c r="G319" s="42"/>
      <c r="H319" s="42"/>
      <c r="I319" s="42"/>
      <c r="J319" s="42"/>
      <c r="K319" s="42"/>
      <c r="L319" s="42"/>
      <c r="M319" s="42"/>
      <c r="N319" s="42"/>
      <c r="O319" s="42"/>
      <c r="P319" s="42"/>
      <c r="Q319" s="42"/>
      <c r="R319" s="42"/>
      <c r="S319" s="42"/>
      <c r="T319" s="42"/>
    </row>
    <row r="320">
      <c r="A320" s="42"/>
      <c r="B320" s="42"/>
      <c r="C320" s="42"/>
      <c r="D320" s="42"/>
      <c r="E320" s="42"/>
      <c r="F320" s="42"/>
      <c r="G320" s="42"/>
      <c r="H320" s="42"/>
      <c r="I320" s="42"/>
      <c r="J320" s="42"/>
      <c r="K320" s="42"/>
      <c r="L320" s="42"/>
      <c r="M320" s="42"/>
      <c r="N320" s="42"/>
      <c r="O320" s="42"/>
      <c r="P320" s="42"/>
      <c r="Q320" s="42"/>
      <c r="R320" s="42"/>
      <c r="S320" s="42"/>
      <c r="T320" s="42"/>
    </row>
    <row r="321">
      <c r="A321" s="42"/>
      <c r="B321" s="42"/>
      <c r="C321" s="42"/>
      <c r="D321" s="42"/>
      <c r="E321" s="42"/>
      <c r="F321" s="42"/>
      <c r="G321" s="42"/>
      <c r="H321" s="42"/>
      <c r="I321" s="42"/>
      <c r="J321" s="42"/>
      <c r="K321" s="42"/>
      <c r="L321" s="42"/>
      <c r="M321" s="42"/>
      <c r="N321" s="42"/>
      <c r="O321" s="42"/>
      <c r="P321" s="42"/>
      <c r="Q321" s="42"/>
      <c r="R321" s="42"/>
      <c r="S321" s="42"/>
      <c r="T321" s="42"/>
    </row>
    <row r="322">
      <c r="A322" s="42"/>
      <c r="B322" s="42"/>
      <c r="C322" s="42"/>
      <c r="D322" s="42"/>
      <c r="E322" s="42"/>
      <c r="F322" s="42"/>
      <c r="G322" s="42"/>
      <c r="H322" s="42"/>
      <c r="I322" s="42"/>
      <c r="J322" s="42"/>
      <c r="K322" s="42"/>
      <c r="L322" s="42"/>
      <c r="M322" s="42"/>
      <c r="N322" s="42"/>
      <c r="O322" s="42"/>
      <c r="P322" s="42"/>
      <c r="Q322" s="42"/>
      <c r="R322" s="42"/>
      <c r="S322" s="42"/>
      <c r="T322" s="42"/>
    </row>
    <row r="323">
      <c r="A323" s="42"/>
      <c r="B323" s="42"/>
      <c r="C323" s="42"/>
      <c r="D323" s="42"/>
      <c r="E323" s="42"/>
      <c r="F323" s="42"/>
      <c r="G323" s="42"/>
      <c r="H323" s="42"/>
      <c r="I323" s="42"/>
      <c r="J323" s="42"/>
      <c r="K323" s="42"/>
      <c r="L323" s="42"/>
      <c r="M323" s="42"/>
      <c r="N323" s="42"/>
      <c r="O323" s="42"/>
      <c r="P323" s="42"/>
      <c r="Q323" s="42"/>
      <c r="R323" s="42"/>
      <c r="S323" s="42"/>
      <c r="T323" s="42"/>
    </row>
    <row r="324">
      <c r="A324" s="42"/>
      <c r="B324" s="42"/>
      <c r="C324" s="42"/>
      <c r="D324" s="42"/>
      <c r="E324" s="42"/>
      <c r="F324" s="42"/>
      <c r="G324" s="42"/>
      <c r="H324" s="42"/>
      <c r="I324" s="42"/>
      <c r="J324" s="42"/>
      <c r="K324" s="42"/>
      <c r="L324" s="42"/>
      <c r="M324" s="42"/>
      <c r="N324" s="42"/>
      <c r="O324" s="42"/>
      <c r="P324" s="42"/>
      <c r="Q324" s="42"/>
      <c r="R324" s="42"/>
      <c r="S324" s="42"/>
      <c r="T324" s="42"/>
    </row>
    <row r="325">
      <c r="A325" s="42"/>
      <c r="B325" s="42"/>
      <c r="C325" s="42"/>
      <c r="D325" s="42"/>
      <c r="E325" s="42"/>
      <c r="F325" s="42"/>
      <c r="G325" s="42"/>
      <c r="H325" s="42"/>
      <c r="I325" s="42"/>
      <c r="J325" s="42"/>
      <c r="K325" s="42"/>
      <c r="L325" s="42"/>
      <c r="M325" s="42"/>
      <c r="N325" s="42"/>
      <c r="O325" s="42"/>
      <c r="P325" s="42"/>
      <c r="Q325" s="42"/>
      <c r="R325" s="42"/>
      <c r="S325" s="42"/>
      <c r="T325" s="42"/>
    </row>
    <row r="326">
      <c r="A326" s="42"/>
      <c r="B326" s="42"/>
      <c r="C326" s="42"/>
      <c r="D326" s="42"/>
      <c r="E326" s="42"/>
      <c r="F326" s="42"/>
      <c r="G326" s="42"/>
      <c r="H326" s="42"/>
      <c r="I326" s="42"/>
      <c r="J326" s="42"/>
      <c r="K326" s="42"/>
      <c r="L326" s="42"/>
      <c r="M326" s="42"/>
      <c r="N326" s="42"/>
      <c r="O326" s="42"/>
      <c r="P326" s="42"/>
      <c r="Q326" s="42"/>
      <c r="R326" s="42"/>
      <c r="S326" s="42"/>
      <c r="T326" s="42"/>
    </row>
    <row r="327">
      <c r="A327" s="42"/>
      <c r="B327" s="42"/>
      <c r="C327" s="42"/>
      <c r="D327" s="42"/>
      <c r="E327" s="42"/>
      <c r="F327" s="42"/>
      <c r="G327" s="42"/>
      <c r="H327" s="42"/>
      <c r="I327" s="42"/>
      <c r="J327" s="42"/>
      <c r="K327" s="42"/>
      <c r="L327" s="42"/>
      <c r="M327" s="42"/>
      <c r="N327" s="42"/>
      <c r="O327" s="42"/>
      <c r="P327" s="42"/>
      <c r="Q327" s="42"/>
      <c r="R327" s="42"/>
      <c r="S327" s="42"/>
      <c r="T327" s="42"/>
    </row>
    <row r="328">
      <c r="A328" s="42"/>
      <c r="B328" s="42"/>
      <c r="C328" s="42"/>
      <c r="D328" s="42"/>
      <c r="E328" s="42"/>
      <c r="F328" s="42"/>
      <c r="G328" s="42"/>
      <c r="H328" s="42"/>
      <c r="I328" s="42"/>
      <c r="J328" s="42"/>
      <c r="K328" s="42"/>
      <c r="L328" s="42"/>
      <c r="M328" s="42"/>
      <c r="N328" s="42"/>
      <c r="O328" s="42"/>
      <c r="P328" s="42"/>
      <c r="Q328" s="42"/>
      <c r="R328" s="42"/>
      <c r="S328" s="42"/>
      <c r="T328" s="42"/>
    </row>
    <row r="329">
      <c r="A329" s="42"/>
      <c r="B329" s="42"/>
      <c r="C329" s="42"/>
      <c r="D329" s="42"/>
      <c r="E329" s="42"/>
      <c r="F329" s="42"/>
      <c r="G329" s="42"/>
      <c r="H329" s="42"/>
      <c r="I329" s="42"/>
      <c r="J329" s="42"/>
      <c r="K329" s="42"/>
      <c r="L329" s="42"/>
      <c r="M329" s="42"/>
      <c r="N329" s="42"/>
      <c r="O329" s="42"/>
      <c r="P329" s="42"/>
      <c r="Q329" s="42"/>
      <c r="R329" s="42"/>
      <c r="S329" s="42"/>
      <c r="T329" s="42"/>
    </row>
    <row r="330">
      <c r="A330" s="42"/>
      <c r="B330" s="42"/>
      <c r="C330" s="42"/>
      <c r="D330" s="42"/>
      <c r="E330" s="42"/>
      <c r="F330" s="42"/>
      <c r="G330" s="42"/>
      <c r="H330" s="42"/>
      <c r="I330" s="42"/>
      <c r="J330" s="42"/>
      <c r="K330" s="42"/>
      <c r="L330" s="42"/>
      <c r="M330" s="42"/>
      <c r="N330" s="42"/>
      <c r="O330" s="42"/>
      <c r="P330" s="42"/>
      <c r="Q330" s="42"/>
      <c r="R330" s="42"/>
      <c r="S330" s="42"/>
      <c r="T330" s="42"/>
    </row>
    <row r="331">
      <c r="A331" s="42"/>
      <c r="B331" s="42"/>
      <c r="C331" s="42"/>
      <c r="D331" s="42"/>
      <c r="E331" s="42"/>
      <c r="F331" s="42"/>
      <c r="G331" s="42"/>
      <c r="H331" s="42"/>
      <c r="I331" s="42"/>
      <c r="J331" s="42"/>
      <c r="K331" s="42"/>
      <c r="L331" s="42"/>
      <c r="M331" s="42"/>
      <c r="N331" s="42"/>
      <c r="O331" s="42"/>
      <c r="P331" s="42"/>
      <c r="Q331" s="42"/>
      <c r="R331" s="42"/>
      <c r="S331" s="42"/>
      <c r="T331" s="42"/>
    </row>
    <row r="332">
      <c r="A332" s="42"/>
      <c r="B332" s="42"/>
      <c r="C332" s="42"/>
      <c r="D332" s="42"/>
      <c r="E332" s="42"/>
      <c r="F332" s="42"/>
      <c r="G332" s="42"/>
      <c r="H332" s="42"/>
      <c r="I332" s="42"/>
      <c r="J332" s="42"/>
      <c r="K332" s="42"/>
      <c r="L332" s="42"/>
      <c r="M332" s="42"/>
      <c r="N332" s="42"/>
      <c r="O332" s="42"/>
      <c r="P332" s="42"/>
      <c r="Q332" s="42"/>
      <c r="R332" s="42"/>
      <c r="S332" s="42"/>
      <c r="T332" s="42"/>
    </row>
    <row r="333">
      <c r="A333" s="42"/>
      <c r="B333" s="42"/>
      <c r="C333" s="42"/>
      <c r="D333" s="42"/>
      <c r="E333" s="42"/>
      <c r="F333" s="42"/>
      <c r="G333" s="42"/>
      <c r="H333" s="42"/>
      <c r="I333" s="42"/>
      <c r="J333" s="42"/>
      <c r="K333" s="42"/>
      <c r="L333" s="42"/>
      <c r="M333" s="42"/>
      <c r="N333" s="42"/>
      <c r="O333" s="42"/>
      <c r="P333" s="42"/>
      <c r="Q333" s="42"/>
      <c r="R333" s="42"/>
      <c r="S333" s="42"/>
      <c r="T333" s="42"/>
    </row>
    <row r="334">
      <c r="A334" s="42"/>
      <c r="B334" s="42"/>
      <c r="C334" s="42"/>
      <c r="D334" s="42"/>
      <c r="E334" s="42"/>
      <c r="F334" s="42"/>
      <c r="G334" s="42"/>
      <c r="H334" s="42"/>
      <c r="I334" s="42"/>
      <c r="J334" s="42"/>
      <c r="K334" s="42"/>
      <c r="L334" s="42"/>
      <c r="M334" s="42"/>
      <c r="N334" s="42"/>
      <c r="O334" s="42"/>
      <c r="P334" s="42"/>
      <c r="Q334" s="42"/>
      <c r="R334" s="42"/>
      <c r="S334" s="42"/>
      <c r="T334" s="42"/>
    </row>
    <row r="335">
      <c r="A335" s="42"/>
      <c r="B335" s="42"/>
      <c r="C335" s="42"/>
      <c r="D335" s="42"/>
      <c r="E335" s="42"/>
      <c r="F335" s="42"/>
      <c r="G335" s="42"/>
      <c r="H335" s="42"/>
      <c r="I335" s="42"/>
      <c r="J335" s="42"/>
      <c r="K335" s="42"/>
      <c r="L335" s="42"/>
      <c r="M335" s="42"/>
      <c r="N335" s="42"/>
      <c r="O335" s="42"/>
      <c r="P335" s="42"/>
      <c r="Q335" s="42"/>
      <c r="R335" s="42"/>
      <c r="S335" s="42"/>
      <c r="T335" s="42"/>
    </row>
    <row r="336">
      <c r="A336" s="42"/>
      <c r="B336" s="42"/>
      <c r="C336" s="42"/>
      <c r="D336" s="42"/>
      <c r="E336" s="42"/>
      <c r="F336" s="42"/>
      <c r="G336" s="42"/>
      <c r="H336" s="42"/>
      <c r="I336" s="42"/>
      <c r="J336" s="42"/>
      <c r="K336" s="42"/>
      <c r="L336" s="42"/>
      <c r="M336" s="42"/>
      <c r="N336" s="42"/>
      <c r="O336" s="42"/>
      <c r="P336" s="42"/>
      <c r="Q336" s="42"/>
      <c r="R336" s="42"/>
      <c r="S336" s="42"/>
      <c r="T336" s="42"/>
    </row>
    <row r="337">
      <c r="A337" s="42"/>
      <c r="B337" s="42"/>
      <c r="C337" s="42"/>
      <c r="D337" s="42"/>
      <c r="E337" s="42"/>
      <c r="F337" s="42"/>
      <c r="G337" s="42"/>
      <c r="H337" s="42"/>
      <c r="I337" s="42"/>
      <c r="J337" s="42"/>
      <c r="K337" s="42"/>
      <c r="L337" s="42"/>
      <c r="M337" s="42"/>
      <c r="N337" s="42"/>
      <c r="O337" s="42"/>
      <c r="P337" s="42"/>
      <c r="Q337" s="42"/>
      <c r="R337" s="42"/>
      <c r="S337" s="42"/>
      <c r="T337" s="42"/>
    </row>
    <row r="338">
      <c r="A338" s="42"/>
      <c r="B338" s="42"/>
      <c r="C338" s="42"/>
      <c r="D338" s="42"/>
      <c r="E338" s="42"/>
      <c r="F338" s="42"/>
      <c r="G338" s="42"/>
      <c r="H338" s="42"/>
      <c r="I338" s="42"/>
      <c r="J338" s="42"/>
      <c r="K338" s="42"/>
      <c r="L338" s="42"/>
      <c r="M338" s="42"/>
      <c r="N338" s="42"/>
      <c r="O338" s="42"/>
      <c r="P338" s="42"/>
      <c r="Q338" s="42"/>
      <c r="R338" s="42"/>
      <c r="S338" s="42"/>
      <c r="T338" s="42"/>
    </row>
    <row r="339">
      <c r="A339" s="42"/>
      <c r="B339" s="42"/>
      <c r="C339" s="42"/>
      <c r="D339" s="42"/>
      <c r="E339" s="42"/>
      <c r="F339" s="42"/>
      <c r="G339" s="42"/>
      <c r="H339" s="42"/>
      <c r="I339" s="42"/>
      <c r="J339" s="42"/>
      <c r="K339" s="42"/>
      <c r="L339" s="42"/>
      <c r="M339" s="42"/>
      <c r="N339" s="42"/>
      <c r="O339" s="42"/>
      <c r="P339" s="42"/>
      <c r="Q339" s="42"/>
      <c r="R339" s="42"/>
      <c r="S339" s="42"/>
      <c r="T339" s="42"/>
    </row>
    <row r="340">
      <c r="A340" s="42"/>
      <c r="B340" s="42"/>
      <c r="C340" s="42"/>
      <c r="D340" s="42"/>
      <c r="E340" s="42"/>
      <c r="F340" s="42"/>
      <c r="G340" s="42"/>
      <c r="H340" s="42"/>
      <c r="I340" s="42"/>
      <c r="J340" s="42"/>
      <c r="K340" s="42"/>
      <c r="L340" s="42"/>
      <c r="M340" s="42"/>
      <c r="N340" s="42"/>
      <c r="O340" s="42"/>
      <c r="P340" s="42"/>
      <c r="Q340" s="42"/>
      <c r="R340" s="42"/>
      <c r="S340" s="42"/>
      <c r="T340" s="42"/>
    </row>
    <row r="341">
      <c r="A341" s="42"/>
      <c r="B341" s="42"/>
      <c r="C341" s="42"/>
      <c r="D341" s="42"/>
      <c r="E341" s="42"/>
      <c r="F341" s="42"/>
      <c r="G341" s="42"/>
      <c r="H341" s="42"/>
      <c r="I341" s="42"/>
      <c r="J341" s="42"/>
      <c r="K341" s="42"/>
      <c r="L341" s="42"/>
      <c r="M341" s="42"/>
      <c r="N341" s="42"/>
      <c r="O341" s="42"/>
      <c r="P341" s="42"/>
      <c r="Q341" s="42"/>
      <c r="R341" s="42"/>
      <c r="S341" s="42"/>
      <c r="T341" s="42"/>
    </row>
    <row r="342">
      <c r="A342" s="42"/>
      <c r="B342" s="42"/>
      <c r="C342" s="42"/>
      <c r="D342" s="42"/>
      <c r="E342" s="42"/>
      <c r="F342" s="42"/>
      <c r="G342" s="42"/>
      <c r="H342" s="42"/>
      <c r="I342" s="42"/>
      <c r="J342" s="42"/>
      <c r="K342" s="42"/>
      <c r="L342" s="42"/>
      <c r="M342" s="42"/>
      <c r="N342" s="42"/>
      <c r="O342" s="42"/>
      <c r="P342" s="42"/>
      <c r="Q342" s="42"/>
      <c r="R342" s="42"/>
      <c r="S342" s="42"/>
      <c r="T342" s="42"/>
    </row>
    <row r="343">
      <c r="A343" s="42"/>
      <c r="B343" s="42"/>
      <c r="C343" s="42"/>
      <c r="D343" s="42"/>
      <c r="E343" s="42"/>
      <c r="F343" s="42"/>
      <c r="G343" s="42"/>
      <c r="H343" s="42"/>
      <c r="I343" s="42"/>
      <c r="J343" s="42"/>
      <c r="K343" s="42"/>
      <c r="L343" s="42"/>
      <c r="M343" s="42"/>
      <c r="N343" s="42"/>
      <c r="O343" s="42"/>
      <c r="P343" s="42"/>
      <c r="Q343" s="42"/>
      <c r="R343" s="42"/>
      <c r="S343" s="42"/>
      <c r="T343" s="42"/>
    </row>
    <row r="344">
      <c r="A344" s="42"/>
      <c r="B344" s="42"/>
      <c r="C344" s="42"/>
      <c r="D344" s="42"/>
      <c r="E344" s="42"/>
      <c r="F344" s="42"/>
      <c r="G344" s="42"/>
      <c r="H344" s="42"/>
      <c r="I344" s="42"/>
      <c r="J344" s="42"/>
      <c r="K344" s="42"/>
      <c r="L344" s="42"/>
      <c r="M344" s="42"/>
      <c r="N344" s="42"/>
      <c r="O344" s="42"/>
      <c r="P344" s="42"/>
      <c r="Q344" s="42"/>
      <c r="R344" s="42"/>
      <c r="S344" s="42"/>
      <c r="T344" s="42"/>
    </row>
    <row r="345">
      <c r="A345" s="42"/>
      <c r="B345" s="42"/>
      <c r="C345" s="42"/>
      <c r="D345" s="42"/>
      <c r="E345" s="42"/>
      <c r="F345" s="42"/>
      <c r="G345" s="42"/>
      <c r="H345" s="42"/>
      <c r="I345" s="42"/>
      <c r="J345" s="42"/>
      <c r="K345" s="42"/>
      <c r="L345" s="42"/>
      <c r="M345" s="42"/>
      <c r="N345" s="42"/>
      <c r="O345" s="42"/>
      <c r="P345" s="42"/>
      <c r="Q345" s="42"/>
      <c r="R345" s="42"/>
      <c r="S345" s="42"/>
      <c r="T345" s="42"/>
    </row>
    <row r="346">
      <c r="A346" s="42"/>
      <c r="B346" s="42"/>
      <c r="C346" s="42"/>
      <c r="D346" s="42"/>
      <c r="E346" s="42"/>
      <c r="F346" s="42"/>
      <c r="G346" s="42"/>
      <c r="H346" s="42"/>
      <c r="I346" s="42"/>
      <c r="J346" s="42"/>
      <c r="K346" s="42"/>
      <c r="L346" s="42"/>
      <c r="M346" s="42"/>
      <c r="N346" s="42"/>
      <c r="O346" s="42"/>
      <c r="P346" s="42"/>
      <c r="Q346" s="42"/>
      <c r="R346" s="42"/>
      <c r="S346" s="42"/>
      <c r="T346" s="42"/>
    </row>
    <row r="347">
      <c r="A347" s="42"/>
      <c r="B347" s="42"/>
      <c r="C347" s="42"/>
      <c r="D347" s="42"/>
      <c r="E347" s="42"/>
      <c r="F347" s="42"/>
      <c r="G347" s="42"/>
      <c r="H347" s="42"/>
      <c r="I347" s="42"/>
      <c r="J347" s="42"/>
      <c r="K347" s="42"/>
      <c r="L347" s="42"/>
      <c r="M347" s="42"/>
      <c r="N347" s="42"/>
      <c r="O347" s="42"/>
      <c r="P347" s="42"/>
      <c r="Q347" s="42"/>
      <c r="R347" s="42"/>
      <c r="S347" s="42"/>
      <c r="T347" s="42"/>
    </row>
    <row r="348">
      <c r="A348" s="42"/>
      <c r="B348" s="42"/>
      <c r="C348" s="42"/>
      <c r="D348" s="42"/>
      <c r="E348" s="42"/>
      <c r="F348" s="42"/>
      <c r="G348" s="42"/>
      <c r="H348" s="42"/>
      <c r="I348" s="42"/>
      <c r="J348" s="42"/>
      <c r="K348" s="42"/>
      <c r="L348" s="42"/>
      <c r="M348" s="42"/>
      <c r="N348" s="42"/>
      <c r="O348" s="42"/>
      <c r="P348" s="42"/>
      <c r="Q348" s="42"/>
      <c r="R348" s="42"/>
      <c r="S348" s="42"/>
      <c r="T348" s="42"/>
    </row>
    <row r="349">
      <c r="A349" s="42"/>
      <c r="B349" s="42"/>
      <c r="C349" s="42"/>
      <c r="D349" s="42"/>
      <c r="E349" s="42"/>
      <c r="F349" s="42"/>
      <c r="G349" s="42"/>
      <c r="H349" s="42"/>
      <c r="I349" s="42"/>
      <c r="J349" s="42"/>
      <c r="K349" s="42"/>
      <c r="L349" s="42"/>
      <c r="M349" s="42"/>
      <c r="N349" s="42"/>
      <c r="O349" s="42"/>
      <c r="P349" s="42"/>
      <c r="Q349" s="42"/>
      <c r="R349" s="42"/>
      <c r="S349" s="42"/>
      <c r="T349" s="42"/>
    </row>
    <row r="350">
      <c r="A350" s="42"/>
      <c r="B350" s="42"/>
      <c r="C350" s="42"/>
      <c r="D350" s="42"/>
      <c r="E350" s="42"/>
      <c r="F350" s="42"/>
      <c r="G350" s="42"/>
      <c r="H350" s="42"/>
      <c r="I350" s="42"/>
      <c r="J350" s="42"/>
      <c r="K350" s="42"/>
      <c r="L350" s="42"/>
      <c r="M350" s="42"/>
      <c r="N350" s="42"/>
      <c r="O350" s="42"/>
      <c r="P350" s="42"/>
      <c r="Q350" s="42"/>
      <c r="R350" s="42"/>
      <c r="S350" s="42"/>
      <c r="T350" s="42"/>
    </row>
    <row r="351">
      <c r="A351" s="42"/>
      <c r="B351" s="42"/>
      <c r="C351" s="42"/>
      <c r="D351" s="42"/>
      <c r="E351" s="42"/>
      <c r="F351" s="42"/>
      <c r="G351" s="42"/>
      <c r="H351" s="42"/>
      <c r="I351" s="42"/>
      <c r="J351" s="42"/>
      <c r="K351" s="42"/>
      <c r="L351" s="42"/>
      <c r="M351" s="42"/>
      <c r="N351" s="42"/>
      <c r="O351" s="42"/>
      <c r="P351" s="42"/>
      <c r="Q351" s="42"/>
      <c r="R351" s="42"/>
      <c r="S351" s="42"/>
      <c r="T351" s="42"/>
    </row>
    <row r="352">
      <c r="A352" s="42"/>
      <c r="B352" s="42"/>
      <c r="C352" s="42"/>
      <c r="D352" s="42"/>
      <c r="E352" s="42"/>
      <c r="F352" s="42"/>
      <c r="G352" s="42"/>
      <c r="H352" s="42"/>
      <c r="I352" s="42"/>
      <c r="J352" s="42"/>
      <c r="K352" s="42"/>
      <c r="L352" s="42"/>
      <c r="M352" s="42"/>
      <c r="N352" s="42"/>
      <c r="O352" s="42"/>
      <c r="P352" s="42"/>
      <c r="Q352" s="42"/>
      <c r="R352" s="42"/>
      <c r="S352" s="42"/>
      <c r="T352" s="42"/>
    </row>
    <row r="353">
      <c r="A353" s="42"/>
      <c r="B353" s="42"/>
      <c r="C353" s="42"/>
      <c r="D353" s="42"/>
      <c r="E353" s="42"/>
      <c r="F353" s="42"/>
      <c r="G353" s="42"/>
      <c r="H353" s="42"/>
      <c r="I353" s="42"/>
      <c r="J353" s="42"/>
      <c r="K353" s="42"/>
      <c r="L353" s="42"/>
      <c r="M353" s="42"/>
      <c r="N353" s="42"/>
      <c r="O353" s="42"/>
      <c r="P353" s="42"/>
      <c r="Q353" s="42"/>
      <c r="R353" s="42"/>
      <c r="S353" s="42"/>
      <c r="T353" s="42"/>
    </row>
    <row r="354">
      <c r="A354" s="42"/>
      <c r="B354" s="42"/>
      <c r="C354" s="42"/>
      <c r="D354" s="42"/>
      <c r="E354" s="42"/>
      <c r="F354" s="42"/>
      <c r="G354" s="42"/>
      <c r="H354" s="42"/>
      <c r="I354" s="42"/>
      <c r="J354" s="42"/>
      <c r="K354" s="42"/>
      <c r="L354" s="42"/>
      <c r="M354" s="42"/>
      <c r="N354" s="42"/>
      <c r="O354" s="42"/>
      <c r="P354" s="42"/>
      <c r="Q354" s="42"/>
      <c r="R354" s="42"/>
      <c r="S354" s="42"/>
      <c r="T354" s="42"/>
    </row>
    <row r="355">
      <c r="A355" s="42"/>
      <c r="B355" s="42"/>
      <c r="C355" s="42"/>
      <c r="D355" s="42"/>
      <c r="E355" s="42"/>
      <c r="F355" s="42"/>
      <c r="G355" s="42"/>
      <c r="H355" s="42"/>
      <c r="I355" s="42"/>
      <c r="J355" s="42"/>
      <c r="K355" s="42"/>
      <c r="L355" s="42"/>
      <c r="M355" s="42"/>
      <c r="N355" s="42"/>
      <c r="O355" s="42"/>
      <c r="P355" s="42"/>
      <c r="Q355" s="42"/>
      <c r="R355" s="42"/>
      <c r="S355" s="42"/>
      <c r="T355" s="42"/>
    </row>
    <row r="356">
      <c r="A356" s="42"/>
      <c r="B356" s="42"/>
      <c r="C356" s="42"/>
      <c r="D356" s="42"/>
      <c r="E356" s="42"/>
      <c r="F356" s="42"/>
      <c r="G356" s="42"/>
      <c r="H356" s="42"/>
      <c r="I356" s="42"/>
      <c r="J356" s="42"/>
      <c r="K356" s="42"/>
      <c r="L356" s="42"/>
      <c r="M356" s="42"/>
      <c r="N356" s="42"/>
      <c r="O356" s="42"/>
      <c r="P356" s="42"/>
      <c r="Q356" s="42"/>
      <c r="R356" s="42"/>
      <c r="S356" s="42"/>
      <c r="T356" s="42"/>
    </row>
    <row r="357">
      <c r="A357" s="42"/>
      <c r="B357" s="42"/>
      <c r="C357" s="42"/>
      <c r="D357" s="42"/>
      <c r="E357" s="42"/>
      <c r="F357" s="42"/>
      <c r="G357" s="42"/>
      <c r="H357" s="42"/>
      <c r="I357" s="42"/>
      <c r="J357" s="42"/>
      <c r="K357" s="42"/>
      <c r="L357" s="42"/>
      <c r="M357" s="42"/>
      <c r="N357" s="42"/>
      <c r="O357" s="42"/>
      <c r="P357" s="42"/>
      <c r="Q357" s="42"/>
      <c r="R357" s="42"/>
      <c r="S357" s="42"/>
      <c r="T357" s="42"/>
    </row>
    <row r="358">
      <c r="A358" s="42"/>
      <c r="B358" s="42"/>
      <c r="C358" s="42"/>
      <c r="D358" s="42"/>
      <c r="E358" s="42"/>
      <c r="F358" s="42"/>
      <c r="G358" s="42"/>
      <c r="H358" s="42"/>
      <c r="I358" s="42"/>
      <c r="J358" s="42"/>
      <c r="K358" s="42"/>
      <c r="L358" s="42"/>
      <c r="M358" s="42"/>
      <c r="N358" s="42"/>
      <c r="O358" s="42"/>
      <c r="P358" s="42"/>
      <c r="Q358" s="42"/>
      <c r="R358" s="42"/>
      <c r="S358" s="42"/>
      <c r="T358" s="42"/>
    </row>
    <row r="359">
      <c r="A359" s="42"/>
      <c r="B359" s="42"/>
      <c r="C359" s="42"/>
      <c r="D359" s="42"/>
      <c r="E359" s="42"/>
      <c r="F359" s="42"/>
      <c r="G359" s="42"/>
      <c r="H359" s="42"/>
      <c r="I359" s="42"/>
      <c r="J359" s="42"/>
      <c r="K359" s="42"/>
      <c r="L359" s="42"/>
      <c r="M359" s="42"/>
      <c r="N359" s="42"/>
      <c r="O359" s="42"/>
      <c r="P359" s="42"/>
      <c r="Q359" s="42"/>
      <c r="R359" s="42"/>
      <c r="S359" s="42"/>
      <c r="T359" s="42"/>
    </row>
    <row r="360">
      <c r="A360" s="42"/>
      <c r="B360" s="42"/>
      <c r="C360" s="42"/>
      <c r="D360" s="42"/>
      <c r="E360" s="42"/>
      <c r="F360" s="42"/>
      <c r="G360" s="42"/>
      <c r="H360" s="42"/>
      <c r="I360" s="42"/>
      <c r="J360" s="42"/>
      <c r="K360" s="42"/>
      <c r="L360" s="42"/>
      <c r="M360" s="42"/>
      <c r="N360" s="42"/>
      <c r="O360" s="42"/>
      <c r="P360" s="42"/>
      <c r="Q360" s="42"/>
      <c r="R360" s="42"/>
      <c r="S360" s="42"/>
      <c r="T360" s="42"/>
    </row>
    <row r="361">
      <c r="A361" s="42"/>
      <c r="B361" s="42"/>
      <c r="C361" s="42"/>
      <c r="D361" s="42"/>
      <c r="E361" s="42"/>
      <c r="F361" s="42"/>
      <c r="G361" s="42"/>
      <c r="H361" s="42"/>
      <c r="I361" s="42"/>
      <c r="J361" s="42"/>
      <c r="K361" s="42"/>
      <c r="L361" s="42"/>
      <c r="M361" s="42"/>
      <c r="N361" s="42"/>
      <c r="O361" s="42"/>
      <c r="P361" s="42"/>
      <c r="Q361" s="42"/>
      <c r="R361" s="42"/>
      <c r="S361" s="42"/>
      <c r="T361" s="42"/>
    </row>
    <row r="362">
      <c r="A362" s="42"/>
      <c r="B362" s="42"/>
      <c r="C362" s="42"/>
      <c r="D362" s="42"/>
      <c r="E362" s="42"/>
      <c r="F362" s="42"/>
      <c r="G362" s="42"/>
      <c r="H362" s="42"/>
      <c r="I362" s="42"/>
      <c r="J362" s="42"/>
      <c r="K362" s="42"/>
      <c r="L362" s="42"/>
      <c r="M362" s="42"/>
      <c r="N362" s="42"/>
      <c r="O362" s="42"/>
      <c r="P362" s="42"/>
      <c r="Q362" s="42"/>
      <c r="R362" s="42"/>
      <c r="S362" s="42"/>
      <c r="T362" s="42"/>
    </row>
    <row r="363">
      <c r="A363" s="42"/>
      <c r="B363" s="42"/>
      <c r="C363" s="42"/>
      <c r="D363" s="42"/>
      <c r="E363" s="42"/>
      <c r="F363" s="42"/>
      <c r="G363" s="42"/>
      <c r="H363" s="42"/>
      <c r="I363" s="42"/>
      <c r="J363" s="42"/>
      <c r="K363" s="42"/>
      <c r="L363" s="42"/>
      <c r="M363" s="42"/>
      <c r="N363" s="42"/>
      <c r="O363" s="42"/>
      <c r="P363" s="42"/>
      <c r="Q363" s="42"/>
      <c r="R363" s="42"/>
      <c r="S363" s="42"/>
      <c r="T363" s="42"/>
    </row>
    <row r="364">
      <c r="A364" s="42"/>
      <c r="B364" s="42"/>
      <c r="C364" s="42"/>
      <c r="D364" s="42"/>
      <c r="E364" s="42"/>
      <c r="F364" s="42"/>
      <c r="G364" s="42"/>
      <c r="H364" s="42"/>
      <c r="I364" s="42"/>
      <c r="J364" s="42"/>
      <c r="K364" s="42"/>
      <c r="L364" s="42"/>
      <c r="M364" s="42"/>
      <c r="N364" s="42"/>
      <c r="O364" s="42"/>
      <c r="P364" s="42"/>
      <c r="Q364" s="42"/>
      <c r="R364" s="42"/>
      <c r="S364" s="42"/>
      <c r="T364" s="42"/>
    </row>
    <row r="365">
      <c r="A365" s="42"/>
      <c r="B365" s="42"/>
      <c r="C365" s="42"/>
      <c r="D365" s="42"/>
      <c r="E365" s="42"/>
      <c r="F365" s="42"/>
      <c r="G365" s="42"/>
      <c r="H365" s="42"/>
      <c r="I365" s="42"/>
      <c r="J365" s="42"/>
      <c r="K365" s="42"/>
      <c r="L365" s="42"/>
      <c r="M365" s="42"/>
      <c r="N365" s="42"/>
      <c r="O365" s="42"/>
      <c r="P365" s="42"/>
      <c r="Q365" s="42"/>
      <c r="R365" s="42"/>
      <c r="S365" s="42"/>
      <c r="T365" s="42"/>
    </row>
    <row r="366">
      <c r="A366" s="42"/>
      <c r="B366" s="42"/>
      <c r="C366" s="42"/>
      <c r="D366" s="42"/>
      <c r="E366" s="42"/>
      <c r="F366" s="42"/>
      <c r="G366" s="42"/>
      <c r="H366" s="42"/>
      <c r="I366" s="42"/>
      <c r="J366" s="42"/>
      <c r="K366" s="42"/>
      <c r="L366" s="42"/>
      <c r="M366" s="42"/>
      <c r="N366" s="42"/>
      <c r="O366" s="42"/>
      <c r="P366" s="42"/>
      <c r="Q366" s="42"/>
      <c r="R366" s="42"/>
      <c r="S366" s="42"/>
      <c r="T366" s="42"/>
    </row>
    <row r="367">
      <c r="A367" s="42"/>
      <c r="B367" s="42"/>
      <c r="C367" s="42"/>
      <c r="D367" s="42"/>
      <c r="E367" s="42"/>
      <c r="F367" s="42"/>
      <c r="G367" s="42"/>
      <c r="H367" s="42"/>
      <c r="I367" s="42"/>
      <c r="J367" s="42"/>
      <c r="K367" s="42"/>
      <c r="L367" s="42"/>
      <c r="M367" s="42"/>
      <c r="N367" s="42"/>
      <c r="O367" s="42"/>
      <c r="P367" s="42"/>
      <c r="Q367" s="42"/>
      <c r="R367" s="42"/>
      <c r="S367" s="42"/>
      <c r="T367" s="42"/>
    </row>
    <row r="368">
      <c r="A368" s="42"/>
      <c r="B368" s="42"/>
      <c r="C368" s="42"/>
      <c r="D368" s="42"/>
      <c r="E368" s="42"/>
      <c r="F368" s="42"/>
      <c r="G368" s="42"/>
      <c r="H368" s="42"/>
      <c r="I368" s="42"/>
      <c r="J368" s="42"/>
      <c r="K368" s="42"/>
      <c r="L368" s="42"/>
      <c r="M368" s="42"/>
      <c r="N368" s="42"/>
      <c r="O368" s="42"/>
      <c r="P368" s="42"/>
      <c r="Q368" s="42"/>
      <c r="R368" s="42"/>
      <c r="S368" s="42"/>
      <c r="T368" s="42"/>
    </row>
    <row r="369">
      <c r="A369" s="42"/>
      <c r="B369" s="42"/>
      <c r="C369" s="42"/>
      <c r="D369" s="42"/>
      <c r="E369" s="42"/>
      <c r="F369" s="42"/>
      <c r="G369" s="42"/>
      <c r="H369" s="42"/>
      <c r="I369" s="42"/>
      <c r="J369" s="42"/>
      <c r="K369" s="42"/>
      <c r="L369" s="42"/>
      <c r="M369" s="42"/>
      <c r="N369" s="42"/>
      <c r="O369" s="42"/>
      <c r="P369" s="42"/>
      <c r="Q369" s="42"/>
      <c r="R369" s="42"/>
      <c r="S369" s="42"/>
      <c r="T369" s="42"/>
    </row>
    <row r="370">
      <c r="A370" s="42"/>
      <c r="B370" s="42"/>
      <c r="C370" s="42"/>
      <c r="D370" s="42"/>
      <c r="E370" s="42"/>
      <c r="F370" s="42"/>
      <c r="G370" s="42"/>
      <c r="H370" s="42"/>
      <c r="I370" s="42"/>
      <c r="J370" s="42"/>
      <c r="K370" s="42"/>
      <c r="L370" s="42"/>
      <c r="M370" s="42"/>
      <c r="N370" s="42"/>
      <c r="O370" s="42"/>
      <c r="P370" s="42"/>
      <c r="Q370" s="42"/>
      <c r="R370" s="42"/>
      <c r="S370" s="42"/>
      <c r="T370" s="42"/>
    </row>
    <row r="371">
      <c r="A371" s="42"/>
      <c r="B371" s="42"/>
      <c r="C371" s="42"/>
      <c r="D371" s="42"/>
      <c r="E371" s="42"/>
      <c r="F371" s="42"/>
      <c r="G371" s="42"/>
      <c r="H371" s="42"/>
      <c r="I371" s="42"/>
      <c r="J371" s="42"/>
      <c r="K371" s="42"/>
      <c r="L371" s="42"/>
      <c r="M371" s="42"/>
      <c r="N371" s="42"/>
      <c r="O371" s="42"/>
      <c r="P371" s="42"/>
      <c r="Q371" s="42"/>
      <c r="R371" s="42"/>
      <c r="S371" s="42"/>
      <c r="T371" s="42"/>
    </row>
    <row r="372">
      <c r="A372" s="42"/>
      <c r="B372" s="42"/>
      <c r="C372" s="42"/>
      <c r="D372" s="42"/>
      <c r="E372" s="42"/>
      <c r="F372" s="42"/>
      <c r="G372" s="42"/>
      <c r="H372" s="42"/>
      <c r="I372" s="42"/>
      <c r="J372" s="42"/>
      <c r="K372" s="42"/>
      <c r="L372" s="42"/>
      <c r="M372" s="42"/>
      <c r="N372" s="42"/>
      <c r="O372" s="42"/>
      <c r="P372" s="42"/>
      <c r="Q372" s="42"/>
      <c r="R372" s="42"/>
      <c r="S372" s="42"/>
      <c r="T372" s="42"/>
    </row>
    <row r="373">
      <c r="A373" s="42"/>
      <c r="B373" s="42"/>
      <c r="C373" s="42"/>
      <c r="D373" s="42"/>
      <c r="E373" s="42"/>
      <c r="F373" s="42"/>
      <c r="G373" s="42"/>
      <c r="H373" s="42"/>
      <c r="I373" s="42"/>
      <c r="J373" s="42"/>
      <c r="K373" s="42"/>
      <c r="L373" s="42"/>
      <c r="M373" s="42"/>
      <c r="N373" s="42"/>
      <c r="O373" s="42"/>
      <c r="P373" s="42"/>
      <c r="Q373" s="42"/>
      <c r="R373" s="42"/>
      <c r="S373" s="42"/>
      <c r="T373" s="42"/>
    </row>
    <row r="374">
      <c r="A374" s="42"/>
      <c r="B374" s="42"/>
      <c r="C374" s="42"/>
      <c r="D374" s="42"/>
      <c r="E374" s="42"/>
      <c r="F374" s="42"/>
      <c r="G374" s="42"/>
      <c r="H374" s="42"/>
      <c r="I374" s="42"/>
      <c r="J374" s="42"/>
      <c r="K374" s="42"/>
      <c r="L374" s="42"/>
      <c r="M374" s="42"/>
      <c r="N374" s="42"/>
      <c r="O374" s="42"/>
      <c r="P374" s="42"/>
      <c r="Q374" s="42"/>
      <c r="R374" s="42"/>
      <c r="S374" s="42"/>
      <c r="T374" s="42"/>
    </row>
    <row r="375">
      <c r="A375" s="42"/>
      <c r="B375" s="42"/>
      <c r="C375" s="42"/>
      <c r="D375" s="42"/>
      <c r="E375" s="42"/>
      <c r="F375" s="42"/>
      <c r="G375" s="42"/>
      <c r="H375" s="42"/>
      <c r="I375" s="42"/>
      <c r="J375" s="42"/>
      <c r="K375" s="42"/>
      <c r="L375" s="42"/>
      <c r="M375" s="42"/>
      <c r="N375" s="42"/>
      <c r="O375" s="42"/>
      <c r="P375" s="42"/>
      <c r="Q375" s="42"/>
      <c r="R375" s="42"/>
      <c r="S375" s="42"/>
      <c r="T375" s="42"/>
    </row>
    <row r="376">
      <c r="A376" s="42"/>
      <c r="B376" s="42"/>
      <c r="C376" s="42"/>
      <c r="D376" s="42"/>
      <c r="E376" s="42"/>
      <c r="F376" s="42"/>
      <c r="G376" s="42"/>
      <c r="H376" s="42"/>
      <c r="I376" s="42"/>
      <c r="J376" s="42"/>
      <c r="K376" s="42"/>
      <c r="L376" s="42"/>
      <c r="M376" s="42"/>
      <c r="N376" s="42"/>
      <c r="O376" s="42"/>
      <c r="P376" s="42"/>
      <c r="Q376" s="42"/>
      <c r="R376" s="42"/>
      <c r="S376" s="42"/>
      <c r="T376" s="42"/>
    </row>
    <row r="377">
      <c r="A377" s="42"/>
      <c r="B377" s="42"/>
      <c r="C377" s="42"/>
      <c r="D377" s="42"/>
      <c r="E377" s="42"/>
      <c r="F377" s="42"/>
      <c r="G377" s="42"/>
      <c r="H377" s="42"/>
      <c r="I377" s="42"/>
      <c r="J377" s="42"/>
      <c r="K377" s="42"/>
      <c r="L377" s="42"/>
      <c r="M377" s="42"/>
      <c r="N377" s="42"/>
      <c r="O377" s="42"/>
      <c r="P377" s="42"/>
      <c r="Q377" s="42"/>
      <c r="R377" s="42"/>
      <c r="S377" s="42"/>
      <c r="T377" s="42"/>
    </row>
    <row r="378">
      <c r="A378" s="42"/>
      <c r="B378" s="42"/>
      <c r="C378" s="42"/>
      <c r="D378" s="42"/>
      <c r="E378" s="42"/>
      <c r="F378" s="42"/>
      <c r="G378" s="42"/>
      <c r="H378" s="42"/>
      <c r="I378" s="42"/>
      <c r="J378" s="42"/>
      <c r="K378" s="42"/>
      <c r="L378" s="42"/>
      <c r="M378" s="42"/>
      <c r="N378" s="42"/>
      <c r="O378" s="42"/>
      <c r="P378" s="42"/>
      <c r="Q378" s="42"/>
      <c r="R378" s="42"/>
      <c r="S378" s="42"/>
      <c r="T378" s="42"/>
    </row>
    <row r="379">
      <c r="A379" s="42"/>
      <c r="B379" s="42"/>
      <c r="C379" s="42"/>
      <c r="D379" s="42"/>
      <c r="E379" s="42"/>
      <c r="F379" s="42"/>
      <c r="G379" s="42"/>
      <c r="H379" s="42"/>
      <c r="I379" s="42"/>
      <c r="J379" s="42"/>
      <c r="K379" s="42"/>
      <c r="L379" s="42"/>
      <c r="M379" s="42"/>
      <c r="N379" s="42"/>
      <c r="O379" s="42"/>
      <c r="P379" s="42"/>
      <c r="Q379" s="42"/>
      <c r="R379" s="42"/>
      <c r="S379" s="42"/>
      <c r="T379" s="42"/>
    </row>
    <row r="380">
      <c r="A380" s="42"/>
      <c r="B380" s="42"/>
      <c r="C380" s="42"/>
      <c r="D380" s="42"/>
      <c r="E380" s="42"/>
      <c r="F380" s="42"/>
      <c r="G380" s="42"/>
      <c r="H380" s="42"/>
      <c r="I380" s="42"/>
      <c r="J380" s="42"/>
      <c r="K380" s="42"/>
      <c r="L380" s="42"/>
      <c r="M380" s="42"/>
      <c r="N380" s="42"/>
      <c r="O380" s="42"/>
      <c r="P380" s="42"/>
      <c r="Q380" s="42"/>
      <c r="R380" s="42"/>
      <c r="S380" s="42"/>
      <c r="T380" s="42"/>
    </row>
    <row r="381">
      <c r="A381" s="42"/>
      <c r="B381" s="42"/>
      <c r="C381" s="42"/>
      <c r="D381" s="42"/>
      <c r="E381" s="42"/>
      <c r="F381" s="42"/>
      <c r="G381" s="42"/>
      <c r="H381" s="42"/>
      <c r="I381" s="42"/>
      <c r="J381" s="42"/>
      <c r="K381" s="42"/>
      <c r="L381" s="42"/>
      <c r="M381" s="42"/>
      <c r="N381" s="42"/>
      <c r="O381" s="42"/>
      <c r="P381" s="42"/>
      <c r="Q381" s="42"/>
      <c r="R381" s="42"/>
      <c r="S381" s="42"/>
      <c r="T381" s="42"/>
    </row>
    <row r="382">
      <c r="A382" s="42"/>
      <c r="B382" s="42"/>
      <c r="C382" s="42"/>
      <c r="D382" s="42"/>
      <c r="E382" s="42"/>
      <c r="F382" s="42"/>
      <c r="G382" s="42"/>
      <c r="H382" s="42"/>
      <c r="I382" s="42"/>
      <c r="J382" s="42"/>
      <c r="K382" s="42"/>
      <c r="L382" s="42"/>
      <c r="M382" s="42"/>
      <c r="N382" s="42"/>
      <c r="O382" s="42"/>
      <c r="P382" s="42"/>
      <c r="Q382" s="42"/>
      <c r="R382" s="42"/>
      <c r="S382" s="42"/>
      <c r="T382" s="42"/>
    </row>
    <row r="383">
      <c r="A383" s="42"/>
      <c r="B383" s="42"/>
      <c r="C383" s="42"/>
      <c r="D383" s="42"/>
      <c r="E383" s="42"/>
      <c r="F383" s="42"/>
      <c r="G383" s="42"/>
      <c r="H383" s="42"/>
      <c r="I383" s="42"/>
      <c r="J383" s="42"/>
      <c r="K383" s="42"/>
      <c r="L383" s="42"/>
      <c r="M383" s="42"/>
      <c r="N383" s="42"/>
      <c r="O383" s="42"/>
      <c r="P383" s="42"/>
      <c r="Q383" s="42"/>
      <c r="R383" s="42"/>
      <c r="S383" s="42"/>
      <c r="T383" s="42"/>
    </row>
    <row r="384">
      <c r="A384" s="42"/>
      <c r="B384" s="42"/>
      <c r="C384" s="42"/>
      <c r="D384" s="42"/>
      <c r="E384" s="42"/>
      <c r="F384" s="42"/>
      <c r="G384" s="42"/>
      <c r="H384" s="42"/>
      <c r="I384" s="42"/>
      <c r="J384" s="42"/>
      <c r="K384" s="42"/>
      <c r="L384" s="42"/>
      <c r="M384" s="42"/>
      <c r="N384" s="42"/>
      <c r="O384" s="42"/>
      <c r="P384" s="42"/>
      <c r="Q384" s="42"/>
      <c r="R384" s="42"/>
      <c r="S384" s="42"/>
      <c r="T384" s="42"/>
    </row>
    <row r="385">
      <c r="A385" s="42"/>
      <c r="B385" s="42"/>
      <c r="C385" s="42"/>
      <c r="D385" s="42"/>
      <c r="E385" s="42"/>
      <c r="F385" s="42"/>
      <c r="G385" s="42"/>
      <c r="H385" s="42"/>
      <c r="I385" s="42"/>
      <c r="J385" s="42"/>
      <c r="K385" s="42"/>
      <c r="L385" s="42"/>
      <c r="M385" s="42"/>
      <c r="N385" s="42"/>
      <c r="O385" s="42"/>
      <c r="P385" s="42"/>
      <c r="Q385" s="42"/>
      <c r="R385" s="42"/>
      <c r="S385" s="42"/>
      <c r="T385" s="42"/>
    </row>
    <row r="386">
      <c r="A386" s="42"/>
      <c r="B386" s="42"/>
      <c r="C386" s="42"/>
      <c r="D386" s="42"/>
      <c r="E386" s="42"/>
      <c r="F386" s="42"/>
      <c r="G386" s="42"/>
      <c r="H386" s="42"/>
      <c r="I386" s="42"/>
      <c r="J386" s="42"/>
      <c r="K386" s="42"/>
      <c r="L386" s="42"/>
      <c r="M386" s="42"/>
      <c r="N386" s="42"/>
      <c r="O386" s="42"/>
      <c r="P386" s="42"/>
      <c r="Q386" s="42"/>
      <c r="R386" s="42"/>
      <c r="S386" s="42"/>
      <c r="T386" s="42"/>
    </row>
    <row r="387">
      <c r="A387" s="42"/>
      <c r="B387" s="42"/>
      <c r="C387" s="42"/>
      <c r="D387" s="42"/>
      <c r="E387" s="42"/>
      <c r="F387" s="42"/>
      <c r="G387" s="42"/>
      <c r="H387" s="42"/>
      <c r="I387" s="42"/>
      <c r="J387" s="42"/>
      <c r="K387" s="42"/>
      <c r="L387" s="42"/>
      <c r="M387" s="42"/>
      <c r="N387" s="42"/>
      <c r="O387" s="42"/>
      <c r="P387" s="42"/>
      <c r="Q387" s="42"/>
      <c r="R387" s="42"/>
      <c r="S387" s="42"/>
      <c r="T387" s="42"/>
    </row>
    <row r="388">
      <c r="A388" s="42"/>
      <c r="B388" s="42"/>
      <c r="C388" s="42"/>
      <c r="D388" s="42"/>
      <c r="E388" s="42"/>
      <c r="F388" s="42"/>
      <c r="G388" s="42"/>
      <c r="H388" s="42"/>
      <c r="I388" s="42"/>
      <c r="J388" s="42"/>
      <c r="K388" s="42"/>
      <c r="L388" s="42"/>
      <c r="M388" s="42"/>
      <c r="N388" s="42"/>
      <c r="O388" s="42"/>
      <c r="P388" s="42"/>
      <c r="Q388" s="42"/>
      <c r="R388" s="42"/>
      <c r="S388" s="42"/>
      <c r="T388" s="42"/>
    </row>
    <row r="389">
      <c r="A389" s="42"/>
      <c r="B389" s="42"/>
      <c r="C389" s="42"/>
      <c r="D389" s="42"/>
      <c r="E389" s="42"/>
      <c r="F389" s="42"/>
      <c r="G389" s="42"/>
      <c r="H389" s="42"/>
      <c r="I389" s="42"/>
      <c r="J389" s="42"/>
      <c r="K389" s="42"/>
      <c r="L389" s="42"/>
      <c r="M389" s="42"/>
      <c r="N389" s="42"/>
      <c r="O389" s="42"/>
      <c r="P389" s="42"/>
      <c r="Q389" s="42"/>
      <c r="R389" s="42"/>
      <c r="S389" s="42"/>
      <c r="T389" s="42"/>
    </row>
    <row r="390">
      <c r="A390" s="42"/>
      <c r="B390" s="42"/>
      <c r="C390" s="42"/>
      <c r="D390" s="42"/>
      <c r="E390" s="42"/>
      <c r="F390" s="42"/>
      <c r="G390" s="42"/>
      <c r="H390" s="42"/>
      <c r="I390" s="42"/>
      <c r="J390" s="42"/>
      <c r="K390" s="42"/>
      <c r="L390" s="42"/>
      <c r="M390" s="42"/>
      <c r="N390" s="42"/>
      <c r="O390" s="42"/>
      <c r="P390" s="42"/>
      <c r="Q390" s="42"/>
      <c r="R390" s="42"/>
      <c r="S390" s="42"/>
      <c r="T390" s="42"/>
    </row>
    <row r="391">
      <c r="A391" s="42"/>
      <c r="B391" s="42"/>
      <c r="C391" s="42"/>
      <c r="D391" s="42"/>
      <c r="E391" s="42"/>
      <c r="F391" s="42"/>
      <c r="G391" s="42"/>
      <c r="H391" s="42"/>
      <c r="I391" s="42"/>
      <c r="J391" s="42"/>
      <c r="K391" s="42"/>
      <c r="L391" s="42"/>
      <c r="M391" s="42"/>
      <c r="N391" s="42"/>
      <c r="O391" s="42"/>
      <c r="P391" s="42"/>
      <c r="Q391" s="42"/>
      <c r="R391" s="42"/>
      <c r="S391" s="42"/>
      <c r="T391" s="42"/>
    </row>
    <row r="392">
      <c r="A392" s="42"/>
      <c r="B392" s="42"/>
      <c r="C392" s="42"/>
      <c r="D392" s="42"/>
      <c r="E392" s="42"/>
      <c r="F392" s="42"/>
      <c r="G392" s="42"/>
      <c r="H392" s="42"/>
      <c r="I392" s="42"/>
      <c r="J392" s="42"/>
      <c r="K392" s="42"/>
      <c r="L392" s="42"/>
      <c r="M392" s="42"/>
      <c r="N392" s="42"/>
      <c r="O392" s="42"/>
      <c r="P392" s="42"/>
      <c r="Q392" s="42"/>
      <c r="R392" s="42"/>
      <c r="S392" s="42"/>
      <c r="T392" s="42"/>
    </row>
    <row r="393">
      <c r="A393" s="42"/>
      <c r="B393" s="42"/>
      <c r="C393" s="42"/>
      <c r="D393" s="42"/>
      <c r="E393" s="42"/>
      <c r="F393" s="42"/>
      <c r="G393" s="42"/>
      <c r="H393" s="42"/>
      <c r="I393" s="42"/>
      <c r="J393" s="42"/>
      <c r="K393" s="42"/>
      <c r="L393" s="42"/>
      <c r="M393" s="42"/>
      <c r="N393" s="42"/>
      <c r="O393" s="42"/>
      <c r="P393" s="42"/>
      <c r="Q393" s="42"/>
      <c r="R393" s="42"/>
      <c r="S393" s="42"/>
      <c r="T393" s="42"/>
    </row>
    <row r="394">
      <c r="A394" s="42"/>
      <c r="B394" s="42"/>
      <c r="C394" s="42"/>
      <c r="D394" s="42"/>
      <c r="E394" s="42"/>
      <c r="F394" s="42"/>
      <c r="G394" s="42"/>
      <c r="H394" s="42"/>
      <c r="I394" s="42"/>
      <c r="J394" s="42"/>
      <c r="K394" s="42"/>
      <c r="L394" s="42"/>
      <c r="M394" s="42"/>
      <c r="N394" s="42"/>
      <c r="O394" s="42"/>
      <c r="P394" s="42"/>
      <c r="Q394" s="42"/>
      <c r="R394" s="42"/>
      <c r="S394" s="42"/>
      <c r="T394" s="42"/>
    </row>
    <row r="395">
      <c r="A395" s="42"/>
      <c r="B395" s="42"/>
      <c r="C395" s="42"/>
      <c r="D395" s="42"/>
      <c r="E395" s="42"/>
      <c r="F395" s="42"/>
      <c r="G395" s="42"/>
      <c r="H395" s="42"/>
      <c r="I395" s="42"/>
      <c r="J395" s="42"/>
      <c r="K395" s="42"/>
      <c r="L395" s="42"/>
      <c r="M395" s="42"/>
      <c r="N395" s="42"/>
      <c r="O395" s="42"/>
      <c r="P395" s="42"/>
      <c r="Q395" s="42"/>
      <c r="R395" s="42"/>
      <c r="S395" s="42"/>
      <c r="T395" s="42"/>
    </row>
    <row r="396">
      <c r="A396" s="42"/>
      <c r="B396" s="42"/>
      <c r="C396" s="42"/>
      <c r="D396" s="42"/>
      <c r="E396" s="42"/>
      <c r="F396" s="42"/>
      <c r="G396" s="42"/>
      <c r="H396" s="42"/>
      <c r="I396" s="42"/>
      <c r="J396" s="42"/>
      <c r="K396" s="42"/>
      <c r="L396" s="42"/>
      <c r="M396" s="42"/>
      <c r="N396" s="42"/>
      <c r="O396" s="42"/>
      <c r="P396" s="42"/>
      <c r="Q396" s="42"/>
      <c r="R396" s="42"/>
      <c r="S396" s="42"/>
      <c r="T396" s="42"/>
    </row>
    <row r="397">
      <c r="A397" s="42"/>
      <c r="B397" s="42"/>
      <c r="C397" s="42"/>
      <c r="D397" s="42"/>
      <c r="E397" s="42"/>
      <c r="F397" s="42"/>
      <c r="G397" s="42"/>
      <c r="H397" s="42"/>
      <c r="I397" s="42"/>
      <c r="J397" s="42"/>
      <c r="K397" s="42"/>
      <c r="L397" s="42"/>
      <c r="M397" s="42"/>
      <c r="N397" s="42"/>
      <c r="O397" s="42"/>
      <c r="P397" s="42"/>
      <c r="Q397" s="42"/>
      <c r="R397" s="42"/>
      <c r="S397" s="42"/>
      <c r="T397" s="42"/>
    </row>
    <row r="398">
      <c r="A398" s="42"/>
      <c r="B398" s="42"/>
      <c r="C398" s="42"/>
      <c r="D398" s="42"/>
      <c r="E398" s="42"/>
      <c r="F398" s="42"/>
      <c r="G398" s="42"/>
      <c r="H398" s="42"/>
      <c r="I398" s="42"/>
      <c r="J398" s="42"/>
      <c r="K398" s="42"/>
      <c r="L398" s="42"/>
      <c r="M398" s="42"/>
      <c r="N398" s="42"/>
      <c r="O398" s="42"/>
      <c r="P398" s="42"/>
      <c r="Q398" s="42"/>
      <c r="R398" s="42"/>
      <c r="S398" s="42"/>
      <c r="T398" s="42"/>
    </row>
    <row r="399">
      <c r="A399" s="42"/>
      <c r="B399" s="42"/>
      <c r="C399" s="42"/>
      <c r="D399" s="42"/>
      <c r="E399" s="42"/>
      <c r="F399" s="42"/>
      <c r="G399" s="42"/>
      <c r="H399" s="42"/>
      <c r="I399" s="42"/>
      <c r="J399" s="42"/>
      <c r="K399" s="42"/>
      <c r="L399" s="42"/>
      <c r="M399" s="42"/>
      <c r="N399" s="42"/>
      <c r="O399" s="42"/>
      <c r="P399" s="42"/>
      <c r="Q399" s="42"/>
      <c r="R399" s="42"/>
      <c r="S399" s="42"/>
      <c r="T399" s="42"/>
    </row>
    <row r="400">
      <c r="A400" s="42"/>
      <c r="B400" s="42"/>
      <c r="C400" s="42"/>
      <c r="D400" s="42"/>
      <c r="E400" s="42"/>
      <c r="F400" s="42"/>
      <c r="G400" s="42"/>
      <c r="H400" s="42"/>
      <c r="I400" s="42"/>
      <c r="J400" s="42"/>
      <c r="K400" s="42"/>
      <c r="L400" s="42"/>
      <c r="M400" s="42"/>
      <c r="N400" s="42"/>
      <c r="O400" s="42"/>
      <c r="P400" s="42"/>
      <c r="Q400" s="42"/>
      <c r="R400" s="42"/>
      <c r="S400" s="42"/>
      <c r="T400" s="42"/>
    </row>
    <row r="401">
      <c r="A401" s="42"/>
      <c r="B401" s="42"/>
      <c r="C401" s="42"/>
      <c r="D401" s="42"/>
      <c r="E401" s="42"/>
      <c r="F401" s="42"/>
      <c r="G401" s="42"/>
      <c r="H401" s="42"/>
      <c r="I401" s="42"/>
      <c r="J401" s="42"/>
      <c r="K401" s="42"/>
      <c r="L401" s="42"/>
      <c r="M401" s="42"/>
      <c r="N401" s="42"/>
      <c r="O401" s="42"/>
      <c r="P401" s="42"/>
      <c r="Q401" s="42"/>
      <c r="R401" s="42"/>
      <c r="S401" s="42"/>
      <c r="T401" s="42"/>
    </row>
    <row r="402">
      <c r="A402" s="42"/>
      <c r="B402" s="42"/>
      <c r="C402" s="42"/>
      <c r="D402" s="42"/>
      <c r="E402" s="42"/>
      <c r="F402" s="42"/>
      <c r="G402" s="42"/>
      <c r="H402" s="42"/>
      <c r="I402" s="42"/>
      <c r="J402" s="42"/>
      <c r="K402" s="42"/>
      <c r="L402" s="42"/>
      <c r="M402" s="42"/>
      <c r="N402" s="42"/>
      <c r="O402" s="42"/>
      <c r="P402" s="42"/>
      <c r="Q402" s="42"/>
      <c r="R402" s="42"/>
      <c r="S402" s="42"/>
      <c r="T402" s="42"/>
    </row>
    <row r="403">
      <c r="A403" s="42"/>
      <c r="B403" s="42"/>
      <c r="C403" s="42"/>
      <c r="D403" s="42"/>
      <c r="E403" s="42"/>
      <c r="F403" s="42"/>
      <c r="G403" s="42"/>
      <c r="H403" s="42"/>
      <c r="I403" s="42"/>
      <c r="J403" s="42"/>
      <c r="K403" s="42"/>
      <c r="L403" s="42"/>
      <c r="M403" s="42"/>
      <c r="N403" s="42"/>
      <c r="O403" s="42"/>
      <c r="P403" s="42"/>
      <c r="Q403" s="42"/>
      <c r="R403" s="42"/>
      <c r="S403" s="42"/>
      <c r="T403" s="42"/>
    </row>
    <row r="404">
      <c r="A404" s="42"/>
      <c r="B404" s="42"/>
      <c r="C404" s="42"/>
      <c r="D404" s="42"/>
      <c r="E404" s="42"/>
      <c r="F404" s="42"/>
      <c r="G404" s="42"/>
      <c r="H404" s="42"/>
      <c r="I404" s="42"/>
      <c r="J404" s="42"/>
      <c r="K404" s="42"/>
      <c r="L404" s="42"/>
      <c r="M404" s="42"/>
      <c r="N404" s="42"/>
      <c r="O404" s="42"/>
      <c r="P404" s="42"/>
      <c r="Q404" s="42"/>
      <c r="R404" s="42"/>
      <c r="S404" s="42"/>
      <c r="T404" s="42"/>
    </row>
    <row r="405">
      <c r="A405" s="42"/>
      <c r="B405" s="42"/>
      <c r="C405" s="42"/>
      <c r="D405" s="42"/>
      <c r="E405" s="42"/>
      <c r="F405" s="42"/>
      <c r="G405" s="42"/>
      <c r="H405" s="42"/>
      <c r="I405" s="42"/>
      <c r="J405" s="42"/>
      <c r="K405" s="42"/>
      <c r="L405" s="42"/>
      <c r="M405" s="42"/>
      <c r="N405" s="42"/>
      <c r="O405" s="42"/>
      <c r="P405" s="42"/>
      <c r="Q405" s="42"/>
      <c r="R405" s="42"/>
      <c r="S405" s="42"/>
      <c r="T405" s="42"/>
    </row>
    <row r="406">
      <c r="A406" s="42"/>
      <c r="B406" s="42"/>
      <c r="C406" s="42"/>
      <c r="D406" s="42"/>
      <c r="E406" s="42"/>
      <c r="F406" s="42"/>
      <c r="G406" s="42"/>
      <c r="H406" s="42"/>
      <c r="I406" s="42"/>
      <c r="J406" s="42"/>
      <c r="K406" s="42"/>
      <c r="L406" s="42"/>
      <c r="M406" s="42"/>
      <c r="N406" s="42"/>
      <c r="O406" s="42"/>
      <c r="P406" s="42"/>
      <c r="Q406" s="42"/>
      <c r="R406" s="42"/>
      <c r="S406" s="42"/>
      <c r="T406" s="42"/>
    </row>
    <row r="407">
      <c r="A407" s="42"/>
      <c r="B407" s="42"/>
      <c r="C407" s="42"/>
      <c r="D407" s="42"/>
      <c r="E407" s="42"/>
      <c r="F407" s="42"/>
      <c r="G407" s="42"/>
      <c r="H407" s="42"/>
      <c r="I407" s="42"/>
      <c r="J407" s="42"/>
      <c r="K407" s="42"/>
      <c r="L407" s="42"/>
      <c r="M407" s="42"/>
      <c r="N407" s="42"/>
      <c r="O407" s="42"/>
      <c r="P407" s="42"/>
      <c r="Q407" s="42"/>
      <c r="R407" s="42"/>
      <c r="S407" s="42"/>
      <c r="T407" s="42"/>
    </row>
    <row r="408">
      <c r="A408" s="42"/>
      <c r="B408" s="42"/>
      <c r="C408" s="42"/>
      <c r="D408" s="42"/>
      <c r="E408" s="42"/>
      <c r="F408" s="42"/>
      <c r="G408" s="42"/>
      <c r="H408" s="42"/>
      <c r="I408" s="42"/>
      <c r="J408" s="42"/>
      <c r="K408" s="42"/>
      <c r="L408" s="42"/>
      <c r="M408" s="42"/>
      <c r="N408" s="42"/>
      <c r="O408" s="42"/>
      <c r="P408" s="42"/>
      <c r="Q408" s="42"/>
      <c r="R408" s="42"/>
      <c r="S408" s="42"/>
      <c r="T408" s="42"/>
    </row>
    <row r="409">
      <c r="A409" s="42"/>
      <c r="B409" s="42"/>
      <c r="C409" s="42"/>
      <c r="D409" s="42"/>
      <c r="E409" s="42"/>
      <c r="F409" s="42"/>
      <c r="G409" s="42"/>
      <c r="H409" s="42"/>
      <c r="I409" s="42"/>
      <c r="J409" s="42"/>
      <c r="K409" s="42"/>
      <c r="L409" s="42"/>
      <c r="M409" s="42"/>
      <c r="N409" s="42"/>
      <c r="O409" s="42"/>
      <c r="P409" s="42"/>
      <c r="Q409" s="42"/>
      <c r="R409" s="42"/>
      <c r="S409" s="42"/>
      <c r="T409" s="42"/>
    </row>
    <row r="410">
      <c r="A410" s="42"/>
      <c r="B410" s="42"/>
      <c r="C410" s="42"/>
      <c r="D410" s="42"/>
      <c r="E410" s="42"/>
      <c r="F410" s="42"/>
      <c r="G410" s="42"/>
      <c r="H410" s="42"/>
      <c r="I410" s="42"/>
      <c r="J410" s="42"/>
      <c r="K410" s="42"/>
      <c r="L410" s="42"/>
      <c r="M410" s="42"/>
      <c r="N410" s="42"/>
      <c r="O410" s="42"/>
      <c r="P410" s="42"/>
      <c r="Q410" s="42"/>
      <c r="R410" s="42"/>
      <c r="S410" s="42"/>
      <c r="T410" s="42"/>
    </row>
    <row r="411">
      <c r="A411" s="42"/>
      <c r="B411" s="42"/>
      <c r="C411" s="42"/>
      <c r="D411" s="42"/>
      <c r="E411" s="42"/>
      <c r="F411" s="42"/>
      <c r="G411" s="42"/>
      <c r="H411" s="42"/>
      <c r="I411" s="42"/>
      <c r="J411" s="42"/>
      <c r="K411" s="42"/>
      <c r="L411" s="42"/>
      <c r="M411" s="42"/>
      <c r="N411" s="42"/>
      <c r="O411" s="42"/>
      <c r="P411" s="42"/>
      <c r="Q411" s="42"/>
      <c r="R411" s="42"/>
      <c r="S411" s="42"/>
      <c r="T411" s="42"/>
    </row>
    <row r="412">
      <c r="A412" s="42"/>
      <c r="B412" s="42"/>
      <c r="C412" s="42"/>
      <c r="D412" s="42"/>
      <c r="E412" s="42"/>
      <c r="F412" s="42"/>
      <c r="G412" s="42"/>
      <c r="H412" s="42"/>
      <c r="I412" s="42"/>
      <c r="J412" s="42"/>
      <c r="K412" s="42"/>
      <c r="L412" s="42"/>
      <c r="M412" s="42"/>
      <c r="N412" s="42"/>
      <c r="O412" s="42"/>
      <c r="P412" s="42"/>
      <c r="Q412" s="42"/>
      <c r="R412" s="42"/>
      <c r="S412" s="42"/>
      <c r="T412" s="42"/>
    </row>
    <row r="413">
      <c r="A413" s="42"/>
      <c r="B413" s="42"/>
      <c r="C413" s="42"/>
      <c r="D413" s="42"/>
      <c r="E413" s="42"/>
      <c r="F413" s="42"/>
      <c r="G413" s="42"/>
      <c r="H413" s="42"/>
      <c r="I413" s="42"/>
      <c r="J413" s="42"/>
      <c r="K413" s="42"/>
      <c r="L413" s="42"/>
      <c r="M413" s="42"/>
      <c r="N413" s="42"/>
      <c r="O413" s="42"/>
      <c r="P413" s="42"/>
      <c r="Q413" s="42"/>
      <c r="R413" s="42"/>
      <c r="S413" s="42"/>
      <c r="T413" s="42"/>
    </row>
    <row r="414">
      <c r="A414" s="42"/>
      <c r="B414" s="42"/>
      <c r="C414" s="42"/>
      <c r="D414" s="42"/>
      <c r="E414" s="42"/>
      <c r="F414" s="42"/>
      <c r="G414" s="42"/>
      <c r="H414" s="42"/>
      <c r="I414" s="42"/>
      <c r="J414" s="42"/>
      <c r="K414" s="42"/>
      <c r="L414" s="42"/>
      <c r="M414" s="42"/>
      <c r="N414" s="42"/>
      <c r="O414" s="42"/>
      <c r="P414" s="42"/>
      <c r="Q414" s="42"/>
      <c r="R414" s="42"/>
      <c r="S414" s="42"/>
      <c r="T414" s="42"/>
    </row>
    <row r="415">
      <c r="A415" s="42"/>
      <c r="B415" s="42"/>
      <c r="C415" s="42"/>
      <c r="D415" s="42"/>
      <c r="E415" s="42"/>
      <c r="F415" s="42"/>
      <c r="G415" s="42"/>
      <c r="H415" s="42"/>
      <c r="I415" s="42"/>
      <c r="J415" s="42"/>
      <c r="K415" s="42"/>
      <c r="L415" s="42"/>
      <c r="M415" s="42"/>
      <c r="N415" s="42"/>
      <c r="O415" s="42"/>
      <c r="P415" s="42"/>
      <c r="Q415" s="42"/>
      <c r="R415" s="42"/>
      <c r="S415" s="42"/>
      <c r="T415" s="42"/>
    </row>
    <row r="416">
      <c r="A416" s="42"/>
      <c r="B416" s="42"/>
      <c r="C416" s="42"/>
      <c r="D416" s="42"/>
      <c r="E416" s="42"/>
      <c r="F416" s="42"/>
      <c r="G416" s="42"/>
      <c r="H416" s="42"/>
      <c r="I416" s="42"/>
      <c r="J416" s="42"/>
      <c r="K416" s="42"/>
      <c r="L416" s="42"/>
      <c r="M416" s="42"/>
      <c r="N416" s="42"/>
      <c r="O416" s="42"/>
      <c r="P416" s="42"/>
      <c r="Q416" s="42"/>
      <c r="R416" s="42"/>
      <c r="S416" s="42"/>
      <c r="T416" s="42"/>
    </row>
    <row r="417">
      <c r="A417" s="42"/>
      <c r="B417" s="42"/>
      <c r="C417" s="42"/>
      <c r="D417" s="42"/>
      <c r="E417" s="42"/>
      <c r="F417" s="42"/>
      <c r="G417" s="42"/>
      <c r="H417" s="42"/>
      <c r="I417" s="42"/>
      <c r="J417" s="42"/>
      <c r="K417" s="42"/>
      <c r="L417" s="42"/>
      <c r="M417" s="42"/>
      <c r="N417" s="42"/>
      <c r="O417" s="42"/>
      <c r="P417" s="42"/>
      <c r="Q417" s="42"/>
      <c r="R417" s="42"/>
      <c r="S417" s="42"/>
      <c r="T417" s="42"/>
    </row>
    <row r="418">
      <c r="A418" s="42"/>
      <c r="B418" s="42"/>
      <c r="C418" s="42"/>
      <c r="D418" s="42"/>
      <c r="E418" s="42"/>
      <c r="F418" s="42"/>
      <c r="G418" s="42"/>
      <c r="H418" s="42"/>
      <c r="I418" s="42"/>
      <c r="J418" s="42"/>
      <c r="K418" s="42"/>
      <c r="L418" s="42"/>
      <c r="M418" s="42"/>
      <c r="N418" s="42"/>
      <c r="O418" s="42"/>
      <c r="P418" s="42"/>
      <c r="Q418" s="42"/>
      <c r="R418" s="42"/>
      <c r="S418" s="42"/>
      <c r="T418" s="42"/>
    </row>
    <row r="419">
      <c r="A419" s="42"/>
      <c r="B419" s="42"/>
      <c r="C419" s="42"/>
      <c r="D419" s="42"/>
      <c r="E419" s="42"/>
      <c r="F419" s="42"/>
      <c r="G419" s="42"/>
      <c r="H419" s="42"/>
      <c r="I419" s="42"/>
      <c r="J419" s="42"/>
      <c r="K419" s="42"/>
      <c r="L419" s="42"/>
      <c r="M419" s="42"/>
      <c r="N419" s="42"/>
      <c r="O419" s="42"/>
      <c r="P419" s="42"/>
      <c r="Q419" s="42"/>
      <c r="R419" s="42"/>
      <c r="S419" s="42"/>
      <c r="T419" s="42"/>
    </row>
    <row r="420">
      <c r="A420" s="42"/>
      <c r="B420" s="42"/>
      <c r="C420" s="42"/>
      <c r="D420" s="42"/>
      <c r="E420" s="42"/>
      <c r="F420" s="42"/>
      <c r="G420" s="42"/>
      <c r="H420" s="42"/>
      <c r="I420" s="42"/>
      <c r="J420" s="42"/>
      <c r="K420" s="42"/>
      <c r="L420" s="42"/>
      <c r="M420" s="42"/>
      <c r="N420" s="42"/>
      <c r="O420" s="42"/>
      <c r="P420" s="42"/>
      <c r="Q420" s="42"/>
      <c r="R420" s="42"/>
      <c r="S420" s="42"/>
      <c r="T420" s="42"/>
    </row>
    <row r="421">
      <c r="A421" s="42"/>
      <c r="B421" s="42"/>
      <c r="C421" s="42"/>
      <c r="D421" s="42"/>
      <c r="E421" s="42"/>
      <c r="F421" s="42"/>
      <c r="G421" s="42"/>
      <c r="H421" s="42"/>
      <c r="I421" s="42"/>
      <c r="J421" s="42"/>
      <c r="K421" s="42"/>
      <c r="L421" s="42"/>
      <c r="M421" s="42"/>
      <c r="N421" s="42"/>
      <c r="O421" s="42"/>
      <c r="P421" s="42"/>
      <c r="Q421" s="42"/>
      <c r="R421" s="42"/>
      <c r="S421" s="42"/>
      <c r="T421" s="42"/>
    </row>
    <row r="422">
      <c r="A422" s="42"/>
      <c r="B422" s="42"/>
      <c r="C422" s="42"/>
      <c r="D422" s="42"/>
      <c r="E422" s="42"/>
      <c r="F422" s="42"/>
      <c r="G422" s="42"/>
      <c r="H422" s="42"/>
      <c r="I422" s="42"/>
      <c r="J422" s="42"/>
      <c r="K422" s="42"/>
      <c r="L422" s="42"/>
      <c r="M422" s="42"/>
      <c r="N422" s="42"/>
      <c r="O422" s="42"/>
      <c r="P422" s="42"/>
      <c r="Q422" s="42"/>
      <c r="R422" s="42"/>
      <c r="S422" s="42"/>
      <c r="T422" s="42"/>
    </row>
    <row r="423">
      <c r="A423" s="42"/>
      <c r="B423" s="42"/>
      <c r="C423" s="42"/>
      <c r="D423" s="42"/>
      <c r="E423" s="42"/>
      <c r="F423" s="42"/>
      <c r="G423" s="42"/>
      <c r="H423" s="42"/>
      <c r="I423" s="42"/>
      <c r="J423" s="42"/>
      <c r="K423" s="42"/>
      <c r="L423" s="42"/>
      <c r="M423" s="42"/>
      <c r="N423" s="42"/>
      <c r="O423" s="42"/>
      <c r="P423" s="42"/>
      <c r="Q423" s="42"/>
      <c r="R423" s="42"/>
      <c r="S423" s="42"/>
      <c r="T423" s="42"/>
    </row>
    <row r="424">
      <c r="A424" s="42"/>
      <c r="B424" s="42"/>
      <c r="C424" s="42"/>
      <c r="D424" s="42"/>
      <c r="E424" s="42"/>
      <c r="F424" s="42"/>
      <c r="G424" s="42"/>
      <c r="H424" s="42"/>
      <c r="I424" s="42"/>
      <c r="J424" s="42"/>
      <c r="K424" s="42"/>
      <c r="L424" s="42"/>
      <c r="M424" s="42"/>
      <c r="N424" s="42"/>
      <c r="O424" s="42"/>
      <c r="P424" s="42"/>
      <c r="Q424" s="42"/>
      <c r="R424" s="42"/>
      <c r="S424" s="42"/>
      <c r="T424" s="42"/>
    </row>
    <row r="425">
      <c r="A425" s="42"/>
      <c r="B425" s="42"/>
      <c r="C425" s="42"/>
      <c r="D425" s="42"/>
      <c r="E425" s="42"/>
      <c r="F425" s="42"/>
      <c r="G425" s="42"/>
      <c r="H425" s="42"/>
      <c r="I425" s="42"/>
      <c r="J425" s="42"/>
      <c r="K425" s="42"/>
      <c r="L425" s="42"/>
      <c r="M425" s="42"/>
      <c r="N425" s="42"/>
      <c r="O425" s="42"/>
      <c r="P425" s="42"/>
      <c r="Q425" s="42"/>
      <c r="R425" s="42"/>
      <c r="S425" s="42"/>
      <c r="T425" s="42"/>
    </row>
    <row r="426">
      <c r="A426" s="42"/>
      <c r="B426" s="42"/>
      <c r="C426" s="42"/>
      <c r="D426" s="42"/>
      <c r="E426" s="42"/>
      <c r="F426" s="42"/>
      <c r="G426" s="42"/>
      <c r="H426" s="42"/>
      <c r="I426" s="42"/>
      <c r="J426" s="42"/>
      <c r="K426" s="42"/>
      <c r="L426" s="42"/>
      <c r="M426" s="42"/>
      <c r="N426" s="42"/>
      <c r="O426" s="42"/>
      <c r="P426" s="42"/>
      <c r="Q426" s="42"/>
      <c r="R426" s="42"/>
      <c r="S426" s="42"/>
      <c r="T426" s="42"/>
    </row>
    <row r="427">
      <c r="A427" s="42"/>
      <c r="B427" s="42"/>
      <c r="C427" s="42"/>
      <c r="D427" s="42"/>
      <c r="E427" s="42"/>
      <c r="F427" s="42"/>
      <c r="G427" s="42"/>
      <c r="H427" s="42"/>
      <c r="I427" s="42"/>
      <c r="J427" s="42"/>
      <c r="K427" s="42"/>
      <c r="L427" s="42"/>
      <c r="M427" s="42"/>
      <c r="N427" s="42"/>
      <c r="O427" s="42"/>
      <c r="P427" s="42"/>
      <c r="Q427" s="42"/>
      <c r="R427" s="42"/>
      <c r="S427" s="42"/>
      <c r="T427" s="42"/>
    </row>
    <row r="428">
      <c r="A428" s="42"/>
      <c r="B428" s="42"/>
      <c r="C428" s="42"/>
      <c r="D428" s="42"/>
      <c r="E428" s="42"/>
      <c r="F428" s="42"/>
      <c r="G428" s="42"/>
      <c r="H428" s="42"/>
      <c r="I428" s="42"/>
      <c r="J428" s="42"/>
      <c r="K428" s="42"/>
      <c r="L428" s="42"/>
      <c r="M428" s="42"/>
      <c r="N428" s="42"/>
      <c r="O428" s="42"/>
      <c r="P428" s="42"/>
      <c r="Q428" s="42"/>
      <c r="R428" s="42"/>
      <c r="S428" s="42"/>
      <c r="T428" s="42"/>
    </row>
    <row r="429">
      <c r="A429" s="42"/>
      <c r="B429" s="42"/>
      <c r="C429" s="42"/>
      <c r="D429" s="42"/>
      <c r="E429" s="42"/>
      <c r="F429" s="42"/>
      <c r="G429" s="42"/>
      <c r="H429" s="42"/>
      <c r="I429" s="42"/>
      <c r="J429" s="42"/>
      <c r="K429" s="42"/>
      <c r="L429" s="42"/>
      <c r="M429" s="42"/>
      <c r="N429" s="42"/>
      <c r="O429" s="42"/>
      <c r="P429" s="42"/>
      <c r="Q429" s="42"/>
      <c r="R429" s="42"/>
      <c r="S429" s="42"/>
      <c r="T429" s="42"/>
    </row>
    <row r="430">
      <c r="A430" s="42"/>
      <c r="B430" s="42"/>
      <c r="C430" s="42"/>
      <c r="D430" s="42"/>
      <c r="E430" s="42"/>
      <c r="F430" s="42"/>
      <c r="G430" s="42"/>
      <c r="H430" s="42"/>
      <c r="I430" s="42"/>
      <c r="J430" s="42"/>
      <c r="K430" s="42"/>
      <c r="L430" s="42"/>
      <c r="M430" s="42"/>
      <c r="N430" s="42"/>
      <c r="O430" s="42"/>
      <c r="P430" s="42"/>
      <c r="Q430" s="42"/>
      <c r="R430" s="42"/>
      <c r="S430" s="42"/>
      <c r="T430" s="42"/>
    </row>
    <row r="431">
      <c r="A431" s="42"/>
      <c r="B431" s="42"/>
      <c r="C431" s="42"/>
      <c r="D431" s="42"/>
      <c r="E431" s="42"/>
      <c r="F431" s="42"/>
      <c r="G431" s="42"/>
      <c r="H431" s="42"/>
      <c r="I431" s="42"/>
      <c r="J431" s="42"/>
      <c r="K431" s="42"/>
      <c r="L431" s="42"/>
      <c r="M431" s="42"/>
      <c r="N431" s="42"/>
      <c r="O431" s="42"/>
      <c r="P431" s="42"/>
      <c r="Q431" s="42"/>
      <c r="R431" s="42"/>
      <c r="S431" s="42"/>
      <c r="T431" s="42"/>
    </row>
    <row r="432">
      <c r="A432" s="42"/>
      <c r="B432" s="42"/>
      <c r="C432" s="42"/>
      <c r="D432" s="42"/>
      <c r="E432" s="42"/>
      <c r="F432" s="42"/>
      <c r="G432" s="42"/>
      <c r="H432" s="42"/>
      <c r="I432" s="42"/>
      <c r="J432" s="42"/>
      <c r="K432" s="42"/>
      <c r="L432" s="42"/>
      <c r="M432" s="42"/>
      <c r="N432" s="42"/>
      <c r="O432" s="42"/>
      <c r="P432" s="42"/>
      <c r="Q432" s="42"/>
      <c r="R432" s="42"/>
      <c r="S432" s="42"/>
      <c r="T432" s="42"/>
    </row>
    <row r="433">
      <c r="A433" s="42"/>
      <c r="B433" s="42"/>
      <c r="C433" s="42"/>
      <c r="D433" s="42"/>
      <c r="E433" s="42"/>
      <c r="F433" s="42"/>
      <c r="G433" s="42"/>
      <c r="H433" s="42"/>
      <c r="I433" s="42"/>
      <c r="J433" s="42"/>
      <c r="K433" s="42"/>
      <c r="L433" s="42"/>
      <c r="M433" s="42"/>
      <c r="N433" s="42"/>
      <c r="O433" s="42"/>
      <c r="P433" s="42"/>
      <c r="Q433" s="42"/>
      <c r="R433" s="42"/>
      <c r="S433" s="42"/>
      <c r="T433" s="42"/>
    </row>
    <row r="434">
      <c r="A434" s="42"/>
      <c r="B434" s="42"/>
      <c r="C434" s="42"/>
      <c r="D434" s="42"/>
      <c r="E434" s="42"/>
      <c r="F434" s="42"/>
      <c r="G434" s="42"/>
      <c r="H434" s="42"/>
      <c r="I434" s="42"/>
      <c r="J434" s="42"/>
      <c r="K434" s="42"/>
      <c r="L434" s="42"/>
      <c r="M434" s="42"/>
      <c r="N434" s="42"/>
      <c r="O434" s="42"/>
      <c r="P434" s="42"/>
      <c r="Q434" s="42"/>
      <c r="R434" s="42"/>
      <c r="S434" s="42"/>
      <c r="T434" s="42"/>
    </row>
    <row r="435">
      <c r="A435" s="42"/>
      <c r="B435" s="42"/>
      <c r="C435" s="42"/>
      <c r="D435" s="42"/>
      <c r="E435" s="42"/>
      <c r="F435" s="42"/>
      <c r="G435" s="42"/>
      <c r="H435" s="42"/>
      <c r="I435" s="42"/>
      <c r="J435" s="42"/>
      <c r="K435" s="42"/>
      <c r="L435" s="42"/>
      <c r="M435" s="42"/>
      <c r="N435" s="42"/>
      <c r="O435" s="42"/>
      <c r="P435" s="42"/>
      <c r="Q435" s="42"/>
      <c r="R435" s="42"/>
      <c r="S435" s="42"/>
      <c r="T435" s="42"/>
    </row>
    <row r="436">
      <c r="A436" s="42"/>
      <c r="B436" s="42"/>
      <c r="C436" s="42"/>
      <c r="D436" s="42"/>
      <c r="E436" s="42"/>
      <c r="F436" s="42"/>
      <c r="G436" s="42"/>
      <c r="H436" s="42"/>
      <c r="I436" s="42"/>
      <c r="J436" s="42"/>
      <c r="K436" s="42"/>
      <c r="L436" s="42"/>
      <c r="M436" s="42"/>
      <c r="N436" s="42"/>
      <c r="O436" s="42"/>
      <c r="P436" s="42"/>
      <c r="Q436" s="42"/>
      <c r="R436" s="42"/>
      <c r="S436" s="42"/>
      <c r="T436" s="42"/>
    </row>
    <row r="437">
      <c r="A437" s="42"/>
      <c r="B437" s="42"/>
      <c r="C437" s="42"/>
      <c r="D437" s="42"/>
      <c r="E437" s="42"/>
      <c r="F437" s="42"/>
      <c r="G437" s="42"/>
      <c r="H437" s="42"/>
      <c r="I437" s="42"/>
      <c r="J437" s="42"/>
      <c r="K437" s="42"/>
      <c r="L437" s="42"/>
      <c r="M437" s="42"/>
      <c r="N437" s="42"/>
      <c r="O437" s="42"/>
      <c r="P437" s="42"/>
      <c r="Q437" s="42"/>
      <c r="R437" s="42"/>
      <c r="S437" s="42"/>
      <c r="T437" s="42"/>
    </row>
    <row r="438">
      <c r="A438" s="42"/>
      <c r="B438" s="42"/>
      <c r="C438" s="42"/>
      <c r="D438" s="42"/>
      <c r="E438" s="42"/>
      <c r="F438" s="42"/>
      <c r="G438" s="42"/>
      <c r="H438" s="42"/>
      <c r="I438" s="42"/>
      <c r="J438" s="42"/>
      <c r="K438" s="42"/>
      <c r="L438" s="42"/>
      <c r="M438" s="42"/>
      <c r="N438" s="42"/>
      <c r="O438" s="42"/>
      <c r="P438" s="42"/>
      <c r="Q438" s="42"/>
      <c r="R438" s="42"/>
      <c r="S438" s="42"/>
      <c r="T438" s="42"/>
    </row>
    <row r="439">
      <c r="A439" s="42"/>
      <c r="B439" s="42"/>
      <c r="C439" s="42"/>
      <c r="D439" s="42"/>
      <c r="E439" s="42"/>
      <c r="F439" s="42"/>
      <c r="G439" s="42"/>
      <c r="H439" s="42"/>
      <c r="I439" s="42"/>
      <c r="J439" s="42"/>
      <c r="K439" s="42"/>
      <c r="L439" s="42"/>
      <c r="M439" s="42"/>
      <c r="N439" s="42"/>
      <c r="O439" s="42"/>
      <c r="P439" s="42"/>
      <c r="Q439" s="42"/>
      <c r="R439" s="42"/>
      <c r="S439" s="42"/>
      <c r="T439" s="42"/>
    </row>
    <row r="440">
      <c r="A440" s="42"/>
      <c r="B440" s="42"/>
      <c r="C440" s="42"/>
      <c r="D440" s="42"/>
      <c r="E440" s="42"/>
      <c r="F440" s="42"/>
      <c r="G440" s="42"/>
      <c r="H440" s="42"/>
      <c r="I440" s="42"/>
      <c r="J440" s="42"/>
      <c r="K440" s="42"/>
      <c r="L440" s="42"/>
      <c r="M440" s="42"/>
      <c r="N440" s="42"/>
      <c r="O440" s="42"/>
      <c r="P440" s="42"/>
      <c r="Q440" s="42"/>
      <c r="R440" s="42"/>
      <c r="S440" s="42"/>
      <c r="T440" s="42"/>
    </row>
    <row r="441">
      <c r="A441" s="42"/>
      <c r="B441" s="42"/>
      <c r="C441" s="42"/>
      <c r="D441" s="42"/>
      <c r="E441" s="42"/>
      <c r="F441" s="42"/>
      <c r="G441" s="42"/>
      <c r="H441" s="42"/>
      <c r="I441" s="42"/>
      <c r="J441" s="42"/>
      <c r="K441" s="42"/>
      <c r="L441" s="42"/>
      <c r="M441" s="42"/>
      <c r="N441" s="42"/>
      <c r="O441" s="42"/>
      <c r="P441" s="42"/>
      <c r="Q441" s="42"/>
      <c r="R441" s="42"/>
      <c r="S441" s="42"/>
      <c r="T441" s="42"/>
    </row>
    <row r="442">
      <c r="A442" s="42"/>
      <c r="B442" s="42"/>
      <c r="C442" s="42"/>
      <c r="D442" s="42"/>
      <c r="E442" s="42"/>
      <c r="F442" s="42"/>
      <c r="G442" s="42"/>
      <c r="H442" s="42"/>
      <c r="I442" s="42"/>
      <c r="J442" s="42"/>
      <c r="K442" s="42"/>
      <c r="L442" s="42"/>
      <c r="M442" s="42"/>
      <c r="N442" s="42"/>
      <c r="O442" s="42"/>
      <c r="P442" s="42"/>
      <c r="Q442" s="42"/>
      <c r="R442" s="42"/>
      <c r="S442" s="42"/>
      <c r="T442" s="42"/>
    </row>
    <row r="443">
      <c r="A443" s="42"/>
      <c r="B443" s="42"/>
      <c r="C443" s="42"/>
      <c r="D443" s="42"/>
      <c r="E443" s="42"/>
      <c r="F443" s="42"/>
      <c r="G443" s="42"/>
      <c r="H443" s="42"/>
      <c r="I443" s="42"/>
      <c r="J443" s="42"/>
      <c r="K443" s="42"/>
      <c r="L443" s="42"/>
      <c r="M443" s="42"/>
      <c r="N443" s="42"/>
      <c r="O443" s="42"/>
      <c r="P443" s="42"/>
      <c r="Q443" s="42"/>
      <c r="R443" s="42"/>
      <c r="S443" s="42"/>
      <c r="T443" s="42"/>
    </row>
    <row r="444">
      <c r="A444" s="42"/>
      <c r="B444" s="42"/>
      <c r="C444" s="42"/>
      <c r="D444" s="42"/>
      <c r="E444" s="42"/>
      <c r="F444" s="42"/>
      <c r="G444" s="42"/>
      <c r="H444" s="42"/>
      <c r="I444" s="42"/>
      <c r="J444" s="42"/>
      <c r="K444" s="42"/>
      <c r="L444" s="42"/>
      <c r="M444" s="42"/>
      <c r="N444" s="42"/>
      <c r="O444" s="42"/>
      <c r="P444" s="42"/>
      <c r="Q444" s="42"/>
      <c r="R444" s="42"/>
      <c r="S444" s="42"/>
      <c r="T444" s="42"/>
    </row>
    <row r="445">
      <c r="A445" s="42"/>
      <c r="B445" s="42"/>
      <c r="C445" s="42"/>
      <c r="D445" s="42"/>
      <c r="E445" s="42"/>
      <c r="F445" s="42"/>
      <c r="G445" s="42"/>
      <c r="H445" s="42"/>
      <c r="I445" s="42"/>
      <c r="J445" s="42"/>
      <c r="K445" s="42"/>
      <c r="L445" s="42"/>
      <c r="M445" s="42"/>
      <c r="N445" s="42"/>
      <c r="O445" s="42"/>
      <c r="P445" s="42"/>
      <c r="Q445" s="42"/>
      <c r="R445" s="42"/>
      <c r="S445" s="42"/>
      <c r="T445" s="42"/>
    </row>
    <row r="446">
      <c r="A446" s="42"/>
      <c r="B446" s="42"/>
      <c r="C446" s="42"/>
      <c r="D446" s="42"/>
      <c r="E446" s="42"/>
      <c r="F446" s="42"/>
      <c r="G446" s="42"/>
      <c r="H446" s="42"/>
      <c r="I446" s="42"/>
      <c r="J446" s="42"/>
      <c r="K446" s="42"/>
      <c r="L446" s="42"/>
      <c r="M446" s="42"/>
      <c r="N446" s="42"/>
      <c r="O446" s="42"/>
      <c r="P446" s="42"/>
      <c r="Q446" s="42"/>
      <c r="R446" s="42"/>
      <c r="S446" s="42"/>
      <c r="T446" s="42"/>
    </row>
    <row r="447">
      <c r="A447" s="42"/>
      <c r="B447" s="42"/>
      <c r="C447" s="42"/>
      <c r="D447" s="42"/>
      <c r="E447" s="42"/>
      <c r="F447" s="42"/>
      <c r="G447" s="42"/>
      <c r="H447" s="42"/>
      <c r="I447" s="42"/>
      <c r="J447" s="42"/>
      <c r="K447" s="42"/>
      <c r="L447" s="42"/>
      <c r="M447" s="42"/>
      <c r="N447" s="42"/>
      <c r="O447" s="42"/>
      <c r="P447" s="42"/>
      <c r="Q447" s="42"/>
      <c r="R447" s="42"/>
      <c r="S447" s="42"/>
      <c r="T447" s="42"/>
    </row>
    <row r="448">
      <c r="A448" s="42"/>
      <c r="B448" s="42"/>
      <c r="C448" s="42"/>
      <c r="D448" s="42"/>
      <c r="E448" s="42"/>
      <c r="F448" s="42"/>
      <c r="G448" s="42"/>
      <c r="H448" s="42"/>
      <c r="I448" s="42"/>
      <c r="J448" s="42"/>
      <c r="K448" s="42"/>
      <c r="L448" s="42"/>
      <c r="M448" s="42"/>
      <c r="N448" s="42"/>
      <c r="O448" s="42"/>
      <c r="P448" s="42"/>
      <c r="Q448" s="42"/>
      <c r="R448" s="42"/>
      <c r="S448" s="42"/>
      <c r="T448" s="42"/>
    </row>
    <row r="449">
      <c r="A449" s="42"/>
      <c r="B449" s="42"/>
      <c r="C449" s="42"/>
      <c r="D449" s="42"/>
      <c r="E449" s="42"/>
      <c r="F449" s="42"/>
      <c r="G449" s="42"/>
      <c r="H449" s="42"/>
      <c r="I449" s="42"/>
      <c r="J449" s="42"/>
      <c r="K449" s="42"/>
      <c r="L449" s="42"/>
      <c r="M449" s="42"/>
      <c r="N449" s="42"/>
      <c r="O449" s="42"/>
      <c r="P449" s="42"/>
      <c r="Q449" s="42"/>
      <c r="R449" s="42"/>
      <c r="S449" s="42"/>
      <c r="T449" s="42"/>
    </row>
    <row r="450">
      <c r="A450" s="42"/>
      <c r="B450" s="42"/>
      <c r="C450" s="42"/>
      <c r="D450" s="42"/>
      <c r="E450" s="42"/>
      <c r="F450" s="42"/>
      <c r="G450" s="42"/>
      <c r="H450" s="42"/>
      <c r="I450" s="42"/>
      <c r="J450" s="42"/>
      <c r="K450" s="42"/>
      <c r="L450" s="42"/>
      <c r="M450" s="42"/>
      <c r="N450" s="42"/>
      <c r="O450" s="42"/>
      <c r="P450" s="42"/>
      <c r="Q450" s="42"/>
      <c r="R450" s="42"/>
      <c r="S450" s="42"/>
      <c r="T450" s="42"/>
    </row>
    <row r="451">
      <c r="A451" s="42"/>
      <c r="B451" s="42"/>
      <c r="C451" s="42"/>
      <c r="D451" s="42"/>
      <c r="E451" s="42"/>
      <c r="F451" s="42"/>
      <c r="G451" s="42"/>
      <c r="H451" s="42"/>
      <c r="I451" s="42"/>
      <c r="J451" s="42"/>
      <c r="K451" s="42"/>
      <c r="L451" s="42"/>
      <c r="M451" s="42"/>
      <c r="N451" s="42"/>
      <c r="O451" s="42"/>
      <c r="P451" s="42"/>
      <c r="Q451" s="42"/>
      <c r="R451" s="42"/>
      <c r="S451" s="42"/>
      <c r="T451" s="42"/>
    </row>
    <row r="452">
      <c r="A452" s="42"/>
      <c r="B452" s="42"/>
      <c r="C452" s="42"/>
      <c r="D452" s="42"/>
      <c r="E452" s="42"/>
      <c r="F452" s="42"/>
      <c r="G452" s="42"/>
      <c r="H452" s="42"/>
      <c r="I452" s="42"/>
      <c r="J452" s="42"/>
      <c r="K452" s="42"/>
      <c r="L452" s="42"/>
      <c r="M452" s="42"/>
      <c r="N452" s="42"/>
      <c r="O452" s="42"/>
      <c r="P452" s="42"/>
      <c r="Q452" s="42"/>
      <c r="R452" s="42"/>
      <c r="S452" s="42"/>
      <c r="T452" s="42"/>
    </row>
    <row r="453">
      <c r="A453" s="42"/>
      <c r="B453" s="42"/>
      <c r="C453" s="42"/>
      <c r="D453" s="42"/>
      <c r="E453" s="42"/>
      <c r="F453" s="42"/>
      <c r="G453" s="42"/>
      <c r="H453" s="42"/>
      <c r="I453" s="42"/>
      <c r="J453" s="42"/>
      <c r="K453" s="42"/>
      <c r="L453" s="42"/>
      <c r="M453" s="42"/>
      <c r="N453" s="42"/>
      <c r="O453" s="42"/>
      <c r="P453" s="42"/>
      <c r="Q453" s="42"/>
      <c r="R453" s="42"/>
      <c r="S453" s="42"/>
      <c r="T453" s="42"/>
    </row>
    <row r="454">
      <c r="A454" s="42"/>
      <c r="B454" s="42"/>
      <c r="C454" s="42"/>
      <c r="D454" s="42"/>
      <c r="E454" s="42"/>
      <c r="F454" s="42"/>
      <c r="G454" s="42"/>
      <c r="H454" s="42"/>
      <c r="I454" s="42"/>
      <c r="J454" s="42"/>
      <c r="K454" s="42"/>
      <c r="L454" s="42"/>
      <c r="M454" s="42"/>
      <c r="N454" s="42"/>
      <c r="O454" s="42"/>
      <c r="P454" s="42"/>
      <c r="Q454" s="42"/>
      <c r="R454" s="42"/>
      <c r="S454" s="42"/>
      <c r="T454" s="42"/>
    </row>
    <row r="455">
      <c r="A455" s="42"/>
      <c r="B455" s="42"/>
      <c r="C455" s="42"/>
      <c r="D455" s="42"/>
      <c r="E455" s="42"/>
      <c r="F455" s="42"/>
      <c r="G455" s="42"/>
      <c r="H455" s="42"/>
      <c r="I455" s="42"/>
      <c r="J455" s="42"/>
      <c r="K455" s="42"/>
      <c r="L455" s="42"/>
      <c r="M455" s="42"/>
      <c r="N455" s="42"/>
      <c r="O455" s="42"/>
      <c r="P455" s="42"/>
      <c r="Q455" s="42"/>
      <c r="R455" s="42"/>
      <c r="S455" s="42"/>
      <c r="T455" s="42"/>
    </row>
    <row r="456">
      <c r="A456" s="42"/>
      <c r="B456" s="42"/>
      <c r="C456" s="42"/>
      <c r="D456" s="42"/>
      <c r="E456" s="42"/>
      <c r="F456" s="42"/>
      <c r="G456" s="42"/>
      <c r="H456" s="42"/>
      <c r="I456" s="42"/>
      <c r="J456" s="42"/>
      <c r="K456" s="42"/>
      <c r="L456" s="42"/>
      <c r="M456" s="42"/>
      <c r="N456" s="42"/>
      <c r="O456" s="42"/>
      <c r="P456" s="42"/>
      <c r="Q456" s="42"/>
      <c r="R456" s="42"/>
      <c r="S456" s="42"/>
      <c r="T456" s="42"/>
    </row>
    <row r="457">
      <c r="A457" s="42"/>
      <c r="B457" s="42"/>
      <c r="C457" s="42"/>
      <c r="D457" s="42"/>
      <c r="E457" s="42"/>
      <c r="F457" s="42"/>
      <c r="G457" s="42"/>
      <c r="H457" s="42"/>
      <c r="I457" s="42"/>
      <c r="J457" s="42"/>
      <c r="K457" s="42"/>
      <c r="L457" s="42"/>
      <c r="M457" s="42"/>
      <c r="N457" s="42"/>
      <c r="O457" s="42"/>
      <c r="P457" s="42"/>
      <c r="Q457" s="42"/>
      <c r="R457" s="42"/>
      <c r="S457" s="42"/>
      <c r="T457" s="42"/>
    </row>
    <row r="458">
      <c r="A458" s="42"/>
      <c r="B458" s="42"/>
      <c r="C458" s="42"/>
      <c r="D458" s="42"/>
      <c r="E458" s="42"/>
      <c r="F458" s="42"/>
      <c r="G458" s="42"/>
      <c r="H458" s="42"/>
      <c r="I458" s="42"/>
      <c r="J458" s="42"/>
      <c r="K458" s="42"/>
      <c r="L458" s="42"/>
      <c r="M458" s="42"/>
      <c r="N458" s="42"/>
      <c r="O458" s="42"/>
      <c r="P458" s="42"/>
      <c r="Q458" s="42"/>
      <c r="R458" s="42"/>
      <c r="S458" s="42"/>
      <c r="T458" s="42"/>
    </row>
    <row r="459">
      <c r="A459" s="42"/>
      <c r="B459" s="42"/>
      <c r="C459" s="42"/>
      <c r="D459" s="42"/>
      <c r="E459" s="42"/>
      <c r="F459" s="42"/>
      <c r="G459" s="42"/>
      <c r="H459" s="42"/>
      <c r="I459" s="42"/>
      <c r="J459" s="42"/>
      <c r="K459" s="42"/>
      <c r="L459" s="42"/>
      <c r="M459" s="42"/>
      <c r="N459" s="42"/>
      <c r="O459" s="42"/>
      <c r="P459" s="42"/>
      <c r="Q459" s="42"/>
      <c r="R459" s="42"/>
      <c r="S459" s="42"/>
      <c r="T459" s="42"/>
    </row>
    <row r="460">
      <c r="A460" s="42"/>
      <c r="B460" s="42"/>
      <c r="C460" s="42"/>
      <c r="D460" s="42"/>
      <c r="E460" s="42"/>
      <c r="F460" s="42"/>
      <c r="G460" s="42"/>
      <c r="H460" s="42"/>
      <c r="I460" s="42"/>
      <c r="J460" s="42"/>
      <c r="K460" s="42"/>
      <c r="L460" s="42"/>
      <c r="M460" s="42"/>
      <c r="N460" s="42"/>
      <c r="O460" s="42"/>
      <c r="P460" s="42"/>
      <c r="Q460" s="42"/>
      <c r="R460" s="42"/>
      <c r="S460" s="42"/>
      <c r="T460" s="42"/>
    </row>
    <row r="461">
      <c r="A461" s="42"/>
      <c r="B461" s="42"/>
      <c r="C461" s="42"/>
      <c r="D461" s="42"/>
      <c r="E461" s="42"/>
      <c r="F461" s="42"/>
      <c r="G461" s="42"/>
      <c r="H461" s="42"/>
      <c r="I461" s="42"/>
      <c r="J461" s="42"/>
      <c r="K461" s="42"/>
      <c r="L461" s="42"/>
      <c r="M461" s="42"/>
      <c r="N461" s="42"/>
      <c r="O461" s="42"/>
      <c r="P461" s="42"/>
      <c r="Q461" s="42"/>
      <c r="R461" s="42"/>
      <c r="S461" s="42"/>
      <c r="T461" s="42"/>
    </row>
    <row r="462">
      <c r="A462" s="42"/>
      <c r="B462" s="42"/>
      <c r="C462" s="42"/>
      <c r="D462" s="42"/>
      <c r="E462" s="42"/>
      <c r="F462" s="42"/>
      <c r="G462" s="42"/>
      <c r="H462" s="42"/>
      <c r="I462" s="42"/>
      <c r="J462" s="42"/>
      <c r="K462" s="42"/>
      <c r="L462" s="42"/>
      <c r="M462" s="42"/>
      <c r="N462" s="42"/>
      <c r="O462" s="42"/>
      <c r="P462" s="42"/>
      <c r="Q462" s="42"/>
      <c r="R462" s="42"/>
      <c r="S462" s="42"/>
      <c r="T462" s="42"/>
    </row>
    <row r="463">
      <c r="A463" s="42"/>
      <c r="B463" s="42"/>
      <c r="C463" s="42"/>
      <c r="D463" s="42"/>
      <c r="E463" s="42"/>
      <c r="F463" s="42"/>
      <c r="G463" s="42"/>
      <c r="H463" s="42"/>
      <c r="I463" s="42"/>
      <c r="J463" s="42"/>
      <c r="K463" s="42"/>
      <c r="L463" s="42"/>
      <c r="M463" s="42"/>
      <c r="N463" s="42"/>
      <c r="O463" s="42"/>
      <c r="P463" s="42"/>
      <c r="Q463" s="42"/>
      <c r="R463" s="42"/>
      <c r="S463" s="42"/>
      <c r="T463" s="42"/>
    </row>
    <row r="464">
      <c r="A464" s="42"/>
      <c r="B464" s="42"/>
      <c r="C464" s="42"/>
      <c r="D464" s="42"/>
      <c r="E464" s="42"/>
      <c r="F464" s="42"/>
      <c r="G464" s="42"/>
      <c r="H464" s="42"/>
      <c r="I464" s="42"/>
      <c r="J464" s="42"/>
      <c r="K464" s="42"/>
      <c r="L464" s="42"/>
      <c r="M464" s="42"/>
      <c r="N464" s="42"/>
      <c r="O464" s="42"/>
      <c r="P464" s="42"/>
      <c r="Q464" s="42"/>
      <c r="R464" s="42"/>
      <c r="S464" s="42"/>
      <c r="T464" s="42"/>
    </row>
    <row r="465">
      <c r="A465" s="42"/>
      <c r="B465" s="42"/>
      <c r="C465" s="42"/>
      <c r="D465" s="42"/>
      <c r="E465" s="42"/>
      <c r="F465" s="42"/>
      <c r="G465" s="42"/>
      <c r="H465" s="42"/>
      <c r="I465" s="42"/>
      <c r="J465" s="42"/>
      <c r="K465" s="42"/>
      <c r="L465" s="42"/>
      <c r="M465" s="42"/>
      <c r="N465" s="42"/>
      <c r="O465" s="42"/>
      <c r="P465" s="42"/>
      <c r="Q465" s="42"/>
      <c r="R465" s="42"/>
      <c r="S465" s="42"/>
      <c r="T465" s="42"/>
    </row>
    <row r="466">
      <c r="A466" s="42"/>
      <c r="B466" s="42"/>
      <c r="C466" s="42"/>
      <c r="D466" s="42"/>
      <c r="E466" s="42"/>
      <c r="F466" s="42"/>
      <c r="G466" s="42"/>
      <c r="H466" s="42"/>
      <c r="I466" s="42"/>
      <c r="J466" s="42"/>
      <c r="K466" s="42"/>
      <c r="L466" s="42"/>
      <c r="M466" s="42"/>
      <c r="N466" s="42"/>
      <c r="O466" s="42"/>
      <c r="P466" s="42"/>
      <c r="Q466" s="42"/>
      <c r="R466" s="42"/>
      <c r="S466" s="42"/>
      <c r="T466" s="42"/>
    </row>
    <row r="467">
      <c r="A467" s="42"/>
      <c r="B467" s="42"/>
      <c r="C467" s="42"/>
      <c r="D467" s="42"/>
      <c r="E467" s="42"/>
      <c r="F467" s="42"/>
      <c r="G467" s="42"/>
      <c r="H467" s="42"/>
      <c r="I467" s="42"/>
      <c r="J467" s="42"/>
      <c r="K467" s="42"/>
      <c r="L467" s="42"/>
      <c r="M467" s="42"/>
      <c r="N467" s="42"/>
      <c r="O467" s="42"/>
      <c r="P467" s="42"/>
      <c r="Q467" s="42"/>
      <c r="R467" s="42"/>
      <c r="S467" s="42"/>
      <c r="T467" s="42"/>
    </row>
    <row r="468">
      <c r="A468" s="42"/>
      <c r="B468" s="42"/>
      <c r="C468" s="42"/>
      <c r="D468" s="42"/>
      <c r="E468" s="42"/>
      <c r="F468" s="42"/>
      <c r="G468" s="42"/>
      <c r="H468" s="42"/>
      <c r="I468" s="42"/>
      <c r="J468" s="42"/>
      <c r="K468" s="42"/>
      <c r="L468" s="42"/>
      <c r="M468" s="42"/>
      <c r="N468" s="42"/>
      <c r="O468" s="42"/>
      <c r="P468" s="42"/>
      <c r="Q468" s="42"/>
      <c r="R468" s="42"/>
      <c r="S468" s="42"/>
      <c r="T468" s="42"/>
    </row>
    <row r="469">
      <c r="A469" s="42"/>
      <c r="B469" s="42"/>
      <c r="C469" s="42"/>
      <c r="D469" s="42"/>
      <c r="E469" s="42"/>
      <c r="F469" s="42"/>
      <c r="G469" s="42"/>
      <c r="H469" s="42"/>
      <c r="I469" s="42"/>
      <c r="J469" s="42"/>
      <c r="K469" s="42"/>
      <c r="L469" s="42"/>
      <c r="M469" s="42"/>
      <c r="N469" s="42"/>
      <c r="O469" s="42"/>
      <c r="P469" s="42"/>
      <c r="Q469" s="42"/>
      <c r="R469" s="42"/>
      <c r="S469" s="42"/>
      <c r="T469" s="42"/>
    </row>
    <row r="470">
      <c r="A470" s="42"/>
      <c r="B470" s="42"/>
      <c r="C470" s="42"/>
      <c r="D470" s="42"/>
      <c r="E470" s="42"/>
      <c r="F470" s="42"/>
      <c r="G470" s="42"/>
      <c r="H470" s="42"/>
      <c r="I470" s="42"/>
      <c r="J470" s="42"/>
      <c r="K470" s="42"/>
      <c r="L470" s="42"/>
      <c r="M470" s="42"/>
      <c r="N470" s="42"/>
      <c r="O470" s="42"/>
      <c r="P470" s="42"/>
      <c r="Q470" s="42"/>
      <c r="R470" s="42"/>
      <c r="S470" s="42"/>
      <c r="T470" s="42"/>
    </row>
    <row r="471">
      <c r="A471" s="42"/>
      <c r="B471" s="42"/>
      <c r="C471" s="42"/>
      <c r="D471" s="42"/>
      <c r="E471" s="42"/>
      <c r="F471" s="42"/>
      <c r="G471" s="42"/>
      <c r="H471" s="42"/>
      <c r="I471" s="42"/>
      <c r="J471" s="42"/>
      <c r="K471" s="42"/>
      <c r="L471" s="42"/>
      <c r="M471" s="42"/>
      <c r="N471" s="42"/>
      <c r="O471" s="42"/>
      <c r="P471" s="42"/>
      <c r="Q471" s="42"/>
      <c r="R471" s="42"/>
      <c r="S471" s="42"/>
      <c r="T471" s="42"/>
    </row>
    <row r="472">
      <c r="A472" s="42"/>
      <c r="B472" s="42"/>
      <c r="C472" s="42"/>
      <c r="D472" s="42"/>
      <c r="E472" s="42"/>
      <c r="F472" s="42"/>
      <c r="G472" s="42"/>
      <c r="H472" s="42"/>
      <c r="I472" s="42"/>
      <c r="J472" s="42"/>
      <c r="K472" s="42"/>
      <c r="L472" s="42"/>
      <c r="M472" s="42"/>
      <c r="N472" s="42"/>
      <c r="O472" s="42"/>
      <c r="P472" s="42"/>
      <c r="Q472" s="42"/>
      <c r="R472" s="42"/>
      <c r="S472" s="42"/>
      <c r="T472" s="42"/>
    </row>
    <row r="473">
      <c r="A473" s="42"/>
      <c r="B473" s="42"/>
      <c r="C473" s="42"/>
      <c r="D473" s="42"/>
      <c r="E473" s="42"/>
      <c r="F473" s="42"/>
      <c r="G473" s="42"/>
      <c r="H473" s="42"/>
      <c r="I473" s="42"/>
      <c r="J473" s="42"/>
      <c r="K473" s="42"/>
      <c r="L473" s="42"/>
      <c r="M473" s="42"/>
      <c r="N473" s="42"/>
      <c r="O473" s="42"/>
      <c r="P473" s="42"/>
      <c r="Q473" s="42"/>
      <c r="R473" s="42"/>
      <c r="S473" s="42"/>
      <c r="T473" s="42"/>
    </row>
    <row r="474">
      <c r="A474" s="42"/>
      <c r="B474" s="42"/>
      <c r="C474" s="42"/>
      <c r="D474" s="42"/>
      <c r="E474" s="42"/>
      <c r="F474" s="42"/>
      <c r="G474" s="42"/>
      <c r="H474" s="42"/>
      <c r="I474" s="42"/>
      <c r="J474" s="42"/>
      <c r="K474" s="42"/>
      <c r="L474" s="42"/>
      <c r="M474" s="42"/>
      <c r="N474" s="42"/>
      <c r="O474" s="42"/>
      <c r="P474" s="42"/>
      <c r="Q474" s="42"/>
      <c r="R474" s="42"/>
      <c r="S474" s="42"/>
      <c r="T474" s="42"/>
    </row>
    <row r="475">
      <c r="A475" s="42"/>
      <c r="B475" s="42"/>
      <c r="C475" s="42"/>
      <c r="D475" s="42"/>
      <c r="E475" s="42"/>
      <c r="F475" s="42"/>
      <c r="G475" s="42"/>
      <c r="H475" s="42"/>
      <c r="I475" s="42"/>
      <c r="J475" s="42"/>
      <c r="K475" s="42"/>
      <c r="L475" s="42"/>
      <c r="M475" s="42"/>
      <c r="N475" s="42"/>
      <c r="O475" s="42"/>
      <c r="P475" s="42"/>
      <c r="Q475" s="42"/>
      <c r="R475" s="42"/>
      <c r="S475" s="42"/>
      <c r="T475" s="42"/>
    </row>
    <row r="476">
      <c r="A476" s="42"/>
      <c r="B476" s="42"/>
      <c r="C476" s="42"/>
      <c r="D476" s="42"/>
      <c r="E476" s="42"/>
      <c r="F476" s="42"/>
      <c r="G476" s="42"/>
      <c r="H476" s="42"/>
      <c r="I476" s="42"/>
      <c r="J476" s="42"/>
      <c r="K476" s="42"/>
      <c r="L476" s="42"/>
      <c r="M476" s="42"/>
      <c r="N476" s="42"/>
      <c r="O476" s="42"/>
      <c r="P476" s="42"/>
      <c r="Q476" s="42"/>
      <c r="R476" s="42"/>
      <c r="S476" s="42"/>
      <c r="T476" s="42"/>
    </row>
    <row r="477">
      <c r="A477" s="42"/>
      <c r="B477" s="42"/>
      <c r="C477" s="42"/>
      <c r="D477" s="42"/>
      <c r="E477" s="42"/>
      <c r="F477" s="42"/>
      <c r="G477" s="42"/>
      <c r="H477" s="42"/>
      <c r="I477" s="42"/>
      <c r="J477" s="42"/>
      <c r="K477" s="42"/>
      <c r="L477" s="42"/>
      <c r="M477" s="42"/>
      <c r="N477" s="42"/>
      <c r="O477" s="42"/>
      <c r="P477" s="42"/>
      <c r="Q477" s="42"/>
      <c r="R477" s="42"/>
      <c r="S477" s="42"/>
      <c r="T477" s="42"/>
    </row>
    <row r="478">
      <c r="A478" s="42"/>
      <c r="B478" s="42"/>
      <c r="C478" s="42"/>
      <c r="D478" s="42"/>
      <c r="E478" s="42"/>
      <c r="F478" s="42"/>
      <c r="G478" s="42"/>
      <c r="H478" s="42"/>
      <c r="I478" s="42"/>
      <c r="J478" s="42"/>
      <c r="K478" s="42"/>
      <c r="L478" s="42"/>
      <c r="M478" s="42"/>
      <c r="N478" s="42"/>
      <c r="O478" s="42"/>
      <c r="P478" s="42"/>
      <c r="Q478" s="42"/>
      <c r="R478" s="42"/>
      <c r="S478" s="42"/>
      <c r="T478" s="42"/>
    </row>
    <row r="479">
      <c r="A479" s="42"/>
      <c r="B479" s="42"/>
      <c r="C479" s="42"/>
      <c r="D479" s="42"/>
      <c r="E479" s="42"/>
      <c r="F479" s="42"/>
      <c r="G479" s="42"/>
      <c r="H479" s="42"/>
      <c r="I479" s="42"/>
      <c r="J479" s="42"/>
      <c r="K479" s="42"/>
      <c r="L479" s="42"/>
      <c r="M479" s="42"/>
      <c r="N479" s="42"/>
      <c r="O479" s="42"/>
      <c r="P479" s="42"/>
      <c r="Q479" s="42"/>
      <c r="R479" s="42"/>
      <c r="S479" s="42"/>
      <c r="T479" s="42"/>
    </row>
    <row r="480">
      <c r="A480" s="42"/>
      <c r="B480" s="42"/>
      <c r="C480" s="42"/>
      <c r="D480" s="42"/>
      <c r="E480" s="42"/>
      <c r="F480" s="42"/>
      <c r="G480" s="42"/>
      <c r="H480" s="42"/>
      <c r="I480" s="42"/>
      <c r="J480" s="42"/>
      <c r="K480" s="42"/>
      <c r="L480" s="42"/>
      <c r="M480" s="42"/>
      <c r="N480" s="42"/>
      <c r="O480" s="42"/>
      <c r="P480" s="42"/>
      <c r="Q480" s="42"/>
      <c r="R480" s="42"/>
      <c r="S480" s="42"/>
      <c r="T480" s="42"/>
    </row>
    <row r="481">
      <c r="A481" s="42"/>
      <c r="B481" s="42"/>
      <c r="C481" s="42"/>
      <c r="D481" s="42"/>
      <c r="E481" s="42"/>
      <c r="F481" s="42"/>
      <c r="G481" s="42"/>
      <c r="H481" s="42"/>
      <c r="I481" s="42"/>
      <c r="J481" s="42"/>
      <c r="K481" s="42"/>
      <c r="L481" s="42"/>
      <c r="M481" s="42"/>
      <c r="N481" s="42"/>
      <c r="O481" s="42"/>
      <c r="P481" s="42"/>
      <c r="Q481" s="42"/>
      <c r="R481" s="42"/>
      <c r="S481" s="42"/>
      <c r="T481" s="42"/>
    </row>
    <row r="482">
      <c r="A482" s="42"/>
      <c r="B482" s="42"/>
      <c r="C482" s="42"/>
      <c r="D482" s="42"/>
      <c r="E482" s="42"/>
      <c r="F482" s="42"/>
      <c r="G482" s="42"/>
      <c r="H482" s="42"/>
      <c r="I482" s="42"/>
      <c r="J482" s="42"/>
      <c r="K482" s="42"/>
      <c r="L482" s="42"/>
      <c r="M482" s="42"/>
      <c r="N482" s="42"/>
      <c r="O482" s="42"/>
      <c r="P482" s="42"/>
      <c r="Q482" s="42"/>
      <c r="R482" s="42"/>
      <c r="S482" s="42"/>
      <c r="T482" s="42"/>
    </row>
    <row r="483">
      <c r="A483" s="42"/>
      <c r="B483" s="42"/>
      <c r="C483" s="42"/>
      <c r="D483" s="42"/>
      <c r="E483" s="42"/>
      <c r="F483" s="42"/>
      <c r="G483" s="42"/>
      <c r="H483" s="42"/>
      <c r="I483" s="42"/>
      <c r="J483" s="42"/>
      <c r="K483" s="42"/>
      <c r="L483" s="42"/>
      <c r="M483" s="42"/>
      <c r="N483" s="42"/>
      <c r="O483" s="42"/>
      <c r="P483" s="42"/>
      <c r="Q483" s="42"/>
      <c r="R483" s="42"/>
      <c r="S483" s="42"/>
      <c r="T483" s="42"/>
    </row>
    <row r="484">
      <c r="A484" s="42"/>
      <c r="B484" s="42"/>
      <c r="C484" s="42"/>
      <c r="D484" s="42"/>
      <c r="E484" s="42"/>
      <c r="F484" s="42"/>
      <c r="G484" s="42"/>
      <c r="H484" s="42"/>
      <c r="I484" s="42"/>
      <c r="J484" s="42"/>
      <c r="K484" s="42"/>
      <c r="L484" s="42"/>
      <c r="M484" s="42"/>
      <c r="N484" s="42"/>
      <c r="O484" s="42"/>
      <c r="P484" s="42"/>
      <c r="Q484" s="42"/>
      <c r="R484" s="42"/>
      <c r="S484" s="42"/>
      <c r="T484" s="42"/>
    </row>
    <row r="485">
      <c r="A485" s="42"/>
      <c r="B485" s="42"/>
      <c r="C485" s="42"/>
      <c r="D485" s="42"/>
      <c r="E485" s="42"/>
      <c r="F485" s="42"/>
      <c r="G485" s="42"/>
      <c r="H485" s="42"/>
      <c r="I485" s="42"/>
      <c r="J485" s="42"/>
      <c r="K485" s="42"/>
      <c r="L485" s="42"/>
      <c r="M485" s="42"/>
      <c r="N485" s="42"/>
      <c r="O485" s="42"/>
      <c r="P485" s="42"/>
      <c r="Q485" s="42"/>
      <c r="R485" s="42"/>
      <c r="S485" s="42"/>
      <c r="T485" s="42"/>
    </row>
    <row r="486">
      <c r="A486" s="42"/>
      <c r="B486" s="42"/>
      <c r="C486" s="42"/>
      <c r="D486" s="42"/>
      <c r="E486" s="42"/>
      <c r="F486" s="42"/>
      <c r="G486" s="42"/>
      <c r="H486" s="42"/>
      <c r="I486" s="42"/>
      <c r="J486" s="42"/>
      <c r="K486" s="42"/>
      <c r="L486" s="42"/>
      <c r="M486" s="42"/>
      <c r="N486" s="42"/>
      <c r="O486" s="42"/>
      <c r="P486" s="42"/>
      <c r="Q486" s="42"/>
      <c r="R486" s="42"/>
      <c r="S486" s="42"/>
      <c r="T486" s="42"/>
    </row>
    <row r="487">
      <c r="A487" s="42"/>
      <c r="B487" s="42"/>
      <c r="C487" s="42"/>
      <c r="D487" s="42"/>
      <c r="E487" s="42"/>
      <c r="F487" s="42"/>
      <c r="G487" s="42"/>
      <c r="H487" s="42"/>
      <c r="I487" s="42"/>
      <c r="J487" s="42"/>
      <c r="K487" s="42"/>
      <c r="L487" s="42"/>
      <c r="M487" s="42"/>
      <c r="N487" s="42"/>
      <c r="O487" s="42"/>
      <c r="P487" s="42"/>
      <c r="Q487" s="42"/>
      <c r="R487" s="42"/>
      <c r="S487" s="42"/>
      <c r="T487" s="42"/>
    </row>
    <row r="488">
      <c r="A488" s="42"/>
      <c r="B488" s="42"/>
      <c r="C488" s="42"/>
      <c r="D488" s="42"/>
      <c r="E488" s="42"/>
      <c r="F488" s="42"/>
      <c r="G488" s="42"/>
      <c r="H488" s="42"/>
      <c r="I488" s="42"/>
      <c r="J488" s="42"/>
      <c r="K488" s="42"/>
      <c r="L488" s="42"/>
      <c r="M488" s="42"/>
      <c r="N488" s="42"/>
      <c r="O488" s="42"/>
      <c r="P488" s="42"/>
      <c r="Q488" s="42"/>
      <c r="R488" s="42"/>
      <c r="S488" s="42"/>
      <c r="T488" s="42"/>
    </row>
    <row r="489">
      <c r="A489" s="42"/>
      <c r="B489" s="42"/>
      <c r="C489" s="42"/>
      <c r="D489" s="42"/>
      <c r="E489" s="42"/>
      <c r="F489" s="42"/>
      <c r="G489" s="42"/>
      <c r="H489" s="42"/>
      <c r="I489" s="42"/>
      <c r="J489" s="42"/>
      <c r="K489" s="42"/>
      <c r="L489" s="42"/>
      <c r="M489" s="42"/>
      <c r="N489" s="42"/>
      <c r="O489" s="42"/>
      <c r="P489" s="42"/>
      <c r="Q489" s="42"/>
      <c r="R489" s="42"/>
      <c r="S489" s="42"/>
      <c r="T489" s="42"/>
    </row>
    <row r="490">
      <c r="A490" s="42"/>
      <c r="B490" s="42"/>
      <c r="C490" s="42"/>
      <c r="D490" s="42"/>
      <c r="E490" s="42"/>
      <c r="F490" s="42"/>
      <c r="G490" s="42"/>
      <c r="H490" s="42"/>
      <c r="I490" s="42"/>
      <c r="J490" s="42"/>
      <c r="K490" s="42"/>
      <c r="L490" s="42"/>
      <c r="M490" s="42"/>
      <c r="N490" s="42"/>
      <c r="O490" s="42"/>
      <c r="P490" s="42"/>
      <c r="Q490" s="42"/>
      <c r="R490" s="42"/>
      <c r="S490" s="42"/>
      <c r="T490" s="42"/>
    </row>
    <row r="491">
      <c r="A491" s="42"/>
      <c r="B491" s="42"/>
      <c r="C491" s="42"/>
      <c r="D491" s="42"/>
      <c r="E491" s="42"/>
      <c r="F491" s="42"/>
      <c r="G491" s="42"/>
      <c r="H491" s="42"/>
      <c r="I491" s="42"/>
      <c r="J491" s="42"/>
      <c r="K491" s="42"/>
      <c r="L491" s="42"/>
      <c r="M491" s="42"/>
      <c r="N491" s="42"/>
      <c r="O491" s="42"/>
      <c r="P491" s="42"/>
      <c r="Q491" s="42"/>
      <c r="R491" s="42"/>
      <c r="S491" s="42"/>
      <c r="T491" s="42"/>
    </row>
    <row r="492">
      <c r="A492" s="42"/>
      <c r="B492" s="42"/>
      <c r="C492" s="42"/>
      <c r="D492" s="42"/>
      <c r="E492" s="42"/>
      <c r="F492" s="42"/>
      <c r="G492" s="42"/>
      <c r="H492" s="42"/>
      <c r="I492" s="42"/>
      <c r="J492" s="42"/>
      <c r="K492" s="42"/>
      <c r="L492" s="42"/>
      <c r="M492" s="42"/>
      <c r="N492" s="42"/>
      <c r="O492" s="42"/>
      <c r="P492" s="42"/>
      <c r="Q492" s="42"/>
      <c r="R492" s="42"/>
      <c r="S492" s="42"/>
      <c r="T492" s="42"/>
    </row>
    <row r="493">
      <c r="A493" s="42"/>
      <c r="B493" s="42"/>
      <c r="C493" s="42"/>
      <c r="D493" s="42"/>
      <c r="E493" s="42"/>
      <c r="F493" s="42"/>
      <c r="G493" s="42"/>
      <c r="H493" s="42"/>
      <c r="I493" s="42"/>
      <c r="J493" s="42"/>
      <c r="K493" s="42"/>
      <c r="L493" s="42"/>
      <c r="M493" s="42"/>
      <c r="N493" s="42"/>
      <c r="O493" s="42"/>
      <c r="P493" s="42"/>
      <c r="Q493" s="42"/>
      <c r="R493" s="42"/>
      <c r="S493" s="42"/>
      <c r="T493" s="42"/>
    </row>
    <row r="494">
      <c r="A494" s="42"/>
      <c r="B494" s="42"/>
      <c r="C494" s="42"/>
      <c r="D494" s="42"/>
      <c r="E494" s="42"/>
      <c r="F494" s="42"/>
      <c r="G494" s="42"/>
      <c r="H494" s="42"/>
      <c r="I494" s="42"/>
      <c r="J494" s="42"/>
      <c r="K494" s="42"/>
      <c r="L494" s="42"/>
      <c r="M494" s="42"/>
      <c r="N494" s="42"/>
      <c r="O494" s="42"/>
      <c r="P494" s="42"/>
      <c r="Q494" s="42"/>
      <c r="R494" s="42"/>
      <c r="S494" s="42"/>
      <c r="T494" s="42"/>
    </row>
    <row r="495">
      <c r="A495" s="42"/>
      <c r="B495" s="42"/>
      <c r="C495" s="42"/>
      <c r="D495" s="42"/>
      <c r="E495" s="42"/>
      <c r="F495" s="42"/>
      <c r="G495" s="42"/>
      <c r="H495" s="42"/>
      <c r="I495" s="42"/>
      <c r="J495" s="42"/>
      <c r="K495" s="42"/>
      <c r="L495" s="42"/>
      <c r="M495" s="42"/>
      <c r="N495" s="42"/>
      <c r="O495" s="42"/>
      <c r="P495" s="42"/>
      <c r="Q495" s="42"/>
      <c r="R495" s="42"/>
      <c r="S495" s="42"/>
      <c r="T495" s="42"/>
    </row>
    <row r="496">
      <c r="A496" s="42"/>
      <c r="B496" s="42"/>
      <c r="C496" s="42"/>
      <c r="D496" s="42"/>
      <c r="E496" s="42"/>
      <c r="F496" s="42"/>
      <c r="G496" s="42"/>
      <c r="H496" s="42"/>
      <c r="I496" s="42"/>
      <c r="J496" s="42"/>
      <c r="K496" s="42"/>
      <c r="L496" s="42"/>
      <c r="M496" s="42"/>
      <c r="N496" s="42"/>
      <c r="O496" s="42"/>
      <c r="P496" s="42"/>
      <c r="Q496" s="42"/>
      <c r="R496" s="42"/>
      <c r="S496" s="42"/>
      <c r="T496" s="42"/>
    </row>
    <row r="497">
      <c r="A497" s="42"/>
      <c r="B497" s="42"/>
      <c r="C497" s="42"/>
      <c r="D497" s="42"/>
      <c r="E497" s="42"/>
      <c r="F497" s="42"/>
      <c r="G497" s="42"/>
      <c r="H497" s="42"/>
      <c r="I497" s="42"/>
      <c r="J497" s="42"/>
      <c r="K497" s="42"/>
      <c r="L497" s="42"/>
      <c r="M497" s="42"/>
      <c r="N497" s="42"/>
      <c r="O497" s="42"/>
      <c r="P497" s="42"/>
      <c r="Q497" s="42"/>
      <c r="R497" s="42"/>
      <c r="S497" s="42"/>
      <c r="T497" s="42"/>
    </row>
    <row r="498">
      <c r="A498" s="42"/>
      <c r="B498" s="42"/>
      <c r="C498" s="42"/>
      <c r="D498" s="42"/>
      <c r="E498" s="42"/>
      <c r="F498" s="42"/>
      <c r="G498" s="42"/>
      <c r="H498" s="42"/>
      <c r="I498" s="42"/>
      <c r="J498" s="42"/>
      <c r="K498" s="42"/>
      <c r="L498" s="42"/>
      <c r="M498" s="42"/>
      <c r="N498" s="42"/>
      <c r="O498" s="42"/>
      <c r="P498" s="42"/>
      <c r="Q498" s="42"/>
      <c r="R498" s="42"/>
      <c r="S498" s="42"/>
      <c r="T498" s="42"/>
    </row>
    <row r="499">
      <c r="A499" s="42"/>
      <c r="B499" s="42"/>
      <c r="C499" s="42"/>
      <c r="D499" s="42"/>
      <c r="E499" s="42"/>
      <c r="F499" s="42"/>
      <c r="G499" s="42"/>
      <c r="H499" s="42"/>
      <c r="I499" s="42"/>
      <c r="J499" s="42"/>
      <c r="K499" s="42"/>
      <c r="L499" s="42"/>
      <c r="M499" s="42"/>
      <c r="N499" s="42"/>
      <c r="O499" s="42"/>
      <c r="P499" s="42"/>
      <c r="Q499" s="42"/>
      <c r="R499" s="42"/>
      <c r="S499" s="42"/>
      <c r="T499" s="42"/>
    </row>
    <row r="500">
      <c r="A500" s="42"/>
      <c r="B500" s="42"/>
      <c r="C500" s="42"/>
      <c r="D500" s="42"/>
      <c r="E500" s="42"/>
      <c r="F500" s="42"/>
      <c r="G500" s="42"/>
      <c r="H500" s="42"/>
      <c r="I500" s="42"/>
      <c r="J500" s="42"/>
      <c r="K500" s="42"/>
      <c r="L500" s="42"/>
      <c r="M500" s="42"/>
      <c r="N500" s="42"/>
      <c r="O500" s="42"/>
      <c r="P500" s="42"/>
      <c r="Q500" s="42"/>
      <c r="R500" s="42"/>
      <c r="S500" s="42"/>
      <c r="T500" s="42"/>
    </row>
    <row r="501">
      <c r="A501" s="42"/>
      <c r="B501" s="42"/>
      <c r="C501" s="42"/>
      <c r="D501" s="42"/>
      <c r="E501" s="42"/>
      <c r="F501" s="42"/>
      <c r="G501" s="42"/>
      <c r="H501" s="42"/>
      <c r="I501" s="42"/>
      <c r="J501" s="42"/>
      <c r="K501" s="42"/>
      <c r="L501" s="42"/>
      <c r="M501" s="42"/>
      <c r="N501" s="42"/>
      <c r="O501" s="42"/>
      <c r="P501" s="42"/>
      <c r="Q501" s="42"/>
      <c r="R501" s="42"/>
      <c r="S501" s="42"/>
      <c r="T501" s="42"/>
    </row>
    <row r="502">
      <c r="A502" s="42"/>
      <c r="B502" s="42"/>
      <c r="C502" s="42"/>
      <c r="D502" s="42"/>
      <c r="E502" s="42"/>
      <c r="F502" s="42"/>
      <c r="G502" s="42"/>
      <c r="H502" s="42"/>
      <c r="I502" s="42"/>
      <c r="J502" s="42"/>
      <c r="K502" s="42"/>
      <c r="L502" s="42"/>
      <c r="M502" s="42"/>
      <c r="N502" s="42"/>
      <c r="O502" s="42"/>
      <c r="P502" s="42"/>
      <c r="Q502" s="42"/>
      <c r="R502" s="42"/>
      <c r="S502" s="42"/>
      <c r="T502" s="42"/>
    </row>
    <row r="503">
      <c r="A503" s="42"/>
      <c r="B503" s="42"/>
      <c r="C503" s="42"/>
      <c r="D503" s="42"/>
      <c r="E503" s="42"/>
      <c r="F503" s="42"/>
      <c r="G503" s="42"/>
      <c r="H503" s="42"/>
      <c r="I503" s="42"/>
      <c r="J503" s="42"/>
      <c r="K503" s="42"/>
      <c r="L503" s="42"/>
      <c r="M503" s="42"/>
      <c r="N503" s="42"/>
      <c r="O503" s="42"/>
      <c r="P503" s="42"/>
      <c r="Q503" s="42"/>
      <c r="R503" s="42"/>
      <c r="S503" s="42"/>
      <c r="T503" s="42"/>
    </row>
    <row r="504">
      <c r="A504" s="42"/>
      <c r="B504" s="42"/>
      <c r="C504" s="42"/>
      <c r="D504" s="42"/>
      <c r="E504" s="42"/>
      <c r="F504" s="42"/>
      <c r="G504" s="42"/>
      <c r="H504" s="42"/>
      <c r="I504" s="42"/>
      <c r="J504" s="42"/>
      <c r="K504" s="42"/>
      <c r="L504" s="42"/>
      <c r="M504" s="42"/>
      <c r="N504" s="42"/>
      <c r="O504" s="42"/>
      <c r="P504" s="42"/>
      <c r="Q504" s="42"/>
      <c r="R504" s="42"/>
      <c r="S504" s="42"/>
      <c r="T504" s="42"/>
    </row>
    <row r="505">
      <c r="A505" s="42"/>
      <c r="B505" s="42"/>
      <c r="C505" s="42"/>
      <c r="D505" s="42"/>
      <c r="E505" s="42"/>
      <c r="F505" s="42"/>
      <c r="G505" s="42"/>
      <c r="H505" s="42"/>
      <c r="I505" s="42"/>
      <c r="J505" s="42"/>
      <c r="K505" s="42"/>
      <c r="L505" s="42"/>
      <c r="M505" s="42"/>
      <c r="N505" s="42"/>
      <c r="O505" s="42"/>
      <c r="P505" s="42"/>
      <c r="Q505" s="42"/>
      <c r="R505" s="42"/>
      <c r="S505" s="42"/>
      <c r="T505" s="42"/>
    </row>
    <row r="506">
      <c r="A506" s="42"/>
      <c r="B506" s="42"/>
      <c r="C506" s="42"/>
      <c r="D506" s="42"/>
      <c r="E506" s="42"/>
      <c r="F506" s="42"/>
      <c r="G506" s="42"/>
      <c r="H506" s="42"/>
      <c r="I506" s="42"/>
      <c r="J506" s="42"/>
      <c r="K506" s="42"/>
      <c r="L506" s="42"/>
      <c r="M506" s="42"/>
      <c r="N506" s="42"/>
      <c r="O506" s="42"/>
      <c r="P506" s="42"/>
      <c r="Q506" s="42"/>
      <c r="R506" s="42"/>
      <c r="S506" s="42"/>
      <c r="T506" s="42"/>
    </row>
    <row r="507">
      <c r="A507" s="42"/>
      <c r="B507" s="42"/>
      <c r="C507" s="42"/>
      <c r="D507" s="42"/>
      <c r="E507" s="42"/>
      <c r="F507" s="42"/>
      <c r="G507" s="42"/>
      <c r="H507" s="42"/>
      <c r="I507" s="42"/>
      <c r="J507" s="42"/>
      <c r="K507" s="42"/>
      <c r="L507" s="42"/>
      <c r="M507" s="42"/>
      <c r="N507" s="42"/>
      <c r="O507" s="42"/>
      <c r="P507" s="42"/>
      <c r="Q507" s="42"/>
      <c r="R507" s="42"/>
      <c r="S507" s="42"/>
      <c r="T507" s="42"/>
    </row>
    <row r="508">
      <c r="A508" s="42"/>
      <c r="B508" s="42"/>
      <c r="C508" s="42"/>
      <c r="D508" s="42"/>
      <c r="E508" s="42"/>
      <c r="F508" s="42"/>
      <c r="G508" s="42"/>
      <c r="H508" s="42"/>
      <c r="I508" s="42"/>
      <c r="J508" s="42"/>
      <c r="K508" s="42"/>
      <c r="L508" s="42"/>
      <c r="M508" s="42"/>
      <c r="N508" s="42"/>
      <c r="O508" s="42"/>
      <c r="P508" s="42"/>
      <c r="Q508" s="42"/>
      <c r="R508" s="42"/>
      <c r="S508" s="42"/>
      <c r="T508" s="42"/>
    </row>
    <row r="509">
      <c r="A509" s="42"/>
      <c r="B509" s="42"/>
      <c r="C509" s="42"/>
      <c r="D509" s="42"/>
      <c r="E509" s="42"/>
      <c r="F509" s="42"/>
      <c r="G509" s="42"/>
      <c r="H509" s="42"/>
      <c r="I509" s="42"/>
      <c r="J509" s="42"/>
      <c r="K509" s="42"/>
      <c r="L509" s="42"/>
      <c r="M509" s="42"/>
      <c r="N509" s="42"/>
      <c r="O509" s="42"/>
      <c r="P509" s="42"/>
      <c r="Q509" s="42"/>
      <c r="R509" s="42"/>
      <c r="S509" s="42"/>
      <c r="T509" s="42"/>
    </row>
    <row r="510">
      <c r="A510" s="42"/>
      <c r="B510" s="42"/>
      <c r="C510" s="42"/>
      <c r="D510" s="42"/>
      <c r="E510" s="42"/>
      <c r="F510" s="42"/>
      <c r="G510" s="42"/>
      <c r="H510" s="42"/>
      <c r="I510" s="42"/>
      <c r="J510" s="42"/>
      <c r="K510" s="42"/>
      <c r="L510" s="42"/>
      <c r="M510" s="42"/>
      <c r="N510" s="42"/>
      <c r="O510" s="42"/>
      <c r="P510" s="42"/>
      <c r="Q510" s="42"/>
      <c r="R510" s="42"/>
      <c r="S510" s="42"/>
      <c r="T510" s="42"/>
    </row>
    <row r="511">
      <c r="A511" s="42"/>
      <c r="B511" s="42"/>
      <c r="C511" s="42"/>
      <c r="D511" s="42"/>
      <c r="E511" s="42"/>
      <c r="F511" s="42"/>
      <c r="G511" s="42"/>
      <c r="H511" s="42"/>
      <c r="I511" s="42"/>
      <c r="J511" s="42"/>
      <c r="K511" s="42"/>
      <c r="L511" s="42"/>
      <c r="M511" s="42"/>
      <c r="N511" s="42"/>
      <c r="O511" s="42"/>
      <c r="P511" s="42"/>
      <c r="Q511" s="42"/>
      <c r="R511" s="42"/>
      <c r="S511" s="42"/>
      <c r="T511" s="42"/>
    </row>
    <row r="512">
      <c r="A512" s="42"/>
      <c r="B512" s="42"/>
      <c r="C512" s="42"/>
      <c r="D512" s="42"/>
      <c r="E512" s="42"/>
      <c r="F512" s="42"/>
      <c r="G512" s="42"/>
      <c r="H512" s="42"/>
      <c r="I512" s="42"/>
      <c r="J512" s="42"/>
      <c r="K512" s="42"/>
      <c r="L512" s="42"/>
      <c r="M512" s="42"/>
      <c r="N512" s="42"/>
      <c r="O512" s="42"/>
      <c r="P512" s="42"/>
      <c r="Q512" s="42"/>
      <c r="R512" s="42"/>
      <c r="S512" s="42"/>
      <c r="T512" s="42"/>
    </row>
    <row r="513">
      <c r="A513" s="42"/>
      <c r="B513" s="42"/>
      <c r="C513" s="42"/>
      <c r="D513" s="42"/>
      <c r="E513" s="42"/>
      <c r="F513" s="42"/>
      <c r="G513" s="42"/>
      <c r="H513" s="42"/>
      <c r="I513" s="42"/>
      <c r="J513" s="42"/>
      <c r="K513" s="42"/>
      <c r="L513" s="42"/>
      <c r="M513" s="42"/>
      <c r="N513" s="42"/>
      <c r="O513" s="42"/>
      <c r="P513" s="42"/>
      <c r="Q513" s="42"/>
      <c r="R513" s="42"/>
      <c r="S513" s="42"/>
      <c r="T513" s="42"/>
    </row>
    <row r="514">
      <c r="A514" s="42"/>
      <c r="B514" s="42"/>
      <c r="C514" s="42"/>
      <c r="D514" s="42"/>
      <c r="E514" s="42"/>
      <c r="F514" s="42"/>
      <c r="G514" s="42"/>
      <c r="H514" s="42"/>
      <c r="I514" s="42"/>
      <c r="J514" s="42"/>
      <c r="K514" s="42"/>
      <c r="L514" s="42"/>
      <c r="M514" s="42"/>
      <c r="N514" s="42"/>
      <c r="O514" s="42"/>
      <c r="P514" s="42"/>
      <c r="Q514" s="42"/>
      <c r="R514" s="42"/>
      <c r="S514" s="42"/>
      <c r="T514" s="42"/>
    </row>
    <row r="515">
      <c r="A515" s="42"/>
      <c r="B515" s="42"/>
      <c r="C515" s="42"/>
      <c r="D515" s="42"/>
      <c r="E515" s="42"/>
      <c r="F515" s="42"/>
      <c r="G515" s="42"/>
      <c r="H515" s="42"/>
      <c r="I515" s="42"/>
      <c r="J515" s="42"/>
      <c r="K515" s="42"/>
      <c r="L515" s="42"/>
      <c r="M515" s="42"/>
      <c r="N515" s="42"/>
      <c r="O515" s="42"/>
      <c r="P515" s="42"/>
      <c r="Q515" s="42"/>
      <c r="R515" s="42"/>
      <c r="S515" s="42"/>
      <c r="T515" s="42"/>
    </row>
    <row r="516">
      <c r="A516" s="42"/>
      <c r="B516" s="42"/>
      <c r="C516" s="42"/>
      <c r="D516" s="42"/>
      <c r="E516" s="42"/>
      <c r="F516" s="42"/>
      <c r="G516" s="42"/>
      <c r="H516" s="42"/>
      <c r="I516" s="42"/>
      <c r="J516" s="42"/>
      <c r="K516" s="42"/>
      <c r="L516" s="42"/>
      <c r="M516" s="42"/>
      <c r="N516" s="42"/>
      <c r="O516" s="42"/>
      <c r="P516" s="42"/>
      <c r="Q516" s="42"/>
      <c r="R516" s="42"/>
      <c r="S516" s="42"/>
      <c r="T516" s="42"/>
    </row>
    <row r="517">
      <c r="A517" s="42"/>
      <c r="B517" s="42"/>
      <c r="C517" s="42"/>
      <c r="D517" s="42"/>
      <c r="E517" s="42"/>
      <c r="F517" s="42"/>
      <c r="G517" s="42"/>
      <c r="H517" s="42"/>
      <c r="I517" s="42"/>
      <c r="J517" s="42"/>
      <c r="K517" s="42"/>
      <c r="L517" s="42"/>
      <c r="M517" s="42"/>
      <c r="N517" s="42"/>
      <c r="O517" s="42"/>
      <c r="P517" s="42"/>
      <c r="Q517" s="42"/>
      <c r="R517" s="42"/>
      <c r="S517" s="42"/>
      <c r="T517" s="42"/>
    </row>
    <row r="518">
      <c r="A518" s="42"/>
      <c r="B518" s="42"/>
      <c r="C518" s="42"/>
      <c r="D518" s="42"/>
      <c r="E518" s="42"/>
      <c r="F518" s="42"/>
      <c r="G518" s="42"/>
      <c r="H518" s="42"/>
      <c r="I518" s="42"/>
      <c r="J518" s="42"/>
      <c r="K518" s="42"/>
      <c r="L518" s="42"/>
      <c r="M518" s="42"/>
      <c r="N518" s="42"/>
      <c r="O518" s="42"/>
      <c r="P518" s="42"/>
      <c r="Q518" s="42"/>
      <c r="R518" s="42"/>
      <c r="S518" s="42"/>
      <c r="T518" s="42"/>
    </row>
    <row r="519">
      <c r="A519" s="42"/>
      <c r="B519" s="42"/>
      <c r="C519" s="42"/>
      <c r="D519" s="42"/>
      <c r="E519" s="42"/>
      <c r="F519" s="42"/>
      <c r="G519" s="42"/>
      <c r="H519" s="42"/>
      <c r="I519" s="42"/>
      <c r="J519" s="42"/>
      <c r="K519" s="42"/>
      <c r="L519" s="42"/>
      <c r="M519" s="42"/>
      <c r="N519" s="42"/>
      <c r="O519" s="42"/>
      <c r="P519" s="42"/>
      <c r="Q519" s="42"/>
      <c r="R519" s="42"/>
      <c r="S519" s="42"/>
      <c r="T519" s="42"/>
    </row>
    <row r="520">
      <c r="A520" s="42"/>
      <c r="B520" s="42"/>
      <c r="C520" s="42"/>
      <c r="D520" s="42"/>
      <c r="E520" s="42"/>
      <c r="F520" s="42"/>
      <c r="G520" s="42"/>
      <c r="H520" s="42"/>
      <c r="I520" s="42"/>
      <c r="J520" s="42"/>
      <c r="K520" s="42"/>
      <c r="L520" s="42"/>
      <c r="M520" s="42"/>
      <c r="N520" s="42"/>
      <c r="O520" s="42"/>
      <c r="P520" s="42"/>
      <c r="Q520" s="42"/>
      <c r="R520" s="42"/>
      <c r="S520" s="42"/>
      <c r="T520" s="42"/>
    </row>
    <row r="521">
      <c r="A521" s="42"/>
      <c r="B521" s="42"/>
      <c r="C521" s="42"/>
      <c r="D521" s="42"/>
      <c r="E521" s="42"/>
      <c r="F521" s="42"/>
      <c r="G521" s="42"/>
      <c r="H521" s="42"/>
      <c r="I521" s="42"/>
      <c r="J521" s="42"/>
      <c r="K521" s="42"/>
      <c r="L521" s="42"/>
      <c r="M521" s="42"/>
      <c r="N521" s="42"/>
      <c r="O521" s="42"/>
      <c r="P521" s="42"/>
      <c r="Q521" s="42"/>
      <c r="R521" s="42"/>
      <c r="S521" s="42"/>
      <c r="T521" s="42"/>
    </row>
    <row r="522">
      <c r="A522" s="42"/>
      <c r="B522" s="42"/>
      <c r="C522" s="42"/>
      <c r="D522" s="42"/>
      <c r="E522" s="42"/>
      <c r="F522" s="42"/>
      <c r="G522" s="42"/>
      <c r="H522" s="42"/>
      <c r="I522" s="42"/>
      <c r="J522" s="42"/>
      <c r="K522" s="42"/>
      <c r="L522" s="42"/>
      <c r="M522" s="42"/>
      <c r="N522" s="42"/>
      <c r="O522" s="42"/>
      <c r="P522" s="42"/>
      <c r="Q522" s="42"/>
      <c r="R522" s="42"/>
      <c r="S522" s="42"/>
      <c r="T522" s="42"/>
    </row>
    <row r="523">
      <c r="A523" s="42"/>
      <c r="B523" s="42"/>
      <c r="C523" s="42"/>
      <c r="D523" s="42"/>
      <c r="E523" s="42"/>
      <c r="F523" s="42"/>
      <c r="G523" s="42"/>
      <c r="H523" s="42"/>
      <c r="I523" s="42"/>
      <c r="J523" s="42"/>
      <c r="K523" s="42"/>
      <c r="L523" s="42"/>
      <c r="M523" s="42"/>
      <c r="N523" s="42"/>
      <c r="O523" s="42"/>
      <c r="P523" s="42"/>
      <c r="Q523" s="42"/>
      <c r="R523" s="42"/>
      <c r="S523" s="42"/>
      <c r="T523" s="42"/>
    </row>
    <row r="524">
      <c r="A524" s="42"/>
      <c r="B524" s="42"/>
      <c r="C524" s="42"/>
      <c r="D524" s="42"/>
      <c r="E524" s="42"/>
      <c r="F524" s="42"/>
      <c r="G524" s="42"/>
      <c r="H524" s="42"/>
      <c r="I524" s="42"/>
      <c r="J524" s="42"/>
      <c r="K524" s="42"/>
      <c r="L524" s="42"/>
      <c r="M524" s="42"/>
      <c r="N524" s="42"/>
      <c r="O524" s="42"/>
      <c r="P524" s="42"/>
      <c r="Q524" s="42"/>
      <c r="R524" s="42"/>
      <c r="S524" s="42"/>
      <c r="T524" s="42"/>
    </row>
    <row r="525">
      <c r="A525" s="42"/>
      <c r="B525" s="42"/>
      <c r="C525" s="42"/>
      <c r="D525" s="42"/>
      <c r="E525" s="42"/>
      <c r="F525" s="42"/>
      <c r="G525" s="42"/>
      <c r="H525" s="42"/>
      <c r="I525" s="42"/>
      <c r="J525" s="42"/>
      <c r="K525" s="42"/>
      <c r="L525" s="42"/>
      <c r="M525" s="42"/>
      <c r="N525" s="42"/>
      <c r="O525" s="42"/>
      <c r="P525" s="42"/>
      <c r="Q525" s="42"/>
      <c r="R525" s="42"/>
      <c r="S525" s="42"/>
      <c r="T525" s="42"/>
    </row>
    <row r="526">
      <c r="A526" s="42"/>
      <c r="B526" s="42"/>
      <c r="C526" s="42"/>
      <c r="D526" s="42"/>
      <c r="E526" s="42"/>
      <c r="F526" s="42"/>
      <c r="G526" s="42"/>
      <c r="H526" s="42"/>
      <c r="I526" s="42"/>
      <c r="J526" s="42"/>
      <c r="K526" s="42"/>
      <c r="L526" s="42"/>
      <c r="M526" s="42"/>
      <c r="N526" s="42"/>
      <c r="O526" s="42"/>
      <c r="P526" s="42"/>
      <c r="Q526" s="42"/>
      <c r="R526" s="42"/>
      <c r="S526" s="42"/>
      <c r="T526" s="42"/>
    </row>
    <row r="527">
      <c r="A527" s="42"/>
      <c r="B527" s="42"/>
      <c r="C527" s="42"/>
      <c r="D527" s="42"/>
      <c r="E527" s="42"/>
      <c r="F527" s="42"/>
      <c r="G527" s="42"/>
      <c r="H527" s="42"/>
      <c r="I527" s="42"/>
      <c r="J527" s="42"/>
      <c r="K527" s="42"/>
      <c r="L527" s="42"/>
      <c r="M527" s="42"/>
      <c r="N527" s="42"/>
      <c r="O527" s="42"/>
      <c r="P527" s="42"/>
      <c r="Q527" s="42"/>
      <c r="R527" s="42"/>
      <c r="S527" s="42"/>
      <c r="T527" s="42"/>
    </row>
    <row r="528">
      <c r="A528" s="42"/>
      <c r="B528" s="42"/>
      <c r="C528" s="42"/>
      <c r="D528" s="42"/>
      <c r="E528" s="42"/>
      <c r="F528" s="42"/>
      <c r="G528" s="42"/>
      <c r="H528" s="42"/>
      <c r="I528" s="42"/>
      <c r="J528" s="42"/>
      <c r="K528" s="42"/>
      <c r="L528" s="42"/>
      <c r="M528" s="42"/>
      <c r="N528" s="42"/>
      <c r="O528" s="42"/>
      <c r="P528" s="42"/>
      <c r="Q528" s="42"/>
      <c r="R528" s="42"/>
      <c r="S528" s="42"/>
      <c r="T528" s="42"/>
    </row>
    <row r="529">
      <c r="A529" s="42"/>
      <c r="B529" s="42"/>
      <c r="C529" s="42"/>
      <c r="D529" s="42"/>
      <c r="E529" s="42"/>
      <c r="F529" s="42"/>
      <c r="G529" s="42"/>
      <c r="H529" s="42"/>
      <c r="I529" s="42"/>
      <c r="J529" s="42"/>
      <c r="K529" s="42"/>
      <c r="L529" s="42"/>
      <c r="M529" s="42"/>
      <c r="N529" s="42"/>
      <c r="O529" s="42"/>
      <c r="P529" s="42"/>
      <c r="Q529" s="42"/>
      <c r="R529" s="42"/>
      <c r="S529" s="42"/>
      <c r="T529" s="42"/>
    </row>
    <row r="530">
      <c r="A530" s="42"/>
      <c r="B530" s="42"/>
      <c r="C530" s="42"/>
      <c r="D530" s="42"/>
      <c r="E530" s="42"/>
      <c r="F530" s="42"/>
      <c r="G530" s="42"/>
      <c r="H530" s="42"/>
      <c r="I530" s="42"/>
      <c r="J530" s="42"/>
      <c r="K530" s="42"/>
      <c r="L530" s="42"/>
      <c r="M530" s="42"/>
      <c r="N530" s="42"/>
      <c r="O530" s="42"/>
      <c r="P530" s="42"/>
      <c r="Q530" s="42"/>
      <c r="R530" s="42"/>
      <c r="S530" s="42"/>
      <c r="T530" s="42"/>
    </row>
    <row r="531">
      <c r="A531" s="42"/>
      <c r="B531" s="42"/>
      <c r="C531" s="42"/>
      <c r="D531" s="42"/>
      <c r="E531" s="42"/>
      <c r="F531" s="42"/>
      <c r="G531" s="42"/>
      <c r="H531" s="42"/>
      <c r="I531" s="42"/>
      <c r="J531" s="42"/>
      <c r="K531" s="42"/>
      <c r="L531" s="42"/>
      <c r="M531" s="42"/>
      <c r="N531" s="42"/>
      <c r="O531" s="42"/>
      <c r="P531" s="42"/>
      <c r="Q531" s="42"/>
      <c r="R531" s="42"/>
      <c r="S531" s="42"/>
      <c r="T531" s="42"/>
    </row>
    <row r="532">
      <c r="A532" s="42"/>
      <c r="B532" s="42"/>
      <c r="C532" s="42"/>
      <c r="D532" s="42"/>
      <c r="E532" s="42"/>
      <c r="F532" s="42"/>
      <c r="G532" s="42"/>
      <c r="H532" s="42"/>
      <c r="I532" s="42"/>
      <c r="J532" s="42"/>
      <c r="K532" s="42"/>
      <c r="L532" s="42"/>
      <c r="M532" s="42"/>
      <c r="N532" s="42"/>
      <c r="O532" s="42"/>
      <c r="P532" s="42"/>
      <c r="Q532" s="42"/>
      <c r="R532" s="42"/>
      <c r="S532" s="42"/>
      <c r="T532" s="42"/>
    </row>
    <row r="533">
      <c r="A533" s="42"/>
      <c r="B533" s="42"/>
      <c r="C533" s="42"/>
      <c r="D533" s="42"/>
      <c r="E533" s="42"/>
      <c r="F533" s="42"/>
      <c r="G533" s="42"/>
      <c r="H533" s="42"/>
      <c r="I533" s="42"/>
      <c r="J533" s="42"/>
      <c r="K533" s="42"/>
      <c r="L533" s="42"/>
      <c r="M533" s="42"/>
      <c r="N533" s="42"/>
      <c r="O533" s="42"/>
      <c r="P533" s="42"/>
      <c r="Q533" s="42"/>
      <c r="R533" s="42"/>
      <c r="S533" s="42"/>
      <c r="T533" s="42"/>
    </row>
    <row r="534">
      <c r="A534" s="42"/>
      <c r="B534" s="42"/>
      <c r="C534" s="42"/>
      <c r="D534" s="42"/>
      <c r="E534" s="42"/>
      <c r="F534" s="42"/>
      <c r="G534" s="42"/>
      <c r="H534" s="42"/>
      <c r="I534" s="42"/>
      <c r="J534" s="42"/>
      <c r="K534" s="42"/>
      <c r="L534" s="42"/>
      <c r="M534" s="42"/>
      <c r="N534" s="42"/>
      <c r="O534" s="42"/>
      <c r="P534" s="42"/>
      <c r="Q534" s="42"/>
      <c r="R534" s="42"/>
      <c r="S534" s="42"/>
      <c r="T534" s="42"/>
    </row>
    <row r="535">
      <c r="A535" s="42"/>
      <c r="B535" s="42"/>
      <c r="C535" s="42"/>
      <c r="D535" s="42"/>
      <c r="E535" s="42"/>
      <c r="F535" s="42"/>
      <c r="G535" s="42"/>
      <c r="H535" s="42"/>
      <c r="I535" s="42"/>
      <c r="J535" s="42"/>
      <c r="K535" s="42"/>
      <c r="L535" s="42"/>
      <c r="M535" s="42"/>
      <c r="N535" s="42"/>
      <c r="O535" s="42"/>
      <c r="P535" s="42"/>
      <c r="Q535" s="42"/>
      <c r="R535" s="42"/>
      <c r="S535" s="42"/>
      <c r="T535" s="42"/>
    </row>
    <row r="536">
      <c r="A536" s="42"/>
      <c r="B536" s="42"/>
      <c r="C536" s="42"/>
      <c r="D536" s="42"/>
      <c r="E536" s="42"/>
      <c r="F536" s="42"/>
      <c r="G536" s="42"/>
      <c r="H536" s="42"/>
      <c r="I536" s="42"/>
      <c r="J536" s="42"/>
      <c r="K536" s="42"/>
      <c r="L536" s="42"/>
      <c r="M536" s="42"/>
      <c r="N536" s="42"/>
      <c r="O536" s="42"/>
      <c r="P536" s="42"/>
      <c r="Q536" s="42"/>
      <c r="R536" s="42"/>
      <c r="S536" s="42"/>
      <c r="T536" s="42"/>
    </row>
    <row r="537">
      <c r="A537" s="42"/>
      <c r="B537" s="42"/>
      <c r="C537" s="42"/>
      <c r="D537" s="42"/>
      <c r="E537" s="42"/>
      <c r="F537" s="42"/>
      <c r="G537" s="42"/>
      <c r="H537" s="42"/>
      <c r="I537" s="42"/>
      <c r="J537" s="42"/>
      <c r="K537" s="42"/>
      <c r="L537" s="42"/>
      <c r="M537" s="42"/>
      <c r="N537" s="42"/>
      <c r="O537" s="42"/>
      <c r="P537" s="42"/>
      <c r="Q537" s="42"/>
      <c r="R537" s="42"/>
      <c r="S537" s="42"/>
      <c r="T537" s="42"/>
    </row>
    <row r="538">
      <c r="A538" s="42"/>
      <c r="B538" s="42"/>
      <c r="C538" s="42"/>
      <c r="D538" s="42"/>
      <c r="E538" s="42"/>
      <c r="F538" s="42"/>
      <c r="G538" s="42"/>
      <c r="H538" s="42"/>
      <c r="I538" s="42"/>
      <c r="J538" s="42"/>
      <c r="K538" s="42"/>
      <c r="L538" s="42"/>
      <c r="M538" s="42"/>
      <c r="N538" s="42"/>
      <c r="O538" s="42"/>
      <c r="P538" s="42"/>
      <c r="Q538" s="42"/>
      <c r="R538" s="42"/>
      <c r="S538" s="42"/>
      <c r="T538" s="42"/>
    </row>
    <row r="539">
      <c r="A539" s="42"/>
      <c r="B539" s="42"/>
      <c r="C539" s="42"/>
      <c r="D539" s="42"/>
      <c r="E539" s="42"/>
      <c r="F539" s="42"/>
      <c r="G539" s="42"/>
      <c r="H539" s="42"/>
      <c r="I539" s="42"/>
      <c r="J539" s="42"/>
      <c r="K539" s="42"/>
      <c r="L539" s="42"/>
      <c r="M539" s="42"/>
      <c r="N539" s="42"/>
      <c r="O539" s="42"/>
      <c r="P539" s="42"/>
      <c r="Q539" s="42"/>
      <c r="R539" s="42"/>
      <c r="S539" s="42"/>
      <c r="T539" s="42"/>
    </row>
    <row r="540">
      <c r="A540" s="42"/>
      <c r="B540" s="42"/>
      <c r="C540" s="42"/>
      <c r="D540" s="42"/>
      <c r="E540" s="42"/>
      <c r="F540" s="42"/>
      <c r="G540" s="42"/>
      <c r="H540" s="42"/>
      <c r="I540" s="42"/>
      <c r="J540" s="42"/>
      <c r="K540" s="42"/>
      <c r="L540" s="42"/>
      <c r="M540" s="42"/>
      <c r="N540" s="42"/>
      <c r="O540" s="42"/>
      <c r="P540" s="42"/>
      <c r="Q540" s="42"/>
      <c r="R540" s="42"/>
      <c r="S540" s="42"/>
      <c r="T540" s="42"/>
    </row>
    <row r="541">
      <c r="A541" s="42"/>
      <c r="B541" s="42"/>
      <c r="C541" s="42"/>
      <c r="D541" s="42"/>
      <c r="E541" s="42"/>
      <c r="F541" s="42"/>
      <c r="G541" s="42"/>
      <c r="H541" s="42"/>
      <c r="I541" s="42"/>
      <c r="J541" s="42"/>
      <c r="K541" s="42"/>
      <c r="L541" s="42"/>
      <c r="M541" s="42"/>
      <c r="N541" s="42"/>
      <c r="O541" s="42"/>
      <c r="P541" s="42"/>
      <c r="Q541" s="42"/>
      <c r="R541" s="42"/>
      <c r="S541" s="42"/>
      <c r="T541" s="42"/>
    </row>
    <row r="542">
      <c r="A542" s="42"/>
      <c r="B542" s="42"/>
      <c r="C542" s="42"/>
      <c r="D542" s="42"/>
      <c r="E542" s="42"/>
      <c r="F542" s="42"/>
      <c r="G542" s="42"/>
      <c r="H542" s="42"/>
      <c r="I542" s="42"/>
      <c r="J542" s="42"/>
      <c r="K542" s="42"/>
      <c r="L542" s="42"/>
      <c r="M542" s="42"/>
      <c r="N542" s="42"/>
      <c r="O542" s="42"/>
      <c r="P542" s="42"/>
      <c r="Q542" s="42"/>
      <c r="R542" s="42"/>
      <c r="S542" s="42"/>
      <c r="T542" s="42"/>
    </row>
    <row r="543">
      <c r="A543" s="42"/>
      <c r="B543" s="42"/>
      <c r="C543" s="42"/>
      <c r="D543" s="42"/>
      <c r="E543" s="42"/>
      <c r="F543" s="42"/>
      <c r="G543" s="42"/>
      <c r="H543" s="42"/>
      <c r="I543" s="42"/>
      <c r="J543" s="42"/>
      <c r="K543" s="42"/>
      <c r="L543" s="42"/>
      <c r="M543" s="42"/>
      <c r="N543" s="42"/>
      <c r="O543" s="42"/>
      <c r="P543" s="42"/>
      <c r="Q543" s="42"/>
      <c r="R543" s="42"/>
      <c r="S543" s="42"/>
      <c r="T543" s="42"/>
    </row>
    <row r="544">
      <c r="A544" s="42"/>
      <c r="B544" s="42"/>
      <c r="C544" s="42"/>
      <c r="D544" s="42"/>
      <c r="E544" s="42"/>
      <c r="F544" s="42"/>
      <c r="G544" s="42"/>
      <c r="H544" s="42"/>
      <c r="I544" s="42"/>
      <c r="J544" s="42"/>
      <c r="K544" s="42"/>
      <c r="L544" s="42"/>
      <c r="M544" s="42"/>
      <c r="N544" s="42"/>
      <c r="O544" s="42"/>
      <c r="P544" s="42"/>
      <c r="Q544" s="42"/>
      <c r="R544" s="42"/>
      <c r="S544" s="42"/>
      <c r="T544" s="42"/>
    </row>
    <row r="545">
      <c r="A545" s="42"/>
      <c r="B545" s="42"/>
      <c r="C545" s="42"/>
      <c r="D545" s="42"/>
      <c r="E545" s="42"/>
      <c r="F545" s="42"/>
      <c r="G545" s="42"/>
      <c r="H545" s="42"/>
      <c r="I545" s="42"/>
      <c r="J545" s="42"/>
      <c r="K545" s="42"/>
      <c r="L545" s="42"/>
      <c r="M545" s="42"/>
      <c r="N545" s="42"/>
      <c r="O545" s="42"/>
      <c r="P545" s="42"/>
      <c r="Q545" s="42"/>
      <c r="R545" s="42"/>
      <c r="S545" s="42"/>
      <c r="T545" s="42"/>
    </row>
    <row r="546">
      <c r="A546" s="42"/>
      <c r="B546" s="42"/>
      <c r="C546" s="42"/>
      <c r="D546" s="42"/>
      <c r="E546" s="42"/>
      <c r="F546" s="42"/>
      <c r="G546" s="42"/>
      <c r="H546" s="42"/>
      <c r="I546" s="42"/>
      <c r="J546" s="42"/>
      <c r="K546" s="42"/>
      <c r="L546" s="42"/>
      <c r="M546" s="42"/>
      <c r="N546" s="42"/>
      <c r="O546" s="42"/>
      <c r="P546" s="42"/>
      <c r="Q546" s="42"/>
      <c r="R546" s="42"/>
      <c r="S546" s="42"/>
      <c r="T546" s="42"/>
    </row>
    <row r="547">
      <c r="A547" s="42"/>
      <c r="B547" s="42"/>
      <c r="C547" s="42"/>
      <c r="D547" s="42"/>
      <c r="E547" s="42"/>
      <c r="F547" s="42"/>
      <c r="G547" s="42"/>
      <c r="H547" s="42"/>
      <c r="I547" s="42"/>
      <c r="J547" s="42"/>
      <c r="K547" s="42"/>
      <c r="L547" s="42"/>
      <c r="M547" s="42"/>
      <c r="N547" s="42"/>
      <c r="O547" s="42"/>
      <c r="P547" s="42"/>
      <c r="Q547" s="42"/>
      <c r="R547" s="42"/>
      <c r="S547" s="42"/>
      <c r="T547" s="42"/>
    </row>
    <row r="548">
      <c r="A548" s="42"/>
      <c r="B548" s="42"/>
      <c r="C548" s="42"/>
      <c r="D548" s="42"/>
      <c r="E548" s="42"/>
      <c r="F548" s="42"/>
      <c r="G548" s="42"/>
      <c r="H548" s="42"/>
      <c r="I548" s="42"/>
      <c r="J548" s="42"/>
      <c r="K548" s="42"/>
      <c r="L548" s="42"/>
      <c r="M548" s="42"/>
      <c r="N548" s="42"/>
      <c r="O548" s="42"/>
      <c r="P548" s="42"/>
      <c r="Q548" s="42"/>
      <c r="R548" s="42"/>
      <c r="S548" s="42"/>
      <c r="T548" s="42"/>
    </row>
    <row r="549">
      <c r="A549" s="42"/>
      <c r="B549" s="42"/>
      <c r="C549" s="42"/>
      <c r="D549" s="42"/>
      <c r="E549" s="42"/>
      <c r="F549" s="42"/>
      <c r="G549" s="42"/>
      <c r="H549" s="42"/>
      <c r="I549" s="42"/>
      <c r="J549" s="42"/>
      <c r="K549" s="42"/>
      <c r="L549" s="42"/>
      <c r="M549" s="42"/>
      <c r="N549" s="42"/>
      <c r="O549" s="42"/>
      <c r="P549" s="42"/>
      <c r="Q549" s="42"/>
      <c r="R549" s="42"/>
      <c r="S549" s="42"/>
      <c r="T549" s="42"/>
    </row>
    <row r="550">
      <c r="A550" s="42"/>
      <c r="B550" s="42"/>
      <c r="C550" s="42"/>
      <c r="D550" s="42"/>
      <c r="E550" s="42"/>
      <c r="F550" s="42"/>
      <c r="G550" s="42"/>
      <c r="H550" s="42"/>
      <c r="I550" s="42"/>
      <c r="J550" s="42"/>
      <c r="K550" s="42"/>
      <c r="L550" s="42"/>
      <c r="M550" s="42"/>
      <c r="N550" s="42"/>
      <c r="O550" s="42"/>
      <c r="P550" s="42"/>
      <c r="Q550" s="42"/>
      <c r="R550" s="42"/>
      <c r="S550" s="42"/>
      <c r="T550" s="42"/>
    </row>
    <row r="551">
      <c r="A551" s="42"/>
      <c r="B551" s="42"/>
      <c r="C551" s="42"/>
      <c r="D551" s="42"/>
      <c r="E551" s="42"/>
      <c r="F551" s="42"/>
      <c r="G551" s="42"/>
      <c r="H551" s="42"/>
      <c r="I551" s="42"/>
      <c r="J551" s="42"/>
      <c r="K551" s="42"/>
      <c r="L551" s="42"/>
      <c r="M551" s="42"/>
      <c r="N551" s="42"/>
      <c r="O551" s="42"/>
      <c r="P551" s="42"/>
      <c r="Q551" s="42"/>
      <c r="R551" s="42"/>
      <c r="S551" s="42"/>
      <c r="T551" s="42"/>
    </row>
    <row r="552">
      <c r="A552" s="42"/>
      <c r="B552" s="42"/>
      <c r="C552" s="42"/>
      <c r="D552" s="42"/>
      <c r="E552" s="42"/>
      <c r="F552" s="42"/>
      <c r="G552" s="42"/>
      <c r="H552" s="42"/>
      <c r="I552" s="42"/>
      <c r="J552" s="42"/>
      <c r="K552" s="42"/>
      <c r="L552" s="42"/>
      <c r="M552" s="42"/>
      <c r="N552" s="42"/>
      <c r="O552" s="42"/>
      <c r="P552" s="42"/>
      <c r="Q552" s="42"/>
      <c r="R552" s="42"/>
      <c r="S552" s="42"/>
      <c r="T552" s="42"/>
    </row>
    <row r="553">
      <c r="A553" s="42"/>
      <c r="B553" s="42"/>
      <c r="C553" s="42"/>
      <c r="D553" s="42"/>
      <c r="E553" s="42"/>
      <c r="F553" s="42"/>
      <c r="G553" s="42"/>
      <c r="H553" s="42"/>
      <c r="I553" s="42"/>
      <c r="J553" s="42"/>
      <c r="K553" s="42"/>
      <c r="L553" s="42"/>
      <c r="M553" s="42"/>
      <c r="N553" s="42"/>
      <c r="O553" s="42"/>
      <c r="P553" s="42"/>
      <c r="Q553" s="42"/>
      <c r="R553" s="42"/>
      <c r="S553" s="42"/>
      <c r="T553" s="42"/>
    </row>
    <row r="554">
      <c r="A554" s="42"/>
      <c r="B554" s="42"/>
      <c r="C554" s="42"/>
      <c r="D554" s="42"/>
      <c r="E554" s="42"/>
      <c r="F554" s="42"/>
      <c r="G554" s="42"/>
      <c r="H554" s="42"/>
      <c r="I554" s="42"/>
      <c r="J554" s="42"/>
      <c r="K554" s="42"/>
      <c r="L554" s="42"/>
      <c r="M554" s="42"/>
      <c r="N554" s="42"/>
      <c r="O554" s="42"/>
      <c r="P554" s="42"/>
      <c r="Q554" s="42"/>
      <c r="R554" s="42"/>
      <c r="S554" s="42"/>
      <c r="T554" s="42"/>
    </row>
    <row r="555">
      <c r="A555" s="42"/>
      <c r="B555" s="42"/>
      <c r="C555" s="42"/>
      <c r="D555" s="42"/>
      <c r="E555" s="42"/>
      <c r="F555" s="42"/>
      <c r="G555" s="42"/>
      <c r="H555" s="42"/>
      <c r="I555" s="42"/>
      <c r="J555" s="42"/>
      <c r="K555" s="42"/>
      <c r="L555" s="42"/>
      <c r="M555" s="42"/>
      <c r="N555" s="42"/>
      <c r="O555" s="42"/>
      <c r="P555" s="42"/>
      <c r="Q555" s="42"/>
      <c r="R555" s="42"/>
      <c r="S555" s="42"/>
      <c r="T555" s="42"/>
    </row>
    <row r="556">
      <c r="A556" s="42"/>
      <c r="B556" s="42"/>
      <c r="C556" s="42"/>
      <c r="D556" s="42"/>
      <c r="E556" s="42"/>
      <c r="F556" s="42"/>
      <c r="G556" s="42"/>
      <c r="H556" s="42"/>
      <c r="I556" s="42"/>
      <c r="J556" s="42"/>
      <c r="K556" s="42"/>
      <c r="L556" s="42"/>
      <c r="M556" s="42"/>
      <c r="N556" s="42"/>
      <c r="O556" s="42"/>
      <c r="P556" s="42"/>
      <c r="Q556" s="42"/>
      <c r="R556" s="42"/>
      <c r="S556" s="42"/>
      <c r="T556" s="42"/>
    </row>
    <row r="557">
      <c r="A557" s="42"/>
      <c r="B557" s="42"/>
      <c r="C557" s="42"/>
      <c r="D557" s="42"/>
      <c r="E557" s="42"/>
      <c r="F557" s="42"/>
      <c r="G557" s="42"/>
      <c r="H557" s="42"/>
      <c r="I557" s="42"/>
      <c r="J557" s="42"/>
      <c r="K557" s="42"/>
      <c r="L557" s="42"/>
      <c r="M557" s="42"/>
      <c r="N557" s="42"/>
      <c r="O557" s="42"/>
      <c r="P557" s="42"/>
      <c r="Q557" s="42"/>
      <c r="R557" s="42"/>
      <c r="S557" s="42"/>
      <c r="T557" s="42"/>
    </row>
    <row r="558">
      <c r="A558" s="42"/>
      <c r="B558" s="42"/>
      <c r="C558" s="42"/>
      <c r="D558" s="42"/>
      <c r="E558" s="42"/>
      <c r="F558" s="42"/>
      <c r="G558" s="42"/>
      <c r="H558" s="42"/>
      <c r="I558" s="42"/>
      <c r="J558" s="42"/>
      <c r="K558" s="42"/>
      <c r="L558" s="42"/>
      <c r="M558" s="42"/>
      <c r="N558" s="42"/>
      <c r="O558" s="42"/>
      <c r="P558" s="42"/>
      <c r="Q558" s="42"/>
      <c r="R558" s="42"/>
      <c r="S558" s="42"/>
      <c r="T558" s="42"/>
    </row>
    <row r="559">
      <c r="A559" s="42"/>
      <c r="B559" s="42"/>
      <c r="C559" s="42"/>
      <c r="D559" s="42"/>
      <c r="E559" s="42"/>
      <c r="F559" s="42"/>
      <c r="G559" s="42"/>
      <c r="H559" s="42"/>
      <c r="I559" s="42"/>
      <c r="J559" s="42"/>
      <c r="K559" s="42"/>
      <c r="L559" s="42"/>
      <c r="M559" s="42"/>
      <c r="N559" s="42"/>
      <c r="O559" s="42"/>
      <c r="P559" s="42"/>
      <c r="Q559" s="42"/>
      <c r="R559" s="42"/>
      <c r="S559" s="42"/>
      <c r="T559" s="42"/>
    </row>
    <row r="560">
      <c r="A560" s="42"/>
      <c r="B560" s="42"/>
      <c r="C560" s="42"/>
      <c r="D560" s="42"/>
      <c r="E560" s="42"/>
      <c r="F560" s="42"/>
      <c r="G560" s="42"/>
      <c r="H560" s="42"/>
      <c r="I560" s="42"/>
      <c r="J560" s="42"/>
      <c r="K560" s="42"/>
      <c r="L560" s="42"/>
      <c r="M560" s="42"/>
      <c r="N560" s="42"/>
      <c r="O560" s="42"/>
      <c r="P560" s="42"/>
      <c r="Q560" s="42"/>
      <c r="R560" s="42"/>
      <c r="S560" s="42"/>
      <c r="T560" s="42"/>
    </row>
    <row r="561">
      <c r="A561" s="42"/>
      <c r="B561" s="42"/>
      <c r="C561" s="42"/>
      <c r="D561" s="42"/>
      <c r="E561" s="42"/>
      <c r="F561" s="42"/>
      <c r="G561" s="42"/>
      <c r="H561" s="42"/>
      <c r="I561" s="42"/>
      <c r="J561" s="42"/>
      <c r="K561" s="42"/>
      <c r="L561" s="42"/>
      <c r="M561" s="42"/>
      <c r="N561" s="42"/>
      <c r="O561" s="42"/>
      <c r="P561" s="42"/>
      <c r="Q561" s="42"/>
      <c r="R561" s="42"/>
      <c r="S561" s="42"/>
      <c r="T561" s="42"/>
    </row>
    <row r="562">
      <c r="A562" s="42"/>
      <c r="B562" s="42"/>
      <c r="C562" s="42"/>
      <c r="D562" s="42"/>
      <c r="E562" s="42"/>
      <c r="F562" s="42"/>
      <c r="G562" s="42"/>
      <c r="H562" s="42"/>
      <c r="I562" s="42"/>
      <c r="J562" s="42"/>
      <c r="K562" s="42"/>
      <c r="L562" s="42"/>
      <c r="M562" s="42"/>
      <c r="N562" s="42"/>
      <c r="O562" s="42"/>
      <c r="P562" s="42"/>
      <c r="Q562" s="42"/>
      <c r="R562" s="42"/>
      <c r="S562" s="42"/>
      <c r="T562" s="42"/>
    </row>
    <row r="563">
      <c r="A563" s="42"/>
      <c r="B563" s="42"/>
      <c r="C563" s="42"/>
      <c r="D563" s="42"/>
      <c r="E563" s="42"/>
      <c r="F563" s="42"/>
      <c r="G563" s="42"/>
      <c r="H563" s="42"/>
      <c r="I563" s="42"/>
      <c r="J563" s="42"/>
      <c r="K563" s="42"/>
      <c r="L563" s="42"/>
      <c r="M563" s="42"/>
      <c r="N563" s="42"/>
      <c r="O563" s="42"/>
      <c r="P563" s="42"/>
      <c r="Q563" s="42"/>
      <c r="R563" s="42"/>
      <c r="S563" s="42"/>
      <c r="T563" s="42"/>
    </row>
    <row r="564">
      <c r="A564" s="42"/>
      <c r="B564" s="42"/>
      <c r="C564" s="42"/>
      <c r="D564" s="42"/>
      <c r="E564" s="42"/>
      <c r="F564" s="42"/>
      <c r="G564" s="42"/>
      <c r="H564" s="42"/>
      <c r="I564" s="42"/>
      <c r="J564" s="42"/>
      <c r="K564" s="42"/>
      <c r="L564" s="42"/>
      <c r="M564" s="42"/>
      <c r="N564" s="42"/>
      <c r="O564" s="42"/>
      <c r="P564" s="42"/>
      <c r="Q564" s="42"/>
      <c r="R564" s="42"/>
      <c r="S564" s="42"/>
      <c r="T564" s="42"/>
    </row>
    <row r="565">
      <c r="A565" s="42"/>
      <c r="B565" s="42"/>
      <c r="C565" s="42"/>
      <c r="D565" s="42"/>
      <c r="E565" s="42"/>
      <c r="F565" s="42"/>
      <c r="G565" s="42"/>
      <c r="H565" s="42"/>
      <c r="I565" s="42"/>
      <c r="J565" s="42"/>
      <c r="K565" s="42"/>
      <c r="L565" s="42"/>
      <c r="M565" s="42"/>
      <c r="N565" s="42"/>
      <c r="O565" s="42"/>
      <c r="P565" s="42"/>
      <c r="Q565" s="42"/>
      <c r="R565" s="42"/>
      <c r="S565" s="42"/>
      <c r="T565" s="42"/>
    </row>
    <row r="566">
      <c r="A566" s="42"/>
      <c r="B566" s="42"/>
      <c r="C566" s="42"/>
      <c r="D566" s="42"/>
      <c r="E566" s="42"/>
      <c r="F566" s="42"/>
      <c r="G566" s="42"/>
      <c r="H566" s="42"/>
      <c r="I566" s="42"/>
      <c r="J566" s="42"/>
      <c r="K566" s="42"/>
      <c r="L566" s="42"/>
      <c r="M566" s="42"/>
      <c r="N566" s="42"/>
      <c r="O566" s="42"/>
      <c r="P566" s="42"/>
      <c r="Q566" s="42"/>
      <c r="R566" s="42"/>
      <c r="S566" s="42"/>
      <c r="T566" s="42"/>
    </row>
    <row r="567">
      <c r="A567" s="42"/>
      <c r="B567" s="42"/>
      <c r="C567" s="42"/>
      <c r="D567" s="42"/>
      <c r="E567" s="42"/>
      <c r="F567" s="42"/>
      <c r="G567" s="42"/>
      <c r="H567" s="42"/>
      <c r="I567" s="42"/>
      <c r="J567" s="42"/>
      <c r="K567" s="42"/>
      <c r="L567" s="42"/>
      <c r="M567" s="42"/>
      <c r="N567" s="42"/>
      <c r="O567" s="42"/>
      <c r="P567" s="42"/>
      <c r="Q567" s="42"/>
      <c r="R567" s="42"/>
      <c r="S567" s="42"/>
      <c r="T567" s="42"/>
    </row>
    <row r="568">
      <c r="A568" s="42"/>
      <c r="B568" s="42"/>
      <c r="C568" s="42"/>
      <c r="D568" s="42"/>
      <c r="E568" s="42"/>
      <c r="F568" s="42"/>
      <c r="G568" s="42"/>
      <c r="H568" s="42"/>
      <c r="I568" s="42"/>
      <c r="J568" s="42"/>
      <c r="K568" s="42"/>
      <c r="L568" s="42"/>
      <c r="M568" s="42"/>
      <c r="N568" s="42"/>
      <c r="O568" s="42"/>
      <c r="P568" s="42"/>
      <c r="Q568" s="42"/>
      <c r="R568" s="42"/>
      <c r="S568" s="42"/>
      <c r="T568" s="42"/>
    </row>
    <row r="569">
      <c r="A569" s="42"/>
      <c r="B569" s="42"/>
      <c r="C569" s="42"/>
      <c r="D569" s="42"/>
      <c r="E569" s="42"/>
      <c r="F569" s="42"/>
      <c r="G569" s="42"/>
      <c r="H569" s="42"/>
      <c r="I569" s="42"/>
      <c r="J569" s="42"/>
      <c r="K569" s="42"/>
      <c r="L569" s="42"/>
      <c r="M569" s="42"/>
      <c r="N569" s="42"/>
      <c r="O569" s="42"/>
      <c r="P569" s="42"/>
      <c r="Q569" s="42"/>
      <c r="R569" s="42"/>
      <c r="S569" s="42"/>
      <c r="T569" s="42"/>
    </row>
    <row r="570">
      <c r="A570" s="42"/>
      <c r="B570" s="42"/>
      <c r="C570" s="42"/>
      <c r="D570" s="42"/>
      <c r="E570" s="42"/>
      <c r="F570" s="42"/>
      <c r="G570" s="42"/>
      <c r="H570" s="42"/>
      <c r="I570" s="42"/>
      <c r="J570" s="42"/>
      <c r="K570" s="42"/>
      <c r="L570" s="42"/>
      <c r="M570" s="42"/>
      <c r="N570" s="42"/>
      <c r="O570" s="42"/>
      <c r="P570" s="42"/>
      <c r="Q570" s="42"/>
      <c r="R570" s="42"/>
      <c r="S570" s="42"/>
      <c r="T570" s="42"/>
    </row>
    <row r="571">
      <c r="A571" s="42"/>
      <c r="B571" s="42"/>
      <c r="C571" s="42"/>
      <c r="D571" s="42"/>
      <c r="E571" s="42"/>
      <c r="F571" s="42"/>
      <c r="G571" s="42"/>
      <c r="H571" s="42"/>
      <c r="I571" s="42"/>
      <c r="J571" s="42"/>
      <c r="K571" s="42"/>
      <c r="L571" s="42"/>
      <c r="M571" s="42"/>
      <c r="N571" s="42"/>
      <c r="O571" s="42"/>
      <c r="P571" s="42"/>
      <c r="Q571" s="42"/>
      <c r="R571" s="42"/>
      <c r="S571" s="42"/>
      <c r="T571" s="42"/>
    </row>
    <row r="572">
      <c r="A572" s="42"/>
      <c r="B572" s="42"/>
      <c r="C572" s="42"/>
      <c r="D572" s="42"/>
      <c r="E572" s="42"/>
      <c r="F572" s="42"/>
      <c r="G572" s="42"/>
      <c r="H572" s="42"/>
      <c r="I572" s="42"/>
      <c r="J572" s="42"/>
      <c r="K572" s="42"/>
      <c r="L572" s="42"/>
      <c r="M572" s="42"/>
      <c r="N572" s="42"/>
      <c r="O572" s="42"/>
      <c r="P572" s="42"/>
      <c r="Q572" s="42"/>
      <c r="R572" s="42"/>
      <c r="S572" s="42"/>
      <c r="T572" s="42"/>
    </row>
    <row r="573">
      <c r="A573" s="42"/>
      <c r="B573" s="42"/>
      <c r="C573" s="42"/>
      <c r="D573" s="42"/>
      <c r="E573" s="42"/>
      <c r="F573" s="42"/>
      <c r="G573" s="42"/>
      <c r="H573" s="42"/>
      <c r="I573" s="42"/>
      <c r="J573" s="42"/>
      <c r="K573" s="42"/>
      <c r="L573" s="42"/>
      <c r="M573" s="42"/>
      <c r="N573" s="42"/>
      <c r="O573" s="42"/>
      <c r="P573" s="42"/>
      <c r="Q573" s="42"/>
      <c r="R573" s="42"/>
      <c r="S573" s="42"/>
      <c r="T573" s="42"/>
    </row>
    <row r="574">
      <c r="A574" s="42"/>
      <c r="B574" s="42"/>
      <c r="C574" s="42"/>
      <c r="D574" s="42"/>
      <c r="E574" s="42"/>
      <c r="F574" s="42"/>
      <c r="G574" s="42"/>
      <c r="H574" s="42"/>
      <c r="I574" s="42"/>
      <c r="J574" s="42"/>
      <c r="K574" s="42"/>
      <c r="L574" s="42"/>
      <c r="M574" s="42"/>
      <c r="N574" s="42"/>
      <c r="O574" s="42"/>
      <c r="P574" s="42"/>
      <c r="Q574" s="42"/>
      <c r="R574" s="42"/>
      <c r="S574" s="42"/>
      <c r="T574" s="42"/>
    </row>
    <row r="575">
      <c r="A575" s="42"/>
      <c r="B575" s="42"/>
      <c r="C575" s="42"/>
      <c r="D575" s="42"/>
      <c r="E575" s="42"/>
      <c r="F575" s="42"/>
      <c r="G575" s="42"/>
      <c r="H575" s="42"/>
      <c r="I575" s="42"/>
      <c r="J575" s="42"/>
      <c r="K575" s="42"/>
      <c r="L575" s="42"/>
      <c r="M575" s="42"/>
      <c r="N575" s="42"/>
      <c r="O575" s="42"/>
      <c r="P575" s="42"/>
      <c r="Q575" s="42"/>
      <c r="R575" s="42"/>
      <c r="S575" s="42"/>
      <c r="T575" s="42"/>
    </row>
    <row r="576">
      <c r="A576" s="42"/>
      <c r="B576" s="42"/>
      <c r="C576" s="42"/>
      <c r="D576" s="42"/>
      <c r="E576" s="42"/>
      <c r="F576" s="42"/>
      <c r="G576" s="42"/>
      <c r="H576" s="42"/>
      <c r="I576" s="42"/>
      <c r="J576" s="42"/>
      <c r="K576" s="42"/>
      <c r="L576" s="42"/>
      <c r="M576" s="42"/>
      <c r="N576" s="42"/>
      <c r="O576" s="42"/>
      <c r="P576" s="42"/>
      <c r="Q576" s="42"/>
      <c r="R576" s="42"/>
      <c r="S576" s="42"/>
      <c r="T576" s="42"/>
    </row>
    <row r="577">
      <c r="A577" s="42"/>
      <c r="B577" s="42"/>
      <c r="C577" s="42"/>
      <c r="D577" s="42"/>
      <c r="E577" s="42"/>
      <c r="F577" s="42"/>
      <c r="G577" s="42"/>
      <c r="H577" s="42"/>
      <c r="I577" s="42"/>
      <c r="J577" s="42"/>
      <c r="K577" s="42"/>
      <c r="L577" s="42"/>
      <c r="M577" s="42"/>
      <c r="N577" s="42"/>
      <c r="O577" s="42"/>
      <c r="P577" s="42"/>
      <c r="Q577" s="42"/>
      <c r="R577" s="42"/>
      <c r="S577" s="42"/>
      <c r="T577" s="42"/>
    </row>
    <row r="578">
      <c r="A578" s="42"/>
      <c r="B578" s="42"/>
      <c r="C578" s="42"/>
      <c r="D578" s="42"/>
      <c r="E578" s="42"/>
      <c r="F578" s="42"/>
      <c r="G578" s="42"/>
      <c r="H578" s="42"/>
      <c r="I578" s="42"/>
      <c r="J578" s="42"/>
      <c r="K578" s="42"/>
      <c r="L578" s="42"/>
      <c r="M578" s="42"/>
      <c r="N578" s="42"/>
      <c r="O578" s="42"/>
      <c r="P578" s="42"/>
      <c r="Q578" s="42"/>
      <c r="R578" s="42"/>
      <c r="S578" s="42"/>
      <c r="T578" s="42"/>
    </row>
    <row r="579">
      <c r="A579" s="42"/>
      <c r="B579" s="42"/>
      <c r="C579" s="42"/>
      <c r="D579" s="42"/>
      <c r="E579" s="42"/>
      <c r="F579" s="42"/>
      <c r="G579" s="42"/>
      <c r="H579" s="42"/>
      <c r="I579" s="42"/>
      <c r="J579" s="42"/>
      <c r="K579" s="42"/>
      <c r="L579" s="42"/>
      <c r="M579" s="42"/>
      <c r="N579" s="42"/>
      <c r="O579" s="42"/>
      <c r="P579" s="42"/>
      <c r="Q579" s="42"/>
      <c r="R579" s="42"/>
      <c r="S579" s="42"/>
      <c r="T579" s="42"/>
    </row>
    <row r="580">
      <c r="A580" s="42"/>
      <c r="B580" s="42"/>
      <c r="C580" s="42"/>
      <c r="D580" s="42"/>
      <c r="E580" s="42"/>
      <c r="F580" s="42"/>
      <c r="G580" s="42"/>
      <c r="H580" s="42"/>
      <c r="I580" s="42"/>
      <c r="J580" s="42"/>
      <c r="K580" s="42"/>
      <c r="L580" s="42"/>
      <c r="M580" s="42"/>
      <c r="N580" s="42"/>
      <c r="O580" s="42"/>
      <c r="P580" s="42"/>
      <c r="Q580" s="42"/>
      <c r="R580" s="42"/>
      <c r="S580" s="42"/>
      <c r="T580" s="42"/>
    </row>
    <row r="581">
      <c r="A581" s="42"/>
      <c r="B581" s="42"/>
      <c r="C581" s="42"/>
      <c r="D581" s="42"/>
      <c r="E581" s="42"/>
      <c r="F581" s="42"/>
      <c r="G581" s="42"/>
      <c r="H581" s="42"/>
      <c r="I581" s="42"/>
      <c r="J581" s="42"/>
      <c r="K581" s="42"/>
      <c r="L581" s="42"/>
      <c r="M581" s="42"/>
      <c r="N581" s="42"/>
      <c r="O581" s="42"/>
      <c r="P581" s="42"/>
      <c r="Q581" s="42"/>
      <c r="R581" s="42"/>
      <c r="S581" s="42"/>
      <c r="T581" s="42"/>
    </row>
    <row r="582">
      <c r="A582" s="42"/>
      <c r="B582" s="42"/>
      <c r="C582" s="42"/>
      <c r="D582" s="42"/>
      <c r="E582" s="42"/>
      <c r="F582" s="42"/>
      <c r="G582" s="42"/>
      <c r="H582" s="42"/>
      <c r="I582" s="42"/>
      <c r="J582" s="42"/>
      <c r="K582" s="42"/>
      <c r="L582" s="42"/>
      <c r="M582" s="42"/>
      <c r="N582" s="42"/>
      <c r="O582" s="42"/>
      <c r="P582" s="42"/>
      <c r="Q582" s="42"/>
      <c r="R582" s="42"/>
      <c r="S582" s="42"/>
      <c r="T582" s="42"/>
    </row>
    <row r="583">
      <c r="A583" s="42"/>
      <c r="B583" s="42"/>
      <c r="C583" s="42"/>
      <c r="D583" s="42"/>
      <c r="E583" s="42"/>
      <c r="F583" s="42"/>
      <c r="G583" s="42"/>
      <c r="H583" s="42"/>
      <c r="I583" s="42"/>
      <c r="J583" s="42"/>
      <c r="K583" s="42"/>
      <c r="L583" s="42"/>
      <c r="M583" s="42"/>
      <c r="N583" s="42"/>
      <c r="O583" s="42"/>
      <c r="P583" s="42"/>
      <c r="Q583" s="42"/>
      <c r="R583" s="42"/>
      <c r="S583" s="42"/>
      <c r="T583" s="42"/>
    </row>
    <row r="584">
      <c r="A584" s="42"/>
      <c r="B584" s="42"/>
      <c r="C584" s="42"/>
      <c r="D584" s="42"/>
      <c r="E584" s="42"/>
      <c r="F584" s="42"/>
      <c r="G584" s="42"/>
      <c r="H584" s="42"/>
      <c r="I584" s="42"/>
      <c r="J584" s="42"/>
      <c r="K584" s="42"/>
      <c r="L584" s="42"/>
      <c r="M584" s="42"/>
      <c r="N584" s="42"/>
      <c r="O584" s="42"/>
      <c r="P584" s="42"/>
      <c r="Q584" s="42"/>
      <c r="R584" s="42"/>
      <c r="S584" s="42"/>
      <c r="T584" s="42"/>
    </row>
    <row r="585">
      <c r="A585" s="42"/>
      <c r="B585" s="42"/>
      <c r="C585" s="42"/>
      <c r="D585" s="42"/>
      <c r="E585" s="42"/>
      <c r="F585" s="42"/>
      <c r="G585" s="42"/>
      <c r="H585" s="42"/>
      <c r="I585" s="42"/>
      <c r="J585" s="42"/>
      <c r="K585" s="42"/>
      <c r="L585" s="42"/>
      <c r="M585" s="42"/>
      <c r="N585" s="42"/>
      <c r="O585" s="42"/>
      <c r="P585" s="42"/>
      <c r="Q585" s="42"/>
      <c r="R585" s="42"/>
      <c r="S585" s="42"/>
      <c r="T585" s="42"/>
    </row>
    <row r="586">
      <c r="A586" s="42"/>
      <c r="B586" s="42"/>
      <c r="C586" s="42"/>
      <c r="D586" s="42"/>
      <c r="E586" s="42"/>
      <c r="F586" s="42"/>
      <c r="G586" s="42"/>
      <c r="H586" s="42"/>
      <c r="I586" s="42"/>
      <c r="J586" s="42"/>
      <c r="K586" s="42"/>
      <c r="L586" s="42"/>
      <c r="M586" s="42"/>
      <c r="N586" s="42"/>
      <c r="O586" s="42"/>
      <c r="P586" s="42"/>
      <c r="Q586" s="42"/>
      <c r="R586" s="42"/>
      <c r="S586" s="42"/>
      <c r="T586" s="42"/>
    </row>
    <row r="587">
      <c r="A587" s="42"/>
      <c r="B587" s="42"/>
      <c r="C587" s="42"/>
      <c r="D587" s="42"/>
      <c r="E587" s="42"/>
      <c r="F587" s="42"/>
      <c r="G587" s="42"/>
      <c r="H587" s="42"/>
      <c r="I587" s="42"/>
      <c r="J587" s="42"/>
      <c r="K587" s="42"/>
      <c r="L587" s="42"/>
      <c r="M587" s="42"/>
      <c r="N587" s="42"/>
      <c r="O587" s="42"/>
      <c r="P587" s="42"/>
      <c r="Q587" s="42"/>
      <c r="R587" s="42"/>
      <c r="S587" s="42"/>
      <c r="T587" s="42"/>
    </row>
    <row r="588">
      <c r="A588" s="42"/>
      <c r="B588" s="42"/>
      <c r="C588" s="42"/>
      <c r="D588" s="42"/>
      <c r="E588" s="42"/>
      <c r="F588" s="42"/>
      <c r="G588" s="42"/>
      <c r="H588" s="42"/>
      <c r="I588" s="42"/>
      <c r="J588" s="42"/>
      <c r="K588" s="42"/>
      <c r="L588" s="42"/>
      <c r="M588" s="42"/>
      <c r="N588" s="42"/>
      <c r="O588" s="42"/>
      <c r="P588" s="42"/>
      <c r="Q588" s="42"/>
      <c r="R588" s="42"/>
      <c r="S588" s="42"/>
      <c r="T588" s="42"/>
    </row>
    <row r="589">
      <c r="A589" s="42"/>
      <c r="B589" s="42"/>
      <c r="C589" s="42"/>
      <c r="D589" s="42"/>
      <c r="E589" s="42"/>
      <c r="F589" s="42"/>
      <c r="G589" s="42"/>
      <c r="H589" s="42"/>
      <c r="I589" s="42"/>
      <c r="J589" s="42"/>
      <c r="K589" s="42"/>
      <c r="L589" s="42"/>
      <c r="M589" s="42"/>
      <c r="N589" s="42"/>
      <c r="O589" s="42"/>
      <c r="P589" s="42"/>
      <c r="Q589" s="42"/>
      <c r="R589" s="42"/>
      <c r="S589" s="42"/>
      <c r="T589" s="42"/>
    </row>
    <row r="590">
      <c r="A590" s="42"/>
      <c r="B590" s="42"/>
      <c r="C590" s="42"/>
      <c r="D590" s="42"/>
      <c r="E590" s="42"/>
      <c r="F590" s="42"/>
      <c r="G590" s="42"/>
      <c r="H590" s="42"/>
      <c r="I590" s="42"/>
      <c r="J590" s="42"/>
      <c r="K590" s="42"/>
      <c r="L590" s="42"/>
      <c r="M590" s="42"/>
      <c r="N590" s="42"/>
      <c r="O590" s="42"/>
      <c r="P590" s="42"/>
      <c r="Q590" s="42"/>
      <c r="R590" s="42"/>
      <c r="S590" s="42"/>
      <c r="T590" s="42"/>
    </row>
    <row r="591">
      <c r="A591" s="42"/>
      <c r="B591" s="42"/>
      <c r="C591" s="42"/>
      <c r="D591" s="42"/>
      <c r="E591" s="42"/>
      <c r="F591" s="42"/>
      <c r="G591" s="42"/>
      <c r="H591" s="42"/>
      <c r="I591" s="42"/>
      <c r="J591" s="42"/>
      <c r="K591" s="42"/>
      <c r="L591" s="42"/>
      <c r="M591" s="42"/>
      <c r="N591" s="42"/>
      <c r="O591" s="42"/>
      <c r="P591" s="42"/>
      <c r="Q591" s="42"/>
      <c r="R591" s="42"/>
      <c r="S591" s="42"/>
      <c r="T591" s="42"/>
    </row>
    <row r="592">
      <c r="A592" s="42"/>
      <c r="B592" s="42"/>
      <c r="C592" s="42"/>
      <c r="D592" s="42"/>
      <c r="E592" s="42"/>
      <c r="F592" s="42"/>
      <c r="G592" s="42"/>
      <c r="H592" s="42"/>
      <c r="I592" s="42"/>
      <c r="J592" s="42"/>
      <c r="K592" s="42"/>
      <c r="L592" s="42"/>
      <c r="M592" s="42"/>
      <c r="N592" s="42"/>
      <c r="O592" s="42"/>
      <c r="P592" s="42"/>
      <c r="Q592" s="42"/>
      <c r="R592" s="42"/>
      <c r="S592" s="42"/>
      <c r="T592" s="42"/>
    </row>
    <row r="593">
      <c r="A593" s="42"/>
      <c r="B593" s="42"/>
      <c r="C593" s="42"/>
      <c r="D593" s="42"/>
      <c r="E593" s="42"/>
      <c r="F593" s="42"/>
      <c r="G593" s="42"/>
      <c r="H593" s="42"/>
      <c r="I593" s="42"/>
      <c r="J593" s="42"/>
      <c r="K593" s="42"/>
      <c r="L593" s="42"/>
      <c r="M593" s="42"/>
      <c r="N593" s="42"/>
      <c r="O593" s="42"/>
      <c r="P593" s="42"/>
      <c r="Q593" s="42"/>
      <c r="R593" s="42"/>
      <c r="S593" s="42"/>
      <c r="T593" s="42"/>
    </row>
    <row r="594">
      <c r="A594" s="42"/>
      <c r="B594" s="42"/>
      <c r="C594" s="42"/>
      <c r="D594" s="42"/>
      <c r="E594" s="42"/>
      <c r="F594" s="42"/>
      <c r="G594" s="42"/>
      <c r="H594" s="42"/>
      <c r="I594" s="42"/>
      <c r="J594" s="42"/>
      <c r="K594" s="42"/>
      <c r="L594" s="42"/>
      <c r="M594" s="42"/>
      <c r="N594" s="42"/>
      <c r="O594" s="42"/>
      <c r="P594" s="42"/>
      <c r="Q594" s="42"/>
      <c r="R594" s="42"/>
      <c r="S594" s="42"/>
      <c r="T594" s="42"/>
    </row>
    <row r="595">
      <c r="A595" s="42"/>
      <c r="B595" s="42"/>
      <c r="C595" s="42"/>
      <c r="D595" s="42"/>
      <c r="E595" s="42"/>
      <c r="F595" s="42"/>
      <c r="G595" s="42"/>
      <c r="H595" s="42"/>
      <c r="I595" s="42"/>
      <c r="J595" s="42"/>
      <c r="K595" s="42"/>
      <c r="L595" s="42"/>
      <c r="M595" s="42"/>
      <c r="N595" s="42"/>
      <c r="O595" s="42"/>
      <c r="P595" s="42"/>
      <c r="Q595" s="42"/>
      <c r="R595" s="42"/>
      <c r="S595" s="42"/>
      <c r="T595" s="42"/>
    </row>
    <row r="596">
      <c r="A596" s="42"/>
      <c r="B596" s="42"/>
      <c r="C596" s="42"/>
      <c r="D596" s="42"/>
      <c r="E596" s="42"/>
      <c r="F596" s="42"/>
      <c r="G596" s="42"/>
      <c r="H596" s="42"/>
      <c r="I596" s="42"/>
      <c r="J596" s="42"/>
      <c r="K596" s="42"/>
      <c r="L596" s="42"/>
      <c r="M596" s="42"/>
      <c r="N596" s="42"/>
      <c r="O596" s="42"/>
      <c r="P596" s="42"/>
      <c r="Q596" s="42"/>
      <c r="R596" s="42"/>
      <c r="S596" s="42"/>
      <c r="T596" s="42"/>
    </row>
    <row r="597">
      <c r="A597" s="42"/>
      <c r="B597" s="42"/>
      <c r="C597" s="42"/>
      <c r="D597" s="42"/>
      <c r="E597" s="42"/>
      <c r="F597" s="42"/>
      <c r="G597" s="42"/>
      <c r="H597" s="42"/>
      <c r="I597" s="42"/>
      <c r="J597" s="42"/>
      <c r="K597" s="42"/>
      <c r="L597" s="42"/>
      <c r="M597" s="42"/>
      <c r="N597" s="42"/>
      <c r="O597" s="42"/>
      <c r="P597" s="42"/>
      <c r="Q597" s="42"/>
      <c r="R597" s="42"/>
      <c r="S597" s="42"/>
      <c r="T597" s="42"/>
    </row>
    <row r="598">
      <c r="A598" s="42"/>
      <c r="B598" s="42"/>
      <c r="C598" s="42"/>
      <c r="D598" s="42"/>
      <c r="E598" s="42"/>
      <c r="F598" s="42"/>
      <c r="G598" s="42"/>
      <c r="H598" s="42"/>
      <c r="I598" s="42"/>
      <c r="J598" s="42"/>
      <c r="K598" s="42"/>
      <c r="L598" s="42"/>
      <c r="M598" s="42"/>
      <c r="N598" s="42"/>
      <c r="O598" s="42"/>
      <c r="P598" s="42"/>
      <c r="Q598" s="42"/>
      <c r="R598" s="42"/>
      <c r="S598" s="42"/>
      <c r="T598" s="42"/>
    </row>
    <row r="599">
      <c r="A599" s="42"/>
      <c r="B599" s="42"/>
      <c r="C599" s="42"/>
      <c r="D599" s="42"/>
      <c r="E599" s="42"/>
      <c r="F599" s="42"/>
      <c r="G599" s="42"/>
      <c r="H599" s="42"/>
      <c r="I599" s="42"/>
      <c r="J599" s="42"/>
      <c r="K599" s="42"/>
      <c r="L599" s="42"/>
      <c r="M599" s="42"/>
      <c r="N599" s="42"/>
      <c r="O599" s="42"/>
      <c r="P599" s="42"/>
      <c r="Q599" s="42"/>
      <c r="R599" s="42"/>
      <c r="S599" s="42"/>
      <c r="T599" s="42"/>
    </row>
    <row r="600">
      <c r="A600" s="42"/>
      <c r="B600" s="42"/>
      <c r="C600" s="42"/>
      <c r="D600" s="42"/>
      <c r="E600" s="42"/>
      <c r="F600" s="42"/>
      <c r="G600" s="42"/>
      <c r="H600" s="42"/>
      <c r="I600" s="42"/>
      <c r="J600" s="42"/>
      <c r="K600" s="42"/>
      <c r="L600" s="42"/>
      <c r="M600" s="42"/>
      <c r="N600" s="42"/>
      <c r="O600" s="42"/>
      <c r="P600" s="42"/>
      <c r="Q600" s="42"/>
      <c r="R600" s="42"/>
      <c r="S600" s="42"/>
      <c r="T600" s="42"/>
    </row>
    <row r="601">
      <c r="A601" s="42"/>
      <c r="B601" s="42"/>
      <c r="C601" s="42"/>
      <c r="D601" s="42"/>
      <c r="E601" s="42"/>
      <c r="F601" s="42"/>
      <c r="G601" s="42"/>
      <c r="H601" s="42"/>
      <c r="I601" s="42"/>
      <c r="J601" s="42"/>
      <c r="K601" s="42"/>
      <c r="L601" s="42"/>
      <c r="M601" s="42"/>
      <c r="N601" s="42"/>
      <c r="O601" s="42"/>
      <c r="P601" s="42"/>
      <c r="Q601" s="42"/>
      <c r="R601" s="42"/>
      <c r="S601" s="42"/>
      <c r="T601" s="42"/>
    </row>
    <row r="602">
      <c r="A602" s="42"/>
      <c r="B602" s="42"/>
      <c r="C602" s="42"/>
      <c r="D602" s="42"/>
      <c r="E602" s="42"/>
      <c r="F602" s="42"/>
      <c r="G602" s="42"/>
      <c r="H602" s="42"/>
      <c r="I602" s="42"/>
      <c r="J602" s="42"/>
      <c r="K602" s="42"/>
      <c r="L602" s="42"/>
      <c r="M602" s="42"/>
      <c r="N602" s="42"/>
      <c r="O602" s="42"/>
      <c r="P602" s="42"/>
      <c r="Q602" s="42"/>
      <c r="R602" s="42"/>
      <c r="S602" s="42"/>
      <c r="T602" s="42"/>
    </row>
    <row r="603">
      <c r="A603" s="42"/>
      <c r="B603" s="42"/>
      <c r="C603" s="42"/>
      <c r="D603" s="42"/>
      <c r="E603" s="42"/>
      <c r="F603" s="42"/>
      <c r="G603" s="42"/>
      <c r="H603" s="42"/>
      <c r="I603" s="42"/>
      <c r="J603" s="42"/>
      <c r="K603" s="42"/>
      <c r="L603" s="42"/>
      <c r="M603" s="42"/>
      <c r="N603" s="42"/>
      <c r="O603" s="42"/>
      <c r="P603" s="42"/>
      <c r="Q603" s="42"/>
      <c r="R603" s="42"/>
      <c r="S603" s="42"/>
      <c r="T603" s="42"/>
    </row>
    <row r="604">
      <c r="A604" s="42"/>
      <c r="B604" s="42"/>
      <c r="C604" s="42"/>
      <c r="D604" s="42"/>
      <c r="E604" s="42"/>
      <c r="F604" s="42"/>
      <c r="G604" s="42"/>
      <c r="H604" s="42"/>
      <c r="I604" s="42"/>
      <c r="J604" s="42"/>
      <c r="K604" s="42"/>
      <c r="L604" s="42"/>
      <c r="M604" s="42"/>
      <c r="N604" s="42"/>
      <c r="O604" s="42"/>
      <c r="P604" s="42"/>
      <c r="Q604" s="42"/>
      <c r="R604" s="42"/>
      <c r="S604" s="42"/>
      <c r="T604" s="42"/>
    </row>
    <row r="605">
      <c r="A605" s="42"/>
      <c r="B605" s="42"/>
      <c r="C605" s="42"/>
      <c r="D605" s="42"/>
      <c r="E605" s="42"/>
      <c r="F605" s="42"/>
      <c r="G605" s="42"/>
      <c r="H605" s="42"/>
      <c r="I605" s="42"/>
      <c r="J605" s="42"/>
      <c r="K605" s="42"/>
      <c r="L605" s="42"/>
      <c r="M605" s="42"/>
      <c r="N605" s="42"/>
      <c r="O605" s="42"/>
      <c r="P605" s="42"/>
      <c r="Q605" s="42"/>
      <c r="R605" s="42"/>
      <c r="S605" s="42"/>
      <c r="T605" s="42"/>
    </row>
    <row r="606">
      <c r="A606" s="42"/>
      <c r="B606" s="42"/>
      <c r="C606" s="42"/>
      <c r="D606" s="42"/>
      <c r="E606" s="42"/>
      <c r="F606" s="42"/>
      <c r="G606" s="42"/>
      <c r="H606" s="42"/>
      <c r="I606" s="42"/>
      <c r="J606" s="42"/>
      <c r="K606" s="42"/>
      <c r="L606" s="42"/>
      <c r="M606" s="42"/>
      <c r="N606" s="42"/>
      <c r="O606" s="42"/>
      <c r="P606" s="42"/>
      <c r="Q606" s="42"/>
      <c r="R606" s="42"/>
      <c r="S606" s="42"/>
      <c r="T606" s="42"/>
    </row>
    <row r="607">
      <c r="A607" s="42"/>
      <c r="B607" s="42"/>
      <c r="C607" s="42"/>
      <c r="D607" s="42"/>
      <c r="E607" s="42"/>
      <c r="F607" s="42"/>
      <c r="G607" s="42"/>
      <c r="H607" s="42"/>
      <c r="I607" s="42"/>
      <c r="J607" s="42"/>
      <c r="K607" s="42"/>
      <c r="L607" s="42"/>
      <c r="M607" s="42"/>
      <c r="N607" s="42"/>
      <c r="O607" s="42"/>
      <c r="P607" s="42"/>
      <c r="Q607" s="42"/>
      <c r="R607" s="42"/>
      <c r="S607" s="42"/>
      <c r="T607" s="42"/>
    </row>
    <row r="608">
      <c r="A608" s="42"/>
      <c r="B608" s="42"/>
      <c r="C608" s="42"/>
      <c r="D608" s="42"/>
      <c r="E608" s="42"/>
      <c r="F608" s="42"/>
      <c r="G608" s="42"/>
      <c r="H608" s="42"/>
      <c r="I608" s="42"/>
      <c r="J608" s="42"/>
      <c r="K608" s="42"/>
      <c r="L608" s="42"/>
      <c r="M608" s="42"/>
      <c r="N608" s="42"/>
      <c r="O608" s="42"/>
      <c r="P608" s="42"/>
      <c r="Q608" s="42"/>
      <c r="R608" s="42"/>
      <c r="S608" s="42"/>
      <c r="T608" s="42"/>
    </row>
    <row r="609">
      <c r="A609" s="42"/>
      <c r="B609" s="42"/>
      <c r="C609" s="42"/>
      <c r="D609" s="42"/>
      <c r="E609" s="42"/>
      <c r="F609" s="42"/>
      <c r="G609" s="42"/>
      <c r="H609" s="42"/>
      <c r="I609" s="42"/>
      <c r="J609" s="42"/>
      <c r="K609" s="42"/>
      <c r="L609" s="42"/>
      <c r="M609" s="42"/>
      <c r="N609" s="42"/>
      <c r="O609" s="42"/>
      <c r="P609" s="42"/>
      <c r="Q609" s="42"/>
      <c r="R609" s="42"/>
      <c r="S609" s="42"/>
      <c r="T609" s="42"/>
    </row>
    <row r="610">
      <c r="A610" s="42"/>
      <c r="B610" s="42"/>
      <c r="C610" s="42"/>
      <c r="D610" s="42"/>
      <c r="E610" s="42"/>
      <c r="F610" s="42"/>
      <c r="G610" s="42"/>
      <c r="H610" s="42"/>
      <c r="I610" s="42"/>
      <c r="J610" s="42"/>
      <c r="K610" s="42"/>
      <c r="L610" s="42"/>
      <c r="M610" s="42"/>
      <c r="N610" s="42"/>
      <c r="O610" s="42"/>
      <c r="P610" s="42"/>
      <c r="Q610" s="42"/>
      <c r="R610" s="42"/>
      <c r="S610" s="42"/>
      <c r="T610" s="42"/>
    </row>
    <row r="611">
      <c r="A611" s="42"/>
      <c r="B611" s="42"/>
      <c r="C611" s="42"/>
      <c r="D611" s="42"/>
      <c r="E611" s="42"/>
      <c r="F611" s="42"/>
      <c r="G611" s="42"/>
      <c r="H611" s="42"/>
      <c r="I611" s="42"/>
      <c r="J611" s="42"/>
      <c r="K611" s="42"/>
      <c r="L611" s="42"/>
      <c r="M611" s="42"/>
      <c r="N611" s="42"/>
      <c r="O611" s="42"/>
      <c r="P611" s="42"/>
      <c r="Q611" s="42"/>
      <c r="R611" s="42"/>
      <c r="S611" s="42"/>
      <c r="T611" s="42"/>
    </row>
    <row r="612">
      <c r="A612" s="42"/>
      <c r="B612" s="42"/>
      <c r="C612" s="42"/>
      <c r="D612" s="42"/>
      <c r="E612" s="42"/>
      <c r="F612" s="42"/>
      <c r="G612" s="42"/>
      <c r="H612" s="42"/>
      <c r="I612" s="42"/>
      <c r="J612" s="42"/>
      <c r="K612" s="42"/>
      <c r="L612" s="42"/>
      <c r="M612" s="42"/>
      <c r="N612" s="42"/>
      <c r="O612" s="42"/>
      <c r="P612" s="42"/>
      <c r="Q612" s="42"/>
      <c r="R612" s="42"/>
      <c r="S612" s="42"/>
      <c r="T612" s="42"/>
    </row>
    <row r="613">
      <c r="A613" s="42"/>
      <c r="B613" s="42"/>
      <c r="C613" s="42"/>
      <c r="D613" s="42"/>
      <c r="E613" s="42"/>
      <c r="F613" s="42"/>
      <c r="G613" s="42"/>
      <c r="H613" s="42"/>
      <c r="I613" s="42"/>
      <c r="J613" s="42"/>
      <c r="K613" s="42"/>
      <c r="L613" s="42"/>
      <c r="M613" s="42"/>
      <c r="N613" s="42"/>
      <c r="O613" s="42"/>
      <c r="P613" s="42"/>
      <c r="Q613" s="42"/>
      <c r="R613" s="42"/>
      <c r="S613" s="42"/>
      <c r="T613" s="42"/>
    </row>
    <row r="614">
      <c r="A614" s="42"/>
      <c r="B614" s="42"/>
      <c r="C614" s="42"/>
      <c r="D614" s="42"/>
      <c r="E614" s="42"/>
      <c r="F614" s="42"/>
      <c r="G614" s="42"/>
      <c r="H614" s="42"/>
      <c r="I614" s="42"/>
      <c r="J614" s="42"/>
      <c r="K614" s="42"/>
      <c r="L614" s="42"/>
      <c r="M614" s="42"/>
      <c r="N614" s="42"/>
      <c r="O614" s="42"/>
      <c r="P614" s="42"/>
      <c r="Q614" s="42"/>
      <c r="R614" s="42"/>
      <c r="S614" s="42"/>
      <c r="T614" s="42"/>
    </row>
    <row r="615">
      <c r="A615" s="42"/>
      <c r="B615" s="42"/>
      <c r="C615" s="42"/>
      <c r="D615" s="42"/>
      <c r="E615" s="42"/>
      <c r="F615" s="42"/>
      <c r="G615" s="42"/>
      <c r="H615" s="42"/>
      <c r="I615" s="42"/>
      <c r="J615" s="42"/>
      <c r="K615" s="42"/>
      <c r="L615" s="42"/>
      <c r="M615" s="42"/>
      <c r="N615" s="42"/>
      <c r="O615" s="42"/>
      <c r="P615" s="42"/>
      <c r="Q615" s="42"/>
      <c r="R615" s="42"/>
      <c r="S615" s="42"/>
      <c r="T615" s="42"/>
    </row>
    <row r="616">
      <c r="A616" s="42"/>
      <c r="B616" s="42"/>
      <c r="C616" s="42"/>
      <c r="D616" s="42"/>
      <c r="E616" s="42"/>
      <c r="F616" s="42"/>
      <c r="G616" s="42"/>
      <c r="H616" s="42"/>
      <c r="I616" s="42"/>
      <c r="J616" s="42"/>
      <c r="K616" s="42"/>
      <c r="L616" s="42"/>
      <c r="M616" s="42"/>
      <c r="N616" s="42"/>
      <c r="O616" s="42"/>
      <c r="P616" s="42"/>
      <c r="Q616" s="42"/>
      <c r="R616" s="42"/>
      <c r="S616" s="42"/>
      <c r="T616" s="42"/>
    </row>
    <row r="617">
      <c r="A617" s="42"/>
      <c r="B617" s="42"/>
      <c r="C617" s="42"/>
      <c r="D617" s="42"/>
      <c r="E617" s="42"/>
      <c r="F617" s="42"/>
      <c r="G617" s="42"/>
      <c r="H617" s="42"/>
      <c r="I617" s="42"/>
      <c r="J617" s="42"/>
      <c r="K617" s="42"/>
      <c r="L617" s="42"/>
      <c r="M617" s="42"/>
      <c r="N617" s="42"/>
      <c r="O617" s="42"/>
      <c r="P617" s="42"/>
      <c r="Q617" s="42"/>
      <c r="R617" s="42"/>
      <c r="S617" s="42"/>
      <c r="T617" s="42"/>
    </row>
    <row r="618">
      <c r="A618" s="42"/>
      <c r="B618" s="42"/>
      <c r="C618" s="42"/>
      <c r="D618" s="42"/>
      <c r="E618" s="42"/>
      <c r="F618" s="42"/>
      <c r="G618" s="42"/>
      <c r="H618" s="42"/>
      <c r="I618" s="42"/>
      <c r="J618" s="42"/>
      <c r="K618" s="42"/>
      <c r="L618" s="42"/>
      <c r="M618" s="42"/>
      <c r="N618" s="42"/>
      <c r="O618" s="42"/>
      <c r="P618" s="42"/>
      <c r="Q618" s="42"/>
      <c r="R618" s="42"/>
      <c r="S618" s="42"/>
      <c r="T618" s="42"/>
    </row>
    <row r="619">
      <c r="A619" s="42"/>
      <c r="B619" s="42"/>
      <c r="C619" s="42"/>
      <c r="D619" s="42"/>
      <c r="E619" s="42"/>
      <c r="F619" s="42"/>
      <c r="G619" s="42"/>
      <c r="H619" s="42"/>
      <c r="I619" s="42"/>
      <c r="J619" s="42"/>
      <c r="K619" s="42"/>
      <c r="L619" s="42"/>
      <c r="M619" s="42"/>
      <c r="N619" s="42"/>
      <c r="O619" s="42"/>
      <c r="P619" s="42"/>
      <c r="Q619" s="42"/>
      <c r="R619" s="42"/>
      <c r="S619" s="42"/>
      <c r="T619" s="42"/>
    </row>
    <row r="620">
      <c r="A620" s="42"/>
      <c r="B620" s="42"/>
      <c r="C620" s="42"/>
      <c r="D620" s="42"/>
      <c r="E620" s="42"/>
      <c r="F620" s="42"/>
      <c r="G620" s="42"/>
      <c r="H620" s="42"/>
      <c r="I620" s="42"/>
      <c r="J620" s="42"/>
      <c r="K620" s="42"/>
      <c r="L620" s="42"/>
      <c r="M620" s="42"/>
      <c r="N620" s="42"/>
      <c r="O620" s="42"/>
      <c r="P620" s="42"/>
      <c r="Q620" s="42"/>
      <c r="R620" s="42"/>
      <c r="S620" s="42"/>
      <c r="T620" s="42"/>
    </row>
    <row r="621">
      <c r="A621" s="42"/>
      <c r="B621" s="42"/>
      <c r="C621" s="42"/>
      <c r="D621" s="42"/>
      <c r="E621" s="42"/>
      <c r="F621" s="42"/>
      <c r="G621" s="42"/>
      <c r="H621" s="42"/>
      <c r="I621" s="42"/>
      <c r="J621" s="42"/>
      <c r="K621" s="42"/>
      <c r="L621" s="42"/>
      <c r="M621" s="42"/>
      <c r="N621" s="42"/>
      <c r="O621" s="42"/>
      <c r="P621" s="42"/>
      <c r="Q621" s="42"/>
      <c r="R621" s="42"/>
      <c r="S621" s="42"/>
      <c r="T621" s="42"/>
    </row>
    <row r="622">
      <c r="A622" s="42"/>
      <c r="B622" s="42"/>
      <c r="C622" s="42"/>
      <c r="D622" s="42"/>
      <c r="E622" s="42"/>
      <c r="F622" s="42"/>
      <c r="G622" s="42"/>
      <c r="H622" s="42"/>
      <c r="I622" s="42"/>
      <c r="J622" s="42"/>
      <c r="K622" s="42"/>
      <c r="L622" s="42"/>
      <c r="M622" s="42"/>
      <c r="N622" s="42"/>
      <c r="O622" s="42"/>
      <c r="P622" s="42"/>
      <c r="Q622" s="42"/>
      <c r="R622" s="42"/>
      <c r="S622" s="42"/>
      <c r="T622" s="42"/>
    </row>
    <row r="623">
      <c r="A623" s="42"/>
      <c r="B623" s="42"/>
      <c r="C623" s="42"/>
      <c r="D623" s="42"/>
      <c r="E623" s="42"/>
      <c r="F623" s="42"/>
      <c r="G623" s="42"/>
      <c r="H623" s="42"/>
      <c r="I623" s="42"/>
      <c r="J623" s="42"/>
      <c r="K623" s="42"/>
      <c r="L623" s="42"/>
      <c r="M623" s="42"/>
      <c r="N623" s="42"/>
      <c r="O623" s="42"/>
      <c r="P623" s="42"/>
      <c r="Q623" s="42"/>
      <c r="R623" s="42"/>
      <c r="S623" s="42"/>
      <c r="T623" s="42"/>
    </row>
    <row r="624">
      <c r="A624" s="42"/>
      <c r="B624" s="42"/>
      <c r="C624" s="42"/>
      <c r="D624" s="42"/>
      <c r="E624" s="42"/>
      <c r="F624" s="42"/>
      <c r="G624" s="42"/>
      <c r="H624" s="42"/>
      <c r="I624" s="42"/>
      <c r="J624" s="42"/>
      <c r="K624" s="42"/>
      <c r="L624" s="42"/>
      <c r="M624" s="42"/>
      <c r="N624" s="42"/>
      <c r="O624" s="42"/>
      <c r="P624" s="42"/>
      <c r="Q624" s="42"/>
      <c r="R624" s="42"/>
      <c r="S624" s="42"/>
      <c r="T624" s="42"/>
    </row>
    <row r="625">
      <c r="A625" s="42"/>
      <c r="B625" s="42"/>
      <c r="C625" s="42"/>
      <c r="D625" s="42"/>
      <c r="E625" s="42"/>
      <c r="F625" s="42"/>
      <c r="G625" s="42"/>
      <c r="H625" s="42"/>
      <c r="I625" s="42"/>
      <c r="J625" s="42"/>
      <c r="K625" s="42"/>
      <c r="L625" s="42"/>
      <c r="M625" s="42"/>
      <c r="N625" s="42"/>
      <c r="O625" s="42"/>
      <c r="P625" s="42"/>
      <c r="Q625" s="42"/>
      <c r="R625" s="42"/>
      <c r="S625" s="42"/>
      <c r="T625" s="42"/>
    </row>
    <row r="626">
      <c r="A626" s="42"/>
      <c r="B626" s="42"/>
      <c r="C626" s="42"/>
      <c r="D626" s="42"/>
      <c r="E626" s="42"/>
      <c r="F626" s="42"/>
      <c r="G626" s="42"/>
      <c r="H626" s="42"/>
      <c r="I626" s="42"/>
      <c r="J626" s="42"/>
      <c r="K626" s="42"/>
      <c r="L626" s="42"/>
      <c r="M626" s="42"/>
      <c r="N626" s="42"/>
      <c r="O626" s="42"/>
      <c r="P626" s="42"/>
      <c r="Q626" s="42"/>
      <c r="R626" s="42"/>
      <c r="S626" s="42"/>
      <c r="T626" s="42"/>
    </row>
    <row r="627">
      <c r="A627" s="42"/>
      <c r="B627" s="42"/>
      <c r="C627" s="42"/>
      <c r="D627" s="42"/>
      <c r="E627" s="42"/>
      <c r="F627" s="42"/>
      <c r="G627" s="42"/>
      <c r="H627" s="42"/>
      <c r="I627" s="42"/>
      <c r="J627" s="42"/>
      <c r="K627" s="42"/>
      <c r="L627" s="42"/>
      <c r="M627" s="42"/>
      <c r="N627" s="42"/>
      <c r="O627" s="42"/>
      <c r="P627" s="42"/>
      <c r="Q627" s="42"/>
      <c r="R627" s="42"/>
      <c r="S627" s="42"/>
      <c r="T627" s="42"/>
    </row>
    <row r="628">
      <c r="A628" s="42"/>
      <c r="B628" s="42"/>
      <c r="C628" s="42"/>
      <c r="D628" s="42"/>
      <c r="E628" s="42"/>
      <c r="F628" s="42"/>
      <c r="G628" s="42"/>
      <c r="H628" s="42"/>
      <c r="I628" s="42"/>
      <c r="J628" s="42"/>
      <c r="K628" s="42"/>
      <c r="L628" s="42"/>
      <c r="M628" s="42"/>
      <c r="N628" s="42"/>
      <c r="O628" s="42"/>
      <c r="P628" s="42"/>
      <c r="Q628" s="42"/>
      <c r="R628" s="42"/>
      <c r="S628" s="42"/>
      <c r="T628" s="42"/>
    </row>
    <row r="629">
      <c r="A629" s="42"/>
      <c r="B629" s="42"/>
      <c r="C629" s="42"/>
      <c r="D629" s="42"/>
      <c r="E629" s="42"/>
      <c r="F629" s="42"/>
      <c r="G629" s="42"/>
      <c r="H629" s="42"/>
      <c r="I629" s="42"/>
      <c r="J629" s="42"/>
      <c r="K629" s="42"/>
      <c r="L629" s="42"/>
      <c r="M629" s="42"/>
      <c r="N629" s="42"/>
      <c r="O629" s="42"/>
      <c r="P629" s="42"/>
      <c r="Q629" s="42"/>
      <c r="R629" s="42"/>
      <c r="S629" s="42"/>
      <c r="T629" s="42"/>
    </row>
    <row r="630">
      <c r="A630" s="42"/>
      <c r="B630" s="42"/>
      <c r="C630" s="42"/>
      <c r="D630" s="42"/>
      <c r="E630" s="42"/>
      <c r="F630" s="42"/>
      <c r="G630" s="42"/>
      <c r="H630" s="42"/>
      <c r="I630" s="42"/>
      <c r="J630" s="42"/>
      <c r="K630" s="42"/>
      <c r="L630" s="42"/>
      <c r="M630" s="42"/>
      <c r="N630" s="42"/>
      <c r="O630" s="42"/>
      <c r="P630" s="42"/>
      <c r="Q630" s="42"/>
      <c r="R630" s="42"/>
      <c r="S630" s="42"/>
      <c r="T630" s="42"/>
    </row>
    <row r="631">
      <c r="A631" s="42"/>
      <c r="B631" s="42"/>
      <c r="C631" s="42"/>
      <c r="D631" s="42"/>
      <c r="E631" s="42"/>
      <c r="F631" s="42"/>
      <c r="G631" s="42"/>
      <c r="H631" s="42"/>
      <c r="I631" s="42"/>
      <c r="J631" s="42"/>
      <c r="K631" s="42"/>
      <c r="L631" s="42"/>
      <c r="M631" s="42"/>
      <c r="N631" s="42"/>
      <c r="O631" s="42"/>
      <c r="P631" s="42"/>
      <c r="Q631" s="42"/>
      <c r="R631" s="42"/>
      <c r="S631" s="42"/>
      <c r="T631" s="42"/>
    </row>
    <row r="632">
      <c r="A632" s="42"/>
      <c r="B632" s="42"/>
      <c r="C632" s="42"/>
      <c r="D632" s="42"/>
      <c r="E632" s="42"/>
      <c r="F632" s="42"/>
      <c r="G632" s="42"/>
      <c r="H632" s="42"/>
      <c r="I632" s="42"/>
      <c r="J632" s="42"/>
      <c r="K632" s="42"/>
      <c r="L632" s="42"/>
      <c r="M632" s="42"/>
      <c r="N632" s="42"/>
      <c r="O632" s="42"/>
      <c r="P632" s="42"/>
      <c r="Q632" s="42"/>
      <c r="R632" s="42"/>
      <c r="S632" s="42"/>
      <c r="T632" s="42"/>
    </row>
    <row r="633">
      <c r="A633" s="42"/>
      <c r="B633" s="42"/>
      <c r="C633" s="42"/>
      <c r="D633" s="42"/>
      <c r="E633" s="42"/>
      <c r="F633" s="42"/>
      <c r="G633" s="42"/>
      <c r="H633" s="42"/>
      <c r="I633" s="42"/>
      <c r="J633" s="42"/>
      <c r="K633" s="42"/>
      <c r="L633" s="42"/>
      <c r="M633" s="42"/>
      <c r="N633" s="42"/>
      <c r="O633" s="42"/>
      <c r="P633" s="42"/>
      <c r="Q633" s="42"/>
      <c r="R633" s="42"/>
      <c r="S633" s="42"/>
      <c r="T633" s="42"/>
    </row>
    <row r="634">
      <c r="A634" s="42"/>
      <c r="B634" s="42"/>
      <c r="C634" s="42"/>
      <c r="D634" s="42"/>
      <c r="E634" s="42"/>
      <c r="F634" s="42"/>
      <c r="G634" s="42"/>
      <c r="H634" s="42"/>
      <c r="I634" s="42"/>
      <c r="J634" s="42"/>
      <c r="K634" s="42"/>
      <c r="L634" s="42"/>
      <c r="M634" s="42"/>
      <c r="N634" s="42"/>
      <c r="O634" s="42"/>
      <c r="P634" s="42"/>
      <c r="Q634" s="42"/>
      <c r="R634" s="42"/>
      <c r="S634" s="42"/>
      <c r="T634" s="42"/>
    </row>
    <row r="635">
      <c r="A635" s="42"/>
      <c r="B635" s="42"/>
      <c r="C635" s="42"/>
      <c r="D635" s="42"/>
      <c r="E635" s="42"/>
      <c r="F635" s="42"/>
      <c r="G635" s="42"/>
      <c r="H635" s="42"/>
      <c r="I635" s="42"/>
      <c r="J635" s="42"/>
      <c r="K635" s="42"/>
      <c r="L635" s="42"/>
      <c r="M635" s="42"/>
      <c r="N635" s="42"/>
      <c r="O635" s="42"/>
      <c r="P635" s="42"/>
      <c r="Q635" s="42"/>
      <c r="R635" s="42"/>
      <c r="S635" s="42"/>
      <c r="T635" s="42"/>
    </row>
    <row r="636">
      <c r="A636" s="42"/>
      <c r="B636" s="42"/>
      <c r="C636" s="42"/>
      <c r="D636" s="42"/>
      <c r="E636" s="42"/>
      <c r="F636" s="42"/>
      <c r="G636" s="42"/>
      <c r="H636" s="42"/>
      <c r="I636" s="42"/>
      <c r="J636" s="42"/>
      <c r="K636" s="42"/>
      <c r="L636" s="42"/>
      <c r="M636" s="42"/>
      <c r="N636" s="42"/>
      <c r="O636" s="42"/>
      <c r="P636" s="42"/>
      <c r="Q636" s="42"/>
      <c r="R636" s="42"/>
      <c r="S636" s="42"/>
      <c r="T636" s="42"/>
    </row>
    <row r="637">
      <c r="A637" s="42"/>
      <c r="B637" s="42"/>
      <c r="C637" s="42"/>
      <c r="D637" s="42"/>
      <c r="E637" s="42"/>
      <c r="F637" s="42"/>
      <c r="G637" s="42"/>
      <c r="H637" s="42"/>
      <c r="I637" s="42"/>
      <c r="J637" s="42"/>
      <c r="K637" s="42"/>
      <c r="L637" s="42"/>
      <c r="M637" s="42"/>
      <c r="N637" s="42"/>
      <c r="O637" s="42"/>
      <c r="P637" s="42"/>
      <c r="Q637" s="42"/>
      <c r="R637" s="42"/>
      <c r="S637" s="42"/>
      <c r="T637" s="42"/>
    </row>
    <row r="638">
      <c r="A638" s="42"/>
      <c r="B638" s="42"/>
      <c r="C638" s="42"/>
      <c r="D638" s="42"/>
      <c r="E638" s="42"/>
      <c r="F638" s="42"/>
      <c r="G638" s="42"/>
      <c r="H638" s="42"/>
      <c r="I638" s="42"/>
      <c r="J638" s="42"/>
      <c r="K638" s="42"/>
      <c r="L638" s="42"/>
      <c r="M638" s="42"/>
      <c r="N638" s="42"/>
      <c r="O638" s="42"/>
      <c r="P638" s="42"/>
      <c r="Q638" s="42"/>
      <c r="R638" s="42"/>
      <c r="S638" s="42"/>
      <c r="T638" s="42"/>
    </row>
    <row r="639">
      <c r="A639" s="42"/>
      <c r="B639" s="42"/>
      <c r="C639" s="42"/>
      <c r="D639" s="42"/>
      <c r="E639" s="42"/>
      <c r="F639" s="42"/>
      <c r="G639" s="42"/>
      <c r="H639" s="42"/>
      <c r="I639" s="42"/>
      <c r="J639" s="42"/>
      <c r="K639" s="42"/>
      <c r="L639" s="42"/>
      <c r="M639" s="42"/>
      <c r="N639" s="42"/>
      <c r="O639" s="42"/>
      <c r="P639" s="42"/>
      <c r="Q639" s="42"/>
      <c r="R639" s="42"/>
      <c r="S639" s="42"/>
      <c r="T639" s="42"/>
    </row>
    <row r="640">
      <c r="A640" s="42"/>
      <c r="B640" s="42"/>
      <c r="C640" s="42"/>
      <c r="D640" s="42"/>
      <c r="E640" s="42"/>
      <c r="F640" s="42"/>
      <c r="G640" s="42"/>
      <c r="H640" s="42"/>
      <c r="I640" s="42"/>
      <c r="J640" s="42"/>
      <c r="K640" s="42"/>
      <c r="L640" s="42"/>
      <c r="M640" s="42"/>
      <c r="N640" s="42"/>
      <c r="O640" s="42"/>
      <c r="P640" s="42"/>
      <c r="Q640" s="42"/>
      <c r="R640" s="42"/>
      <c r="S640" s="42"/>
      <c r="T640" s="42"/>
    </row>
    <row r="641">
      <c r="A641" s="42"/>
      <c r="B641" s="42"/>
      <c r="C641" s="42"/>
      <c r="D641" s="42"/>
      <c r="E641" s="42"/>
      <c r="F641" s="42"/>
      <c r="G641" s="42"/>
      <c r="H641" s="42"/>
      <c r="I641" s="42"/>
      <c r="J641" s="42"/>
      <c r="K641" s="42"/>
      <c r="L641" s="42"/>
      <c r="M641" s="42"/>
      <c r="N641" s="42"/>
      <c r="O641" s="42"/>
      <c r="P641" s="42"/>
      <c r="Q641" s="42"/>
      <c r="R641" s="42"/>
      <c r="S641" s="42"/>
      <c r="T641" s="42"/>
    </row>
    <row r="642">
      <c r="A642" s="42"/>
      <c r="B642" s="42"/>
      <c r="C642" s="42"/>
      <c r="D642" s="42"/>
      <c r="E642" s="42"/>
      <c r="F642" s="42"/>
      <c r="G642" s="42"/>
      <c r="H642" s="42"/>
      <c r="I642" s="42"/>
      <c r="J642" s="42"/>
      <c r="K642" s="42"/>
      <c r="L642" s="42"/>
      <c r="M642" s="42"/>
      <c r="N642" s="42"/>
      <c r="O642" s="42"/>
      <c r="P642" s="42"/>
      <c r="Q642" s="42"/>
      <c r="R642" s="42"/>
      <c r="S642" s="42"/>
      <c r="T642" s="42"/>
    </row>
    <row r="643">
      <c r="A643" s="42"/>
      <c r="B643" s="42"/>
      <c r="C643" s="42"/>
      <c r="D643" s="42"/>
      <c r="E643" s="42"/>
      <c r="F643" s="42"/>
      <c r="G643" s="42"/>
      <c r="H643" s="42"/>
      <c r="I643" s="42"/>
      <c r="J643" s="42"/>
      <c r="K643" s="42"/>
      <c r="L643" s="42"/>
      <c r="M643" s="42"/>
      <c r="N643" s="42"/>
      <c r="O643" s="42"/>
      <c r="P643" s="42"/>
      <c r="Q643" s="42"/>
      <c r="R643" s="42"/>
      <c r="S643" s="42"/>
      <c r="T643" s="42"/>
    </row>
    <row r="644">
      <c r="A644" s="42"/>
      <c r="B644" s="42"/>
      <c r="C644" s="42"/>
      <c r="D644" s="42"/>
      <c r="E644" s="42"/>
      <c r="F644" s="42"/>
      <c r="G644" s="42"/>
      <c r="H644" s="42"/>
      <c r="I644" s="42"/>
      <c r="J644" s="42"/>
      <c r="K644" s="42"/>
      <c r="L644" s="42"/>
      <c r="M644" s="42"/>
      <c r="N644" s="42"/>
      <c r="O644" s="42"/>
      <c r="P644" s="42"/>
      <c r="Q644" s="42"/>
      <c r="R644" s="42"/>
      <c r="S644" s="42"/>
      <c r="T644" s="42"/>
    </row>
    <row r="645">
      <c r="A645" s="42"/>
      <c r="B645" s="42"/>
      <c r="C645" s="42"/>
      <c r="D645" s="42"/>
      <c r="E645" s="42"/>
      <c r="F645" s="42"/>
      <c r="G645" s="42"/>
      <c r="H645" s="42"/>
      <c r="I645" s="42"/>
      <c r="J645" s="42"/>
      <c r="K645" s="42"/>
      <c r="L645" s="42"/>
      <c r="M645" s="42"/>
      <c r="N645" s="42"/>
      <c r="O645" s="42"/>
      <c r="P645" s="42"/>
      <c r="Q645" s="42"/>
      <c r="R645" s="42"/>
      <c r="S645" s="42"/>
      <c r="T645" s="42"/>
    </row>
    <row r="646">
      <c r="A646" s="42"/>
      <c r="B646" s="42"/>
      <c r="C646" s="42"/>
      <c r="D646" s="42"/>
      <c r="E646" s="42"/>
      <c r="F646" s="42"/>
      <c r="G646" s="42"/>
      <c r="H646" s="42"/>
      <c r="I646" s="42"/>
      <c r="J646" s="42"/>
      <c r="K646" s="42"/>
      <c r="L646" s="42"/>
      <c r="M646" s="42"/>
      <c r="N646" s="42"/>
      <c r="O646" s="42"/>
      <c r="P646" s="42"/>
      <c r="Q646" s="42"/>
      <c r="R646" s="42"/>
      <c r="S646" s="42"/>
      <c r="T646" s="42"/>
    </row>
    <row r="647">
      <c r="A647" s="42"/>
      <c r="B647" s="42"/>
      <c r="C647" s="42"/>
      <c r="D647" s="42"/>
      <c r="E647" s="42"/>
      <c r="F647" s="42"/>
      <c r="G647" s="42"/>
      <c r="H647" s="42"/>
      <c r="I647" s="42"/>
      <c r="J647" s="42"/>
      <c r="K647" s="42"/>
      <c r="L647" s="42"/>
      <c r="M647" s="42"/>
      <c r="N647" s="42"/>
      <c r="O647" s="42"/>
      <c r="P647" s="42"/>
      <c r="Q647" s="42"/>
      <c r="R647" s="42"/>
      <c r="S647" s="42"/>
      <c r="T647" s="42"/>
    </row>
    <row r="648">
      <c r="A648" s="42"/>
      <c r="B648" s="42"/>
      <c r="C648" s="42"/>
      <c r="D648" s="42"/>
      <c r="E648" s="42"/>
      <c r="F648" s="42"/>
      <c r="G648" s="42"/>
      <c r="H648" s="42"/>
      <c r="I648" s="42"/>
      <c r="J648" s="42"/>
      <c r="K648" s="42"/>
      <c r="L648" s="42"/>
      <c r="M648" s="42"/>
      <c r="N648" s="42"/>
      <c r="O648" s="42"/>
      <c r="P648" s="42"/>
      <c r="Q648" s="42"/>
      <c r="R648" s="42"/>
      <c r="S648" s="42"/>
      <c r="T648" s="42"/>
    </row>
    <row r="649">
      <c r="A649" s="42"/>
      <c r="B649" s="42"/>
      <c r="C649" s="42"/>
      <c r="D649" s="42"/>
      <c r="E649" s="42"/>
      <c r="F649" s="42"/>
      <c r="G649" s="42"/>
      <c r="H649" s="42"/>
      <c r="I649" s="42"/>
      <c r="J649" s="42"/>
      <c r="K649" s="42"/>
      <c r="L649" s="42"/>
      <c r="M649" s="42"/>
      <c r="N649" s="42"/>
      <c r="O649" s="42"/>
      <c r="P649" s="42"/>
      <c r="Q649" s="42"/>
      <c r="R649" s="42"/>
      <c r="S649" s="42"/>
      <c r="T649" s="42"/>
    </row>
    <row r="650">
      <c r="A650" s="42"/>
      <c r="B650" s="42"/>
      <c r="C650" s="42"/>
      <c r="D650" s="42"/>
      <c r="E650" s="42"/>
      <c r="F650" s="42"/>
      <c r="G650" s="42"/>
      <c r="H650" s="42"/>
      <c r="I650" s="42"/>
      <c r="J650" s="42"/>
      <c r="K650" s="42"/>
      <c r="L650" s="42"/>
      <c r="M650" s="42"/>
      <c r="N650" s="42"/>
      <c r="O650" s="42"/>
      <c r="P650" s="42"/>
      <c r="Q650" s="42"/>
      <c r="R650" s="42"/>
      <c r="S650" s="42"/>
      <c r="T650" s="42"/>
    </row>
    <row r="651">
      <c r="A651" s="42"/>
      <c r="B651" s="42"/>
      <c r="C651" s="42"/>
      <c r="D651" s="42"/>
      <c r="E651" s="42"/>
      <c r="F651" s="42"/>
      <c r="G651" s="42"/>
      <c r="H651" s="42"/>
      <c r="I651" s="42"/>
      <c r="J651" s="42"/>
      <c r="K651" s="42"/>
      <c r="L651" s="42"/>
      <c r="M651" s="42"/>
      <c r="N651" s="42"/>
      <c r="O651" s="42"/>
      <c r="P651" s="42"/>
      <c r="Q651" s="42"/>
      <c r="R651" s="42"/>
      <c r="S651" s="42"/>
      <c r="T651" s="42"/>
    </row>
    <row r="652">
      <c r="A652" s="42"/>
      <c r="B652" s="42"/>
      <c r="C652" s="42"/>
      <c r="D652" s="42"/>
      <c r="E652" s="42"/>
      <c r="F652" s="42"/>
      <c r="G652" s="42"/>
      <c r="H652" s="42"/>
      <c r="I652" s="42"/>
      <c r="J652" s="42"/>
      <c r="K652" s="42"/>
      <c r="L652" s="42"/>
      <c r="M652" s="42"/>
      <c r="N652" s="42"/>
      <c r="O652" s="42"/>
      <c r="P652" s="42"/>
      <c r="Q652" s="42"/>
      <c r="R652" s="42"/>
      <c r="S652" s="42"/>
      <c r="T652" s="42"/>
    </row>
    <row r="653">
      <c r="A653" s="42"/>
      <c r="B653" s="42"/>
      <c r="C653" s="42"/>
      <c r="D653" s="42"/>
      <c r="E653" s="42"/>
      <c r="F653" s="42"/>
      <c r="G653" s="42"/>
      <c r="H653" s="42"/>
      <c r="I653" s="42"/>
      <c r="J653" s="42"/>
      <c r="K653" s="42"/>
      <c r="L653" s="42"/>
      <c r="M653" s="42"/>
      <c r="N653" s="42"/>
      <c r="O653" s="42"/>
      <c r="P653" s="42"/>
      <c r="Q653" s="42"/>
      <c r="R653" s="42"/>
      <c r="S653" s="42"/>
      <c r="T653" s="42"/>
    </row>
    <row r="654">
      <c r="A654" s="42"/>
      <c r="B654" s="42"/>
      <c r="C654" s="42"/>
      <c r="D654" s="42"/>
      <c r="E654" s="42"/>
      <c r="F654" s="42"/>
      <c r="G654" s="42"/>
      <c r="H654" s="42"/>
      <c r="I654" s="42"/>
      <c r="J654" s="42"/>
      <c r="K654" s="42"/>
      <c r="L654" s="42"/>
      <c r="M654" s="42"/>
      <c r="N654" s="42"/>
      <c r="O654" s="42"/>
      <c r="P654" s="42"/>
      <c r="Q654" s="42"/>
      <c r="R654" s="42"/>
      <c r="S654" s="42"/>
      <c r="T654" s="42"/>
    </row>
    <row r="655">
      <c r="A655" s="42"/>
      <c r="B655" s="42"/>
      <c r="C655" s="42"/>
      <c r="D655" s="42"/>
      <c r="E655" s="42"/>
      <c r="F655" s="42"/>
      <c r="G655" s="42"/>
      <c r="H655" s="42"/>
      <c r="I655" s="42"/>
      <c r="J655" s="42"/>
      <c r="K655" s="42"/>
      <c r="L655" s="42"/>
      <c r="M655" s="42"/>
      <c r="N655" s="42"/>
      <c r="O655" s="42"/>
      <c r="P655" s="42"/>
      <c r="Q655" s="42"/>
      <c r="R655" s="42"/>
      <c r="S655" s="42"/>
      <c r="T655" s="42"/>
    </row>
    <row r="656">
      <c r="A656" s="42"/>
      <c r="B656" s="42"/>
      <c r="C656" s="42"/>
      <c r="D656" s="42"/>
      <c r="E656" s="42"/>
      <c r="F656" s="42"/>
      <c r="G656" s="42"/>
      <c r="H656" s="42"/>
      <c r="I656" s="42"/>
      <c r="J656" s="42"/>
      <c r="K656" s="42"/>
      <c r="L656" s="42"/>
      <c r="M656" s="42"/>
      <c r="N656" s="42"/>
      <c r="O656" s="42"/>
      <c r="P656" s="42"/>
      <c r="Q656" s="42"/>
      <c r="R656" s="42"/>
      <c r="S656" s="42"/>
      <c r="T656" s="42"/>
    </row>
    <row r="657">
      <c r="A657" s="42"/>
      <c r="B657" s="42"/>
      <c r="C657" s="42"/>
      <c r="D657" s="42"/>
      <c r="E657" s="42"/>
      <c r="F657" s="42"/>
      <c r="G657" s="42"/>
      <c r="H657" s="42"/>
      <c r="I657" s="42"/>
      <c r="J657" s="42"/>
      <c r="K657" s="42"/>
      <c r="L657" s="42"/>
      <c r="M657" s="42"/>
      <c r="N657" s="42"/>
      <c r="O657" s="42"/>
      <c r="P657" s="42"/>
      <c r="Q657" s="42"/>
      <c r="R657" s="42"/>
      <c r="S657" s="42"/>
      <c r="T657" s="42"/>
    </row>
    <row r="658">
      <c r="A658" s="42"/>
      <c r="B658" s="42"/>
      <c r="C658" s="42"/>
      <c r="D658" s="42"/>
      <c r="E658" s="42"/>
      <c r="F658" s="42"/>
      <c r="G658" s="42"/>
      <c r="H658" s="42"/>
      <c r="I658" s="42"/>
      <c r="J658" s="42"/>
      <c r="K658" s="42"/>
      <c r="L658" s="42"/>
      <c r="M658" s="42"/>
      <c r="N658" s="42"/>
      <c r="O658" s="42"/>
      <c r="P658" s="42"/>
      <c r="Q658" s="42"/>
      <c r="R658" s="42"/>
      <c r="S658" s="42"/>
      <c r="T658" s="42"/>
    </row>
    <row r="659">
      <c r="A659" s="42"/>
      <c r="B659" s="42"/>
      <c r="C659" s="42"/>
      <c r="D659" s="42"/>
      <c r="E659" s="42"/>
      <c r="F659" s="42"/>
      <c r="G659" s="42"/>
      <c r="H659" s="42"/>
      <c r="I659" s="42"/>
      <c r="J659" s="42"/>
      <c r="K659" s="42"/>
      <c r="L659" s="42"/>
      <c r="M659" s="42"/>
      <c r="N659" s="42"/>
      <c r="O659" s="42"/>
      <c r="P659" s="42"/>
      <c r="Q659" s="42"/>
      <c r="R659" s="42"/>
      <c r="S659" s="42"/>
      <c r="T659" s="42"/>
    </row>
    <row r="660">
      <c r="A660" s="42"/>
      <c r="B660" s="42"/>
      <c r="C660" s="42"/>
      <c r="D660" s="42"/>
      <c r="E660" s="42"/>
      <c r="F660" s="42"/>
      <c r="G660" s="42"/>
      <c r="H660" s="42"/>
      <c r="I660" s="42"/>
      <c r="J660" s="42"/>
      <c r="K660" s="42"/>
      <c r="L660" s="42"/>
      <c r="M660" s="42"/>
      <c r="N660" s="42"/>
      <c r="O660" s="42"/>
      <c r="P660" s="42"/>
      <c r="Q660" s="42"/>
      <c r="R660" s="42"/>
      <c r="S660" s="42"/>
      <c r="T660" s="42"/>
    </row>
    <row r="661">
      <c r="A661" s="42"/>
      <c r="B661" s="42"/>
      <c r="C661" s="42"/>
      <c r="D661" s="42"/>
      <c r="E661" s="42"/>
      <c r="F661" s="42"/>
      <c r="G661" s="42"/>
      <c r="H661" s="42"/>
      <c r="I661" s="42"/>
      <c r="J661" s="42"/>
      <c r="K661" s="42"/>
      <c r="L661" s="42"/>
      <c r="M661" s="42"/>
      <c r="N661" s="42"/>
      <c r="O661" s="42"/>
      <c r="P661" s="42"/>
      <c r="Q661" s="42"/>
      <c r="R661" s="42"/>
      <c r="S661" s="42"/>
      <c r="T661" s="42"/>
    </row>
    <row r="662">
      <c r="A662" s="42"/>
      <c r="B662" s="42"/>
      <c r="C662" s="42"/>
      <c r="D662" s="42"/>
      <c r="E662" s="42"/>
      <c r="F662" s="42"/>
      <c r="G662" s="42"/>
      <c r="H662" s="42"/>
      <c r="I662" s="42"/>
      <c r="J662" s="42"/>
      <c r="K662" s="42"/>
      <c r="L662" s="42"/>
      <c r="M662" s="42"/>
      <c r="N662" s="42"/>
      <c r="O662" s="42"/>
      <c r="P662" s="42"/>
      <c r="Q662" s="42"/>
      <c r="R662" s="42"/>
      <c r="S662" s="42"/>
      <c r="T662" s="42"/>
    </row>
    <row r="663">
      <c r="A663" s="42"/>
      <c r="B663" s="42"/>
      <c r="C663" s="42"/>
      <c r="D663" s="42"/>
      <c r="E663" s="42"/>
      <c r="F663" s="42"/>
      <c r="G663" s="42"/>
      <c r="H663" s="42"/>
      <c r="I663" s="42"/>
      <c r="J663" s="42"/>
      <c r="K663" s="42"/>
      <c r="L663" s="42"/>
      <c r="M663" s="42"/>
      <c r="N663" s="42"/>
      <c r="O663" s="42"/>
      <c r="P663" s="42"/>
      <c r="Q663" s="42"/>
      <c r="R663" s="42"/>
      <c r="S663" s="42"/>
      <c r="T663" s="42"/>
    </row>
    <row r="664">
      <c r="A664" s="42"/>
      <c r="B664" s="42"/>
      <c r="C664" s="42"/>
      <c r="D664" s="42"/>
      <c r="E664" s="42"/>
      <c r="F664" s="42"/>
      <c r="G664" s="42"/>
      <c r="H664" s="42"/>
      <c r="I664" s="42"/>
      <c r="J664" s="42"/>
      <c r="K664" s="42"/>
      <c r="L664" s="42"/>
      <c r="M664" s="42"/>
      <c r="N664" s="42"/>
      <c r="O664" s="42"/>
      <c r="P664" s="42"/>
      <c r="Q664" s="42"/>
      <c r="R664" s="42"/>
      <c r="S664" s="42"/>
      <c r="T664" s="42"/>
    </row>
    <row r="665">
      <c r="A665" s="42"/>
      <c r="B665" s="42"/>
      <c r="C665" s="42"/>
      <c r="D665" s="42"/>
      <c r="E665" s="42"/>
      <c r="F665" s="42"/>
      <c r="G665" s="42"/>
      <c r="H665" s="42"/>
      <c r="I665" s="42"/>
      <c r="J665" s="42"/>
      <c r="K665" s="42"/>
      <c r="L665" s="42"/>
      <c r="M665" s="42"/>
      <c r="N665" s="42"/>
      <c r="O665" s="42"/>
      <c r="P665" s="42"/>
      <c r="Q665" s="42"/>
      <c r="R665" s="42"/>
      <c r="S665" s="42"/>
      <c r="T665" s="42"/>
    </row>
    <row r="666">
      <c r="A666" s="42"/>
      <c r="B666" s="42"/>
      <c r="C666" s="42"/>
      <c r="D666" s="42"/>
      <c r="E666" s="42"/>
      <c r="F666" s="42"/>
      <c r="G666" s="42"/>
      <c r="H666" s="42"/>
      <c r="I666" s="42"/>
      <c r="J666" s="42"/>
      <c r="K666" s="42"/>
      <c r="L666" s="42"/>
      <c r="M666" s="42"/>
      <c r="N666" s="42"/>
      <c r="O666" s="42"/>
      <c r="P666" s="42"/>
      <c r="Q666" s="42"/>
      <c r="R666" s="42"/>
      <c r="S666" s="42"/>
      <c r="T666" s="42"/>
    </row>
    <row r="667">
      <c r="A667" s="42"/>
      <c r="B667" s="42"/>
      <c r="C667" s="42"/>
      <c r="D667" s="42"/>
      <c r="E667" s="42"/>
      <c r="F667" s="42"/>
      <c r="G667" s="42"/>
      <c r="H667" s="42"/>
      <c r="I667" s="42"/>
      <c r="J667" s="42"/>
      <c r="K667" s="42"/>
      <c r="L667" s="42"/>
      <c r="M667" s="42"/>
      <c r="N667" s="42"/>
      <c r="O667" s="42"/>
      <c r="P667" s="42"/>
      <c r="Q667" s="42"/>
      <c r="R667" s="42"/>
      <c r="S667" s="42"/>
      <c r="T667" s="42"/>
    </row>
    <row r="668">
      <c r="A668" s="42"/>
      <c r="B668" s="42"/>
      <c r="C668" s="42"/>
      <c r="D668" s="42"/>
      <c r="E668" s="42"/>
      <c r="F668" s="42"/>
      <c r="G668" s="42"/>
      <c r="H668" s="42"/>
      <c r="I668" s="42"/>
      <c r="J668" s="42"/>
      <c r="K668" s="42"/>
      <c r="L668" s="42"/>
      <c r="M668" s="42"/>
      <c r="N668" s="42"/>
      <c r="O668" s="42"/>
      <c r="P668" s="42"/>
      <c r="Q668" s="42"/>
      <c r="R668" s="42"/>
      <c r="S668" s="42"/>
      <c r="T668" s="42"/>
    </row>
    <row r="669">
      <c r="A669" s="42"/>
      <c r="B669" s="42"/>
      <c r="C669" s="42"/>
      <c r="D669" s="42"/>
      <c r="E669" s="42"/>
      <c r="F669" s="42"/>
      <c r="G669" s="42"/>
      <c r="H669" s="42"/>
      <c r="I669" s="42"/>
      <c r="J669" s="42"/>
      <c r="K669" s="42"/>
      <c r="L669" s="42"/>
      <c r="M669" s="42"/>
      <c r="N669" s="42"/>
      <c r="O669" s="42"/>
      <c r="P669" s="42"/>
      <c r="Q669" s="42"/>
      <c r="R669" s="42"/>
      <c r="S669" s="42"/>
      <c r="T669" s="42"/>
    </row>
    <row r="670">
      <c r="A670" s="42"/>
      <c r="B670" s="42"/>
      <c r="C670" s="42"/>
      <c r="D670" s="42"/>
      <c r="E670" s="42"/>
      <c r="F670" s="42"/>
      <c r="G670" s="42"/>
      <c r="H670" s="42"/>
      <c r="I670" s="42"/>
      <c r="J670" s="42"/>
      <c r="K670" s="42"/>
      <c r="L670" s="42"/>
      <c r="M670" s="42"/>
      <c r="N670" s="42"/>
      <c r="O670" s="42"/>
      <c r="P670" s="42"/>
      <c r="Q670" s="42"/>
      <c r="R670" s="42"/>
      <c r="S670" s="42"/>
      <c r="T670" s="42"/>
    </row>
    <row r="671">
      <c r="A671" s="42"/>
      <c r="B671" s="42"/>
      <c r="C671" s="42"/>
      <c r="D671" s="42"/>
      <c r="E671" s="42"/>
      <c r="F671" s="42"/>
      <c r="G671" s="42"/>
      <c r="H671" s="42"/>
      <c r="I671" s="42"/>
      <c r="J671" s="42"/>
      <c r="K671" s="42"/>
      <c r="L671" s="42"/>
      <c r="M671" s="42"/>
      <c r="N671" s="42"/>
      <c r="O671" s="42"/>
      <c r="P671" s="42"/>
      <c r="Q671" s="42"/>
      <c r="R671" s="42"/>
      <c r="S671" s="42"/>
      <c r="T671" s="42"/>
    </row>
    <row r="672">
      <c r="A672" s="42"/>
      <c r="B672" s="42"/>
      <c r="C672" s="42"/>
      <c r="D672" s="42"/>
      <c r="E672" s="42"/>
      <c r="F672" s="42"/>
      <c r="G672" s="42"/>
      <c r="H672" s="42"/>
      <c r="I672" s="42"/>
      <c r="J672" s="42"/>
      <c r="K672" s="42"/>
      <c r="L672" s="42"/>
      <c r="M672" s="42"/>
      <c r="N672" s="42"/>
      <c r="O672" s="42"/>
      <c r="P672" s="42"/>
      <c r="Q672" s="42"/>
      <c r="R672" s="42"/>
      <c r="S672" s="42"/>
      <c r="T672" s="42"/>
    </row>
    <row r="673">
      <c r="A673" s="42"/>
      <c r="B673" s="42"/>
      <c r="C673" s="42"/>
      <c r="D673" s="42"/>
      <c r="E673" s="42"/>
      <c r="F673" s="42"/>
      <c r="G673" s="42"/>
      <c r="H673" s="42"/>
      <c r="I673" s="42"/>
      <c r="J673" s="42"/>
      <c r="K673" s="42"/>
      <c r="L673" s="42"/>
      <c r="M673" s="42"/>
      <c r="N673" s="42"/>
      <c r="O673" s="42"/>
      <c r="P673" s="42"/>
      <c r="Q673" s="42"/>
      <c r="R673" s="42"/>
      <c r="S673" s="42"/>
      <c r="T673" s="42"/>
    </row>
    <row r="674">
      <c r="A674" s="42"/>
      <c r="B674" s="42"/>
      <c r="C674" s="42"/>
      <c r="D674" s="42"/>
      <c r="E674" s="42"/>
      <c r="F674" s="42"/>
      <c r="G674" s="42"/>
      <c r="H674" s="42"/>
      <c r="I674" s="42"/>
      <c r="J674" s="42"/>
      <c r="K674" s="42"/>
      <c r="L674" s="42"/>
      <c r="M674" s="42"/>
      <c r="N674" s="42"/>
      <c r="O674" s="42"/>
      <c r="P674" s="42"/>
      <c r="Q674" s="42"/>
      <c r="R674" s="42"/>
      <c r="S674" s="42"/>
      <c r="T674" s="42"/>
    </row>
    <row r="675">
      <c r="A675" s="42"/>
      <c r="B675" s="42"/>
      <c r="C675" s="42"/>
      <c r="D675" s="42"/>
      <c r="E675" s="42"/>
      <c r="F675" s="42"/>
      <c r="G675" s="42"/>
      <c r="H675" s="42"/>
      <c r="I675" s="42"/>
      <c r="J675" s="42"/>
      <c r="K675" s="42"/>
      <c r="L675" s="42"/>
      <c r="M675" s="42"/>
      <c r="N675" s="42"/>
      <c r="O675" s="42"/>
      <c r="P675" s="42"/>
      <c r="Q675" s="42"/>
      <c r="R675" s="42"/>
      <c r="S675" s="42"/>
      <c r="T675" s="42"/>
    </row>
    <row r="676">
      <c r="A676" s="42"/>
      <c r="B676" s="42"/>
      <c r="C676" s="42"/>
      <c r="D676" s="42"/>
      <c r="E676" s="42"/>
      <c r="F676" s="42"/>
      <c r="G676" s="42"/>
      <c r="H676" s="42"/>
      <c r="I676" s="42"/>
      <c r="J676" s="42"/>
      <c r="K676" s="42"/>
      <c r="L676" s="42"/>
      <c r="M676" s="42"/>
      <c r="N676" s="42"/>
      <c r="O676" s="42"/>
      <c r="P676" s="42"/>
      <c r="Q676" s="42"/>
      <c r="R676" s="42"/>
      <c r="S676" s="42"/>
      <c r="T676" s="42"/>
    </row>
    <row r="677">
      <c r="A677" s="42"/>
      <c r="B677" s="42"/>
      <c r="C677" s="42"/>
      <c r="D677" s="42"/>
      <c r="E677" s="42"/>
      <c r="F677" s="42"/>
      <c r="G677" s="42"/>
      <c r="H677" s="42"/>
      <c r="I677" s="42"/>
      <c r="J677" s="42"/>
      <c r="K677" s="42"/>
      <c r="L677" s="42"/>
      <c r="M677" s="42"/>
      <c r="N677" s="42"/>
      <c r="O677" s="42"/>
      <c r="P677" s="42"/>
      <c r="Q677" s="42"/>
      <c r="R677" s="42"/>
      <c r="S677" s="42"/>
      <c r="T677" s="42"/>
    </row>
    <row r="678">
      <c r="A678" s="42"/>
      <c r="B678" s="42"/>
      <c r="C678" s="42"/>
      <c r="D678" s="42"/>
      <c r="E678" s="42"/>
      <c r="F678" s="42"/>
      <c r="G678" s="42"/>
      <c r="H678" s="42"/>
      <c r="I678" s="42"/>
      <c r="J678" s="42"/>
      <c r="K678" s="42"/>
      <c r="L678" s="42"/>
      <c r="M678" s="42"/>
      <c r="N678" s="42"/>
      <c r="O678" s="42"/>
      <c r="P678" s="42"/>
      <c r="Q678" s="42"/>
      <c r="R678" s="42"/>
      <c r="S678" s="42"/>
      <c r="T678" s="42"/>
    </row>
    <row r="679">
      <c r="A679" s="42"/>
      <c r="B679" s="42"/>
      <c r="C679" s="42"/>
      <c r="D679" s="42"/>
      <c r="E679" s="42"/>
      <c r="F679" s="42"/>
      <c r="G679" s="42"/>
      <c r="H679" s="42"/>
      <c r="I679" s="42"/>
      <c r="J679" s="42"/>
      <c r="K679" s="42"/>
      <c r="L679" s="42"/>
      <c r="M679" s="42"/>
      <c r="N679" s="42"/>
      <c r="O679" s="42"/>
      <c r="P679" s="42"/>
      <c r="Q679" s="42"/>
      <c r="R679" s="42"/>
      <c r="S679" s="42"/>
      <c r="T679" s="42"/>
    </row>
    <row r="680">
      <c r="A680" s="42"/>
      <c r="B680" s="42"/>
      <c r="C680" s="42"/>
      <c r="D680" s="42"/>
      <c r="E680" s="42"/>
      <c r="F680" s="42"/>
      <c r="G680" s="42"/>
      <c r="H680" s="42"/>
      <c r="I680" s="42"/>
      <c r="J680" s="42"/>
      <c r="K680" s="42"/>
      <c r="L680" s="42"/>
      <c r="M680" s="42"/>
      <c r="N680" s="42"/>
      <c r="O680" s="42"/>
      <c r="P680" s="42"/>
      <c r="Q680" s="42"/>
      <c r="R680" s="42"/>
      <c r="S680" s="42"/>
      <c r="T680" s="42"/>
    </row>
    <row r="681">
      <c r="A681" s="42"/>
      <c r="B681" s="42"/>
      <c r="C681" s="42"/>
      <c r="D681" s="42"/>
      <c r="E681" s="42"/>
      <c r="F681" s="42"/>
      <c r="G681" s="42"/>
      <c r="H681" s="42"/>
      <c r="I681" s="42"/>
      <c r="J681" s="42"/>
      <c r="K681" s="42"/>
      <c r="L681" s="42"/>
      <c r="M681" s="42"/>
      <c r="N681" s="42"/>
      <c r="O681" s="42"/>
      <c r="P681" s="42"/>
      <c r="Q681" s="42"/>
      <c r="R681" s="42"/>
      <c r="S681" s="42"/>
      <c r="T681" s="42"/>
    </row>
    <row r="682">
      <c r="A682" s="42"/>
      <c r="B682" s="42"/>
      <c r="C682" s="42"/>
      <c r="D682" s="42"/>
      <c r="E682" s="42"/>
      <c r="F682" s="42"/>
      <c r="G682" s="42"/>
      <c r="H682" s="42"/>
      <c r="I682" s="42"/>
      <c r="J682" s="42"/>
      <c r="K682" s="42"/>
      <c r="L682" s="42"/>
      <c r="M682" s="42"/>
      <c r="N682" s="42"/>
      <c r="O682" s="42"/>
      <c r="P682" s="42"/>
      <c r="Q682" s="42"/>
      <c r="R682" s="42"/>
      <c r="S682" s="42"/>
      <c r="T682" s="42"/>
    </row>
    <row r="683">
      <c r="A683" s="42"/>
      <c r="B683" s="42"/>
      <c r="C683" s="42"/>
      <c r="D683" s="42"/>
      <c r="E683" s="42"/>
      <c r="F683" s="42"/>
      <c r="G683" s="42"/>
      <c r="H683" s="42"/>
      <c r="I683" s="42"/>
      <c r="J683" s="42"/>
      <c r="K683" s="42"/>
      <c r="L683" s="42"/>
      <c r="M683" s="42"/>
      <c r="N683" s="42"/>
      <c r="O683" s="42"/>
      <c r="P683" s="42"/>
      <c r="Q683" s="42"/>
      <c r="R683" s="42"/>
      <c r="S683" s="42"/>
      <c r="T683" s="42"/>
    </row>
    <row r="684">
      <c r="A684" s="42"/>
      <c r="B684" s="42"/>
      <c r="C684" s="42"/>
      <c r="D684" s="42"/>
      <c r="E684" s="42"/>
      <c r="F684" s="42"/>
      <c r="G684" s="42"/>
      <c r="H684" s="42"/>
      <c r="I684" s="42"/>
      <c r="J684" s="42"/>
      <c r="K684" s="42"/>
      <c r="L684" s="42"/>
      <c r="M684" s="42"/>
      <c r="N684" s="42"/>
      <c r="O684" s="42"/>
      <c r="P684" s="42"/>
      <c r="Q684" s="42"/>
      <c r="R684" s="42"/>
      <c r="S684" s="42"/>
      <c r="T684" s="42"/>
    </row>
    <row r="685">
      <c r="A685" s="42"/>
      <c r="B685" s="42"/>
      <c r="C685" s="42"/>
      <c r="D685" s="42"/>
      <c r="E685" s="42"/>
      <c r="F685" s="42"/>
      <c r="G685" s="42"/>
      <c r="H685" s="42"/>
      <c r="I685" s="42"/>
      <c r="J685" s="42"/>
      <c r="K685" s="42"/>
      <c r="L685" s="42"/>
      <c r="M685" s="42"/>
      <c r="N685" s="42"/>
      <c r="O685" s="42"/>
      <c r="P685" s="42"/>
      <c r="Q685" s="42"/>
      <c r="R685" s="42"/>
      <c r="S685" s="42"/>
      <c r="T685" s="42"/>
    </row>
    <row r="686">
      <c r="A686" s="42"/>
      <c r="B686" s="42"/>
      <c r="C686" s="42"/>
      <c r="D686" s="42"/>
      <c r="E686" s="42"/>
      <c r="F686" s="42"/>
      <c r="G686" s="42"/>
      <c r="H686" s="42"/>
      <c r="I686" s="42"/>
      <c r="J686" s="42"/>
      <c r="K686" s="42"/>
      <c r="L686" s="42"/>
      <c r="M686" s="42"/>
      <c r="N686" s="42"/>
      <c r="O686" s="42"/>
      <c r="P686" s="42"/>
      <c r="Q686" s="42"/>
      <c r="R686" s="42"/>
      <c r="S686" s="42"/>
      <c r="T686" s="42"/>
    </row>
    <row r="687">
      <c r="A687" s="42"/>
      <c r="B687" s="42"/>
      <c r="C687" s="42"/>
      <c r="D687" s="42"/>
      <c r="E687" s="42"/>
      <c r="F687" s="42"/>
      <c r="G687" s="42"/>
      <c r="H687" s="42"/>
      <c r="I687" s="42"/>
      <c r="J687" s="42"/>
      <c r="K687" s="42"/>
      <c r="L687" s="42"/>
      <c r="M687" s="42"/>
      <c r="N687" s="42"/>
      <c r="O687" s="42"/>
      <c r="P687" s="42"/>
      <c r="Q687" s="42"/>
      <c r="R687" s="42"/>
      <c r="S687" s="42"/>
      <c r="T687" s="42"/>
    </row>
    <row r="688">
      <c r="A688" s="42"/>
      <c r="B688" s="42"/>
      <c r="C688" s="42"/>
      <c r="D688" s="42"/>
      <c r="E688" s="42"/>
      <c r="F688" s="42"/>
      <c r="G688" s="42"/>
      <c r="H688" s="42"/>
      <c r="I688" s="42"/>
      <c r="J688" s="42"/>
      <c r="K688" s="42"/>
      <c r="L688" s="42"/>
      <c r="M688" s="42"/>
      <c r="N688" s="42"/>
      <c r="O688" s="42"/>
      <c r="P688" s="42"/>
      <c r="Q688" s="42"/>
      <c r="R688" s="42"/>
      <c r="S688" s="42"/>
      <c r="T688" s="42"/>
    </row>
    <row r="689">
      <c r="A689" s="42"/>
      <c r="B689" s="42"/>
      <c r="C689" s="42"/>
      <c r="D689" s="42"/>
      <c r="E689" s="42"/>
      <c r="F689" s="42"/>
      <c r="G689" s="42"/>
      <c r="H689" s="42"/>
      <c r="I689" s="42"/>
      <c r="J689" s="42"/>
      <c r="K689" s="42"/>
      <c r="L689" s="42"/>
      <c r="M689" s="42"/>
      <c r="N689" s="42"/>
      <c r="O689" s="42"/>
      <c r="P689" s="42"/>
      <c r="Q689" s="42"/>
      <c r="R689" s="42"/>
      <c r="S689" s="42"/>
      <c r="T689" s="42"/>
    </row>
    <row r="690">
      <c r="A690" s="42"/>
      <c r="B690" s="42"/>
      <c r="C690" s="42"/>
      <c r="D690" s="42"/>
      <c r="E690" s="42"/>
      <c r="F690" s="42"/>
      <c r="G690" s="42"/>
      <c r="H690" s="42"/>
      <c r="I690" s="42"/>
      <c r="J690" s="42"/>
      <c r="K690" s="42"/>
      <c r="L690" s="42"/>
      <c r="M690" s="42"/>
      <c r="N690" s="42"/>
      <c r="O690" s="42"/>
      <c r="P690" s="42"/>
      <c r="Q690" s="42"/>
      <c r="R690" s="42"/>
      <c r="S690" s="42"/>
      <c r="T690" s="42"/>
    </row>
    <row r="691">
      <c r="A691" s="42"/>
      <c r="B691" s="42"/>
      <c r="C691" s="42"/>
      <c r="D691" s="42"/>
      <c r="E691" s="42"/>
      <c r="F691" s="42"/>
      <c r="G691" s="42"/>
      <c r="H691" s="42"/>
      <c r="I691" s="42"/>
      <c r="J691" s="42"/>
      <c r="K691" s="42"/>
      <c r="L691" s="42"/>
      <c r="M691" s="42"/>
      <c r="N691" s="42"/>
      <c r="O691" s="42"/>
      <c r="P691" s="42"/>
      <c r="Q691" s="42"/>
      <c r="R691" s="42"/>
      <c r="S691" s="42"/>
      <c r="T691" s="42"/>
    </row>
    <row r="692">
      <c r="A692" s="42"/>
      <c r="B692" s="42"/>
      <c r="C692" s="42"/>
      <c r="D692" s="42"/>
      <c r="E692" s="42"/>
      <c r="F692" s="42"/>
      <c r="G692" s="42"/>
      <c r="H692" s="42"/>
      <c r="I692" s="42"/>
      <c r="J692" s="42"/>
      <c r="K692" s="42"/>
      <c r="L692" s="42"/>
      <c r="M692" s="42"/>
      <c r="N692" s="42"/>
      <c r="O692" s="42"/>
      <c r="P692" s="42"/>
      <c r="Q692" s="42"/>
      <c r="R692" s="42"/>
      <c r="S692" s="42"/>
      <c r="T692" s="42"/>
    </row>
    <row r="693">
      <c r="A693" s="42"/>
      <c r="B693" s="42"/>
      <c r="C693" s="42"/>
      <c r="D693" s="42"/>
      <c r="E693" s="42"/>
      <c r="F693" s="42"/>
      <c r="G693" s="42"/>
      <c r="H693" s="42"/>
      <c r="I693" s="42"/>
      <c r="J693" s="42"/>
      <c r="K693" s="42"/>
      <c r="L693" s="42"/>
      <c r="M693" s="42"/>
      <c r="N693" s="42"/>
      <c r="O693" s="42"/>
      <c r="P693" s="42"/>
      <c r="Q693" s="42"/>
      <c r="R693" s="42"/>
      <c r="S693" s="42"/>
      <c r="T693" s="42"/>
    </row>
    <row r="694">
      <c r="A694" s="42"/>
      <c r="B694" s="42"/>
      <c r="C694" s="42"/>
      <c r="D694" s="42"/>
      <c r="E694" s="42"/>
      <c r="F694" s="42"/>
      <c r="G694" s="42"/>
      <c r="H694" s="42"/>
      <c r="I694" s="42"/>
      <c r="J694" s="42"/>
      <c r="K694" s="42"/>
      <c r="L694" s="42"/>
      <c r="M694" s="42"/>
      <c r="N694" s="42"/>
      <c r="O694" s="42"/>
      <c r="P694" s="42"/>
      <c r="Q694" s="42"/>
      <c r="R694" s="42"/>
      <c r="S694" s="42"/>
      <c r="T694" s="42"/>
    </row>
    <row r="695">
      <c r="A695" s="42"/>
      <c r="B695" s="42"/>
      <c r="C695" s="42"/>
      <c r="D695" s="42"/>
      <c r="E695" s="42"/>
      <c r="F695" s="42"/>
      <c r="G695" s="42"/>
      <c r="H695" s="42"/>
      <c r="I695" s="42"/>
      <c r="J695" s="42"/>
      <c r="K695" s="42"/>
      <c r="L695" s="42"/>
      <c r="M695" s="42"/>
      <c r="N695" s="42"/>
      <c r="O695" s="42"/>
      <c r="P695" s="42"/>
      <c r="Q695" s="42"/>
      <c r="R695" s="42"/>
      <c r="S695" s="42"/>
      <c r="T695" s="42"/>
    </row>
    <row r="696">
      <c r="A696" s="42"/>
      <c r="B696" s="42"/>
      <c r="C696" s="42"/>
      <c r="D696" s="42"/>
      <c r="E696" s="42"/>
      <c r="F696" s="42"/>
      <c r="G696" s="42"/>
      <c r="H696" s="42"/>
      <c r="I696" s="42"/>
      <c r="J696" s="42"/>
      <c r="K696" s="42"/>
      <c r="L696" s="42"/>
      <c r="M696" s="42"/>
      <c r="N696" s="42"/>
      <c r="O696" s="42"/>
      <c r="P696" s="42"/>
      <c r="Q696" s="42"/>
      <c r="R696" s="42"/>
      <c r="S696" s="42"/>
      <c r="T696" s="42"/>
    </row>
    <row r="697">
      <c r="A697" s="42"/>
      <c r="B697" s="42"/>
      <c r="C697" s="42"/>
      <c r="D697" s="42"/>
      <c r="E697" s="42"/>
      <c r="F697" s="42"/>
      <c r="G697" s="42"/>
      <c r="H697" s="42"/>
      <c r="I697" s="42"/>
      <c r="J697" s="42"/>
      <c r="K697" s="42"/>
      <c r="L697" s="42"/>
      <c r="M697" s="42"/>
      <c r="N697" s="42"/>
      <c r="O697" s="42"/>
      <c r="P697" s="42"/>
      <c r="Q697" s="42"/>
      <c r="R697" s="42"/>
      <c r="S697" s="42"/>
      <c r="T697" s="42"/>
    </row>
    <row r="698">
      <c r="A698" s="42"/>
      <c r="B698" s="42"/>
      <c r="C698" s="42"/>
      <c r="D698" s="42"/>
      <c r="E698" s="42"/>
      <c r="F698" s="42"/>
      <c r="G698" s="42"/>
      <c r="H698" s="42"/>
      <c r="I698" s="42"/>
      <c r="J698" s="42"/>
      <c r="K698" s="42"/>
      <c r="L698" s="42"/>
      <c r="M698" s="42"/>
      <c r="N698" s="42"/>
      <c r="O698" s="42"/>
      <c r="P698" s="42"/>
      <c r="Q698" s="42"/>
      <c r="R698" s="42"/>
      <c r="S698" s="42"/>
      <c r="T698" s="42"/>
    </row>
    <row r="699">
      <c r="A699" s="42"/>
      <c r="B699" s="42"/>
      <c r="C699" s="42"/>
      <c r="D699" s="42"/>
      <c r="E699" s="42"/>
      <c r="F699" s="42"/>
      <c r="G699" s="42"/>
      <c r="H699" s="42"/>
      <c r="I699" s="42"/>
      <c r="J699" s="42"/>
      <c r="K699" s="42"/>
      <c r="L699" s="42"/>
      <c r="M699" s="42"/>
      <c r="N699" s="42"/>
      <c r="O699" s="42"/>
      <c r="P699" s="42"/>
      <c r="Q699" s="42"/>
      <c r="R699" s="42"/>
      <c r="S699" s="42"/>
      <c r="T699" s="42"/>
    </row>
    <row r="700">
      <c r="A700" s="42"/>
      <c r="B700" s="42"/>
      <c r="C700" s="42"/>
      <c r="D700" s="42"/>
      <c r="E700" s="42"/>
      <c r="F700" s="42"/>
      <c r="G700" s="42"/>
      <c r="H700" s="42"/>
      <c r="I700" s="42"/>
      <c r="J700" s="42"/>
      <c r="K700" s="42"/>
      <c r="L700" s="42"/>
      <c r="M700" s="42"/>
      <c r="N700" s="42"/>
      <c r="O700" s="42"/>
      <c r="P700" s="42"/>
      <c r="Q700" s="42"/>
      <c r="R700" s="42"/>
      <c r="S700" s="42"/>
      <c r="T700" s="42"/>
    </row>
    <row r="701">
      <c r="A701" s="42"/>
      <c r="B701" s="42"/>
      <c r="C701" s="42"/>
      <c r="D701" s="42"/>
      <c r="E701" s="42"/>
      <c r="F701" s="42"/>
      <c r="G701" s="42"/>
      <c r="H701" s="42"/>
      <c r="I701" s="42"/>
      <c r="J701" s="42"/>
      <c r="K701" s="42"/>
      <c r="L701" s="42"/>
      <c r="M701" s="42"/>
      <c r="N701" s="42"/>
      <c r="O701" s="42"/>
      <c r="P701" s="42"/>
      <c r="Q701" s="42"/>
      <c r="R701" s="42"/>
      <c r="S701" s="42"/>
      <c r="T701" s="42"/>
    </row>
    <row r="702">
      <c r="A702" s="42"/>
      <c r="B702" s="42"/>
      <c r="C702" s="42"/>
      <c r="D702" s="42"/>
      <c r="E702" s="42"/>
      <c r="F702" s="42"/>
      <c r="G702" s="42"/>
      <c r="H702" s="42"/>
      <c r="I702" s="42"/>
      <c r="J702" s="42"/>
      <c r="K702" s="42"/>
      <c r="L702" s="42"/>
      <c r="M702" s="42"/>
      <c r="N702" s="42"/>
      <c r="O702" s="42"/>
      <c r="P702" s="42"/>
      <c r="Q702" s="42"/>
      <c r="R702" s="42"/>
      <c r="S702" s="42"/>
      <c r="T702" s="42"/>
    </row>
    <row r="703">
      <c r="A703" s="42"/>
      <c r="B703" s="42"/>
      <c r="C703" s="42"/>
      <c r="D703" s="42"/>
      <c r="E703" s="42"/>
      <c r="F703" s="42"/>
      <c r="G703" s="42"/>
      <c r="H703" s="42"/>
      <c r="I703" s="42"/>
      <c r="J703" s="42"/>
      <c r="K703" s="42"/>
      <c r="L703" s="42"/>
      <c r="M703" s="42"/>
      <c r="N703" s="42"/>
      <c r="O703" s="42"/>
      <c r="P703" s="42"/>
      <c r="Q703" s="42"/>
      <c r="R703" s="42"/>
      <c r="S703" s="42"/>
      <c r="T703" s="42"/>
    </row>
    <row r="704">
      <c r="A704" s="42"/>
      <c r="B704" s="42"/>
      <c r="C704" s="42"/>
      <c r="D704" s="42"/>
      <c r="E704" s="42"/>
      <c r="F704" s="42"/>
      <c r="G704" s="42"/>
      <c r="H704" s="42"/>
      <c r="I704" s="42"/>
      <c r="J704" s="42"/>
      <c r="K704" s="42"/>
      <c r="L704" s="42"/>
      <c r="M704" s="42"/>
      <c r="N704" s="42"/>
      <c r="O704" s="42"/>
      <c r="P704" s="42"/>
      <c r="Q704" s="42"/>
      <c r="R704" s="42"/>
      <c r="S704" s="42"/>
      <c r="T704" s="42"/>
    </row>
    <row r="705">
      <c r="A705" s="42"/>
      <c r="B705" s="42"/>
      <c r="C705" s="42"/>
      <c r="D705" s="42"/>
      <c r="E705" s="42"/>
      <c r="F705" s="42"/>
      <c r="G705" s="42"/>
      <c r="H705" s="42"/>
      <c r="I705" s="42"/>
      <c r="J705" s="42"/>
      <c r="K705" s="42"/>
      <c r="L705" s="42"/>
      <c r="M705" s="42"/>
      <c r="N705" s="42"/>
      <c r="O705" s="42"/>
      <c r="P705" s="42"/>
      <c r="Q705" s="42"/>
      <c r="R705" s="42"/>
      <c r="S705" s="42"/>
      <c r="T705" s="42"/>
    </row>
    <row r="706">
      <c r="A706" s="42"/>
      <c r="B706" s="42"/>
      <c r="C706" s="42"/>
      <c r="D706" s="42"/>
      <c r="E706" s="42"/>
      <c r="F706" s="42"/>
      <c r="G706" s="42"/>
      <c r="H706" s="42"/>
      <c r="I706" s="42"/>
      <c r="J706" s="42"/>
      <c r="K706" s="42"/>
      <c r="L706" s="42"/>
      <c r="M706" s="42"/>
      <c r="N706" s="42"/>
      <c r="O706" s="42"/>
      <c r="P706" s="42"/>
      <c r="Q706" s="42"/>
      <c r="R706" s="42"/>
      <c r="S706" s="42"/>
      <c r="T706" s="42"/>
    </row>
    <row r="707">
      <c r="A707" s="42"/>
      <c r="B707" s="42"/>
      <c r="C707" s="42"/>
      <c r="D707" s="42"/>
      <c r="E707" s="42"/>
      <c r="F707" s="42"/>
      <c r="G707" s="42"/>
      <c r="H707" s="42"/>
      <c r="I707" s="42"/>
      <c r="J707" s="42"/>
      <c r="K707" s="42"/>
      <c r="L707" s="42"/>
      <c r="M707" s="42"/>
      <c r="N707" s="42"/>
      <c r="O707" s="42"/>
      <c r="P707" s="42"/>
      <c r="Q707" s="42"/>
      <c r="R707" s="42"/>
      <c r="S707" s="42"/>
      <c r="T707" s="42"/>
    </row>
    <row r="708">
      <c r="A708" s="42"/>
      <c r="B708" s="42"/>
      <c r="C708" s="42"/>
      <c r="D708" s="42"/>
      <c r="E708" s="42"/>
      <c r="F708" s="42"/>
      <c r="G708" s="42"/>
      <c r="H708" s="42"/>
      <c r="I708" s="42"/>
      <c r="J708" s="42"/>
      <c r="K708" s="42"/>
      <c r="L708" s="42"/>
      <c r="M708" s="42"/>
      <c r="N708" s="42"/>
      <c r="O708" s="42"/>
      <c r="P708" s="42"/>
      <c r="Q708" s="42"/>
      <c r="R708" s="42"/>
      <c r="S708" s="42"/>
      <c r="T708" s="42"/>
    </row>
    <row r="709">
      <c r="A709" s="42"/>
      <c r="B709" s="42"/>
      <c r="C709" s="42"/>
      <c r="D709" s="42"/>
      <c r="E709" s="42"/>
      <c r="F709" s="42"/>
      <c r="G709" s="42"/>
      <c r="H709" s="42"/>
      <c r="I709" s="42"/>
      <c r="J709" s="42"/>
      <c r="K709" s="42"/>
      <c r="L709" s="42"/>
      <c r="M709" s="42"/>
      <c r="N709" s="42"/>
      <c r="O709" s="42"/>
      <c r="P709" s="42"/>
      <c r="Q709" s="42"/>
      <c r="R709" s="42"/>
      <c r="S709" s="42"/>
      <c r="T709" s="42"/>
    </row>
    <row r="710">
      <c r="A710" s="42"/>
      <c r="B710" s="42"/>
      <c r="C710" s="42"/>
      <c r="D710" s="42"/>
      <c r="E710" s="42"/>
      <c r="F710" s="42"/>
      <c r="G710" s="42"/>
      <c r="H710" s="42"/>
      <c r="I710" s="42"/>
      <c r="J710" s="42"/>
      <c r="K710" s="42"/>
      <c r="L710" s="42"/>
      <c r="M710" s="42"/>
      <c r="N710" s="42"/>
      <c r="O710" s="42"/>
      <c r="P710" s="42"/>
      <c r="Q710" s="42"/>
      <c r="R710" s="42"/>
      <c r="S710" s="42"/>
      <c r="T710" s="42"/>
    </row>
    <row r="711">
      <c r="A711" s="42"/>
      <c r="B711" s="42"/>
      <c r="C711" s="42"/>
      <c r="D711" s="42"/>
      <c r="E711" s="42"/>
      <c r="F711" s="42"/>
      <c r="G711" s="42"/>
      <c r="H711" s="42"/>
      <c r="I711" s="42"/>
      <c r="J711" s="42"/>
      <c r="K711" s="42"/>
      <c r="L711" s="42"/>
      <c r="M711" s="42"/>
      <c r="N711" s="42"/>
      <c r="O711" s="42"/>
      <c r="P711" s="42"/>
      <c r="Q711" s="42"/>
      <c r="R711" s="42"/>
      <c r="S711" s="42"/>
      <c r="T711" s="42"/>
    </row>
    <row r="712">
      <c r="A712" s="42"/>
      <c r="B712" s="42"/>
      <c r="C712" s="42"/>
      <c r="D712" s="42"/>
      <c r="E712" s="42"/>
      <c r="F712" s="42"/>
      <c r="G712" s="42"/>
      <c r="H712" s="42"/>
      <c r="I712" s="42"/>
      <c r="J712" s="42"/>
      <c r="K712" s="42"/>
      <c r="L712" s="42"/>
      <c r="M712" s="42"/>
      <c r="N712" s="42"/>
      <c r="O712" s="42"/>
      <c r="P712" s="42"/>
      <c r="Q712" s="42"/>
      <c r="R712" s="42"/>
      <c r="S712" s="42"/>
      <c r="T712" s="42"/>
    </row>
    <row r="713">
      <c r="A713" s="42"/>
      <c r="B713" s="42"/>
      <c r="C713" s="42"/>
      <c r="D713" s="42"/>
      <c r="E713" s="42"/>
      <c r="F713" s="42"/>
      <c r="G713" s="42"/>
      <c r="H713" s="42"/>
      <c r="I713" s="42"/>
      <c r="J713" s="42"/>
      <c r="K713" s="42"/>
      <c r="L713" s="42"/>
      <c r="M713" s="42"/>
      <c r="N713" s="42"/>
      <c r="O713" s="42"/>
      <c r="P713" s="42"/>
      <c r="Q713" s="42"/>
      <c r="R713" s="42"/>
      <c r="S713" s="42"/>
      <c r="T713" s="42"/>
    </row>
    <row r="714">
      <c r="A714" s="42"/>
      <c r="B714" s="42"/>
      <c r="C714" s="42"/>
      <c r="D714" s="42"/>
      <c r="E714" s="42"/>
      <c r="F714" s="42"/>
      <c r="G714" s="42"/>
      <c r="H714" s="42"/>
      <c r="I714" s="42"/>
      <c r="J714" s="42"/>
      <c r="K714" s="42"/>
      <c r="L714" s="42"/>
      <c r="M714" s="42"/>
      <c r="N714" s="42"/>
      <c r="O714" s="42"/>
      <c r="P714" s="42"/>
      <c r="Q714" s="42"/>
      <c r="R714" s="42"/>
      <c r="S714" s="42"/>
      <c r="T714" s="42"/>
    </row>
    <row r="715">
      <c r="A715" s="42"/>
      <c r="B715" s="42"/>
      <c r="C715" s="42"/>
      <c r="D715" s="42"/>
      <c r="E715" s="42"/>
      <c r="F715" s="42"/>
      <c r="G715" s="42"/>
      <c r="H715" s="42"/>
      <c r="I715" s="42"/>
      <c r="J715" s="42"/>
      <c r="K715" s="42"/>
      <c r="L715" s="42"/>
      <c r="M715" s="42"/>
      <c r="N715" s="42"/>
      <c r="O715" s="42"/>
      <c r="P715" s="42"/>
      <c r="Q715" s="42"/>
      <c r="R715" s="42"/>
      <c r="S715" s="42"/>
      <c r="T715" s="42"/>
    </row>
    <row r="716">
      <c r="A716" s="42"/>
      <c r="B716" s="42"/>
      <c r="C716" s="42"/>
      <c r="D716" s="42"/>
      <c r="E716" s="42"/>
      <c r="F716" s="42"/>
      <c r="G716" s="42"/>
      <c r="H716" s="42"/>
      <c r="I716" s="42"/>
      <c r="J716" s="42"/>
      <c r="K716" s="42"/>
      <c r="L716" s="42"/>
      <c r="M716" s="42"/>
      <c r="N716" s="42"/>
      <c r="O716" s="42"/>
      <c r="P716" s="42"/>
      <c r="Q716" s="42"/>
      <c r="R716" s="42"/>
      <c r="S716" s="42"/>
      <c r="T716" s="42"/>
    </row>
    <row r="717">
      <c r="A717" s="42"/>
      <c r="B717" s="42"/>
      <c r="C717" s="42"/>
      <c r="D717" s="42"/>
      <c r="E717" s="42"/>
      <c r="F717" s="42"/>
      <c r="G717" s="42"/>
      <c r="H717" s="42"/>
      <c r="I717" s="42"/>
      <c r="J717" s="42"/>
      <c r="K717" s="42"/>
      <c r="L717" s="42"/>
      <c r="M717" s="42"/>
      <c r="N717" s="42"/>
      <c r="O717" s="42"/>
      <c r="P717" s="42"/>
      <c r="Q717" s="42"/>
      <c r="R717" s="42"/>
      <c r="S717" s="42"/>
      <c r="T717" s="42"/>
    </row>
    <row r="718">
      <c r="A718" s="42"/>
      <c r="B718" s="42"/>
      <c r="C718" s="42"/>
      <c r="D718" s="42"/>
      <c r="E718" s="42"/>
      <c r="F718" s="42"/>
      <c r="G718" s="42"/>
      <c r="H718" s="42"/>
      <c r="I718" s="42"/>
      <c r="J718" s="42"/>
      <c r="K718" s="42"/>
      <c r="L718" s="42"/>
      <c r="M718" s="42"/>
      <c r="N718" s="42"/>
      <c r="O718" s="42"/>
      <c r="P718" s="42"/>
      <c r="Q718" s="42"/>
      <c r="R718" s="42"/>
      <c r="S718" s="42"/>
      <c r="T718" s="42"/>
    </row>
    <row r="719">
      <c r="A719" s="42"/>
      <c r="B719" s="42"/>
      <c r="C719" s="42"/>
      <c r="D719" s="42"/>
      <c r="E719" s="42"/>
      <c r="F719" s="42"/>
      <c r="G719" s="42"/>
      <c r="H719" s="42"/>
      <c r="I719" s="42"/>
      <c r="J719" s="42"/>
      <c r="K719" s="42"/>
      <c r="L719" s="42"/>
      <c r="M719" s="42"/>
      <c r="N719" s="42"/>
      <c r="O719" s="42"/>
      <c r="P719" s="42"/>
      <c r="Q719" s="42"/>
      <c r="R719" s="42"/>
      <c r="S719" s="42"/>
      <c r="T719" s="42"/>
    </row>
    <row r="720">
      <c r="A720" s="42"/>
      <c r="B720" s="42"/>
      <c r="C720" s="42"/>
      <c r="D720" s="42"/>
      <c r="E720" s="42"/>
      <c r="F720" s="42"/>
      <c r="G720" s="42"/>
      <c r="H720" s="42"/>
      <c r="I720" s="42"/>
      <c r="J720" s="42"/>
      <c r="K720" s="42"/>
      <c r="L720" s="42"/>
      <c r="M720" s="42"/>
      <c r="N720" s="42"/>
      <c r="O720" s="42"/>
      <c r="P720" s="42"/>
      <c r="Q720" s="42"/>
      <c r="R720" s="42"/>
      <c r="S720" s="42"/>
      <c r="T720" s="42"/>
    </row>
    <row r="721">
      <c r="A721" s="42"/>
      <c r="B721" s="42"/>
      <c r="C721" s="42"/>
      <c r="D721" s="42"/>
      <c r="E721" s="42"/>
      <c r="F721" s="42"/>
      <c r="G721" s="42"/>
      <c r="H721" s="42"/>
      <c r="I721" s="42"/>
      <c r="J721" s="42"/>
      <c r="K721" s="42"/>
      <c r="L721" s="42"/>
      <c r="M721" s="42"/>
      <c r="N721" s="42"/>
      <c r="O721" s="42"/>
      <c r="P721" s="42"/>
      <c r="Q721" s="42"/>
      <c r="R721" s="42"/>
      <c r="S721" s="42"/>
      <c r="T721" s="42"/>
    </row>
    <row r="722">
      <c r="A722" s="42"/>
      <c r="B722" s="42"/>
      <c r="C722" s="42"/>
      <c r="D722" s="42"/>
      <c r="E722" s="42"/>
      <c r="F722" s="42"/>
      <c r="G722" s="42"/>
      <c r="H722" s="42"/>
      <c r="I722" s="42"/>
      <c r="J722" s="42"/>
      <c r="K722" s="42"/>
      <c r="L722" s="42"/>
      <c r="M722" s="42"/>
      <c r="N722" s="42"/>
      <c r="O722" s="42"/>
      <c r="P722" s="42"/>
      <c r="Q722" s="42"/>
      <c r="R722" s="42"/>
      <c r="S722" s="42"/>
      <c r="T722" s="42"/>
    </row>
    <row r="723">
      <c r="A723" s="42"/>
      <c r="B723" s="42"/>
      <c r="C723" s="42"/>
      <c r="D723" s="42"/>
      <c r="E723" s="42"/>
      <c r="F723" s="42"/>
      <c r="G723" s="42"/>
      <c r="H723" s="42"/>
      <c r="I723" s="42"/>
      <c r="J723" s="42"/>
      <c r="K723" s="42"/>
      <c r="L723" s="42"/>
      <c r="M723" s="42"/>
      <c r="N723" s="42"/>
      <c r="O723" s="42"/>
      <c r="P723" s="42"/>
      <c r="Q723" s="42"/>
      <c r="R723" s="42"/>
      <c r="S723" s="42"/>
      <c r="T723" s="42"/>
    </row>
    <row r="724">
      <c r="A724" s="42"/>
      <c r="B724" s="42"/>
      <c r="C724" s="42"/>
      <c r="D724" s="42"/>
      <c r="E724" s="42"/>
      <c r="F724" s="42"/>
      <c r="G724" s="42"/>
      <c r="H724" s="42"/>
      <c r="I724" s="42"/>
      <c r="J724" s="42"/>
      <c r="K724" s="42"/>
      <c r="L724" s="42"/>
      <c r="M724" s="42"/>
      <c r="N724" s="42"/>
      <c r="O724" s="42"/>
      <c r="P724" s="42"/>
      <c r="Q724" s="42"/>
      <c r="R724" s="42"/>
      <c r="S724" s="42"/>
      <c r="T724" s="42"/>
    </row>
    <row r="725">
      <c r="A725" s="42"/>
      <c r="B725" s="42"/>
      <c r="C725" s="42"/>
      <c r="D725" s="42"/>
      <c r="E725" s="42"/>
      <c r="F725" s="42"/>
      <c r="G725" s="42"/>
      <c r="H725" s="42"/>
      <c r="I725" s="42"/>
      <c r="J725" s="42"/>
      <c r="K725" s="42"/>
      <c r="L725" s="42"/>
      <c r="M725" s="42"/>
      <c r="N725" s="42"/>
      <c r="O725" s="42"/>
      <c r="P725" s="42"/>
      <c r="Q725" s="42"/>
      <c r="R725" s="42"/>
      <c r="S725" s="42"/>
      <c r="T725" s="42"/>
    </row>
    <row r="726">
      <c r="A726" s="42"/>
      <c r="B726" s="42"/>
      <c r="C726" s="42"/>
      <c r="D726" s="42"/>
      <c r="E726" s="42"/>
      <c r="F726" s="42"/>
      <c r="G726" s="42"/>
      <c r="H726" s="42"/>
      <c r="I726" s="42"/>
      <c r="J726" s="42"/>
      <c r="K726" s="42"/>
      <c r="L726" s="42"/>
      <c r="M726" s="42"/>
      <c r="N726" s="42"/>
      <c r="O726" s="42"/>
      <c r="P726" s="42"/>
      <c r="Q726" s="42"/>
      <c r="R726" s="42"/>
      <c r="S726" s="42"/>
      <c r="T726" s="42"/>
    </row>
    <row r="727">
      <c r="A727" s="42"/>
      <c r="B727" s="42"/>
      <c r="C727" s="42"/>
      <c r="D727" s="42"/>
      <c r="E727" s="42"/>
      <c r="F727" s="42"/>
      <c r="G727" s="42"/>
      <c r="H727" s="42"/>
      <c r="I727" s="42"/>
      <c r="J727" s="42"/>
      <c r="K727" s="42"/>
      <c r="L727" s="42"/>
      <c r="M727" s="42"/>
      <c r="N727" s="42"/>
      <c r="O727" s="42"/>
      <c r="P727" s="42"/>
      <c r="Q727" s="42"/>
      <c r="R727" s="42"/>
      <c r="S727" s="42"/>
      <c r="T727" s="42"/>
    </row>
    <row r="728">
      <c r="A728" s="42"/>
      <c r="B728" s="42"/>
      <c r="C728" s="42"/>
      <c r="D728" s="42"/>
      <c r="E728" s="42"/>
      <c r="F728" s="42"/>
      <c r="G728" s="42"/>
      <c r="H728" s="42"/>
      <c r="I728" s="42"/>
      <c r="J728" s="42"/>
      <c r="K728" s="42"/>
      <c r="L728" s="42"/>
      <c r="M728" s="42"/>
      <c r="N728" s="42"/>
      <c r="O728" s="42"/>
      <c r="P728" s="42"/>
      <c r="Q728" s="42"/>
      <c r="R728" s="42"/>
      <c r="S728" s="42"/>
      <c r="T728" s="42"/>
    </row>
    <row r="729">
      <c r="A729" s="42"/>
      <c r="B729" s="42"/>
      <c r="C729" s="42"/>
      <c r="D729" s="42"/>
      <c r="E729" s="42"/>
      <c r="F729" s="42"/>
      <c r="G729" s="42"/>
      <c r="H729" s="42"/>
      <c r="I729" s="42"/>
      <c r="J729" s="42"/>
      <c r="K729" s="42"/>
      <c r="L729" s="42"/>
      <c r="M729" s="42"/>
      <c r="N729" s="42"/>
      <c r="O729" s="42"/>
      <c r="P729" s="42"/>
      <c r="Q729" s="42"/>
      <c r="R729" s="42"/>
      <c r="S729" s="42"/>
      <c r="T729" s="42"/>
    </row>
    <row r="730">
      <c r="A730" s="42"/>
      <c r="B730" s="42"/>
      <c r="C730" s="42"/>
      <c r="D730" s="42"/>
      <c r="E730" s="42"/>
      <c r="F730" s="42"/>
      <c r="G730" s="42"/>
      <c r="H730" s="42"/>
      <c r="I730" s="42"/>
      <c r="J730" s="42"/>
      <c r="K730" s="42"/>
      <c r="L730" s="42"/>
      <c r="M730" s="42"/>
      <c r="N730" s="42"/>
      <c r="O730" s="42"/>
      <c r="P730" s="42"/>
      <c r="Q730" s="42"/>
      <c r="R730" s="42"/>
      <c r="S730" s="42"/>
      <c r="T730" s="42"/>
    </row>
    <row r="731">
      <c r="A731" s="42"/>
      <c r="B731" s="42"/>
      <c r="C731" s="42"/>
      <c r="D731" s="42"/>
      <c r="E731" s="42"/>
      <c r="F731" s="42"/>
      <c r="G731" s="42"/>
      <c r="H731" s="42"/>
      <c r="I731" s="42"/>
      <c r="J731" s="42"/>
      <c r="K731" s="42"/>
      <c r="L731" s="42"/>
      <c r="M731" s="42"/>
      <c r="N731" s="42"/>
      <c r="O731" s="42"/>
      <c r="P731" s="42"/>
      <c r="Q731" s="42"/>
      <c r="R731" s="42"/>
      <c r="S731" s="42"/>
      <c r="T731" s="42"/>
    </row>
    <row r="732">
      <c r="A732" s="42"/>
      <c r="B732" s="42"/>
      <c r="C732" s="42"/>
      <c r="D732" s="42"/>
      <c r="E732" s="42"/>
      <c r="F732" s="42"/>
      <c r="G732" s="42"/>
      <c r="H732" s="42"/>
      <c r="I732" s="42"/>
      <c r="J732" s="42"/>
      <c r="K732" s="42"/>
      <c r="L732" s="42"/>
      <c r="M732" s="42"/>
      <c r="N732" s="42"/>
      <c r="O732" s="42"/>
      <c r="P732" s="42"/>
      <c r="Q732" s="42"/>
      <c r="R732" s="42"/>
      <c r="S732" s="42"/>
      <c r="T732" s="42"/>
    </row>
    <row r="733">
      <c r="A733" s="42"/>
      <c r="B733" s="42"/>
      <c r="C733" s="42"/>
      <c r="D733" s="42"/>
      <c r="E733" s="42"/>
      <c r="F733" s="42"/>
      <c r="G733" s="42"/>
      <c r="H733" s="42"/>
      <c r="I733" s="42"/>
      <c r="J733" s="42"/>
      <c r="K733" s="42"/>
      <c r="L733" s="42"/>
      <c r="M733" s="42"/>
      <c r="N733" s="42"/>
      <c r="O733" s="42"/>
      <c r="P733" s="42"/>
      <c r="Q733" s="42"/>
      <c r="R733" s="42"/>
      <c r="S733" s="42"/>
      <c r="T733" s="42"/>
    </row>
    <row r="734">
      <c r="A734" s="42"/>
      <c r="B734" s="42"/>
      <c r="C734" s="42"/>
      <c r="D734" s="42"/>
      <c r="E734" s="42"/>
      <c r="F734" s="42"/>
      <c r="G734" s="42"/>
      <c r="H734" s="42"/>
      <c r="I734" s="42"/>
      <c r="J734" s="42"/>
      <c r="K734" s="42"/>
      <c r="L734" s="42"/>
      <c r="M734" s="42"/>
      <c r="N734" s="42"/>
      <c r="O734" s="42"/>
      <c r="P734" s="42"/>
      <c r="Q734" s="42"/>
      <c r="R734" s="42"/>
      <c r="S734" s="42"/>
      <c r="T734" s="42"/>
    </row>
    <row r="735">
      <c r="A735" s="42"/>
      <c r="B735" s="42"/>
      <c r="C735" s="42"/>
      <c r="D735" s="42"/>
      <c r="E735" s="42"/>
      <c r="F735" s="42"/>
      <c r="G735" s="42"/>
      <c r="H735" s="42"/>
      <c r="I735" s="42"/>
      <c r="J735" s="42"/>
      <c r="K735" s="42"/>
      <c r="L735" s="42"/>
      <c r="M735" s="42"/>
      <c r="N735" s="42"/>
      <c r="O735" s="42"/>
      <c r="P735" s="42"/>
      <c r="Q735" s="42"/>
      <c r="R735" s="42"/>
      <c r="S735" s="42"/>
      <c r="T735" s="42"/>
    </row>
    <row r="736">
      <c r="A736" s="42"/>
      <c r="B736" s="42"/>
      <c r="C736" s="42"/>
      <c r="D736" s="42"/>
      <c r="E736" s="42"/>
      <c r="F736" s="42"/>
      <c r="G736" s="42"/>
      <c r="H736" s="42"/>
      <c r="I736" s="42"/>
      <c r="J736" s="42"/>
      <c r="K736" s="42"/>
      <c r="L736" s="42"/>
      <c r="M736" s="42"/>
      <c r="N736" s="42"/>
      <c r="O736" s="42"/>
      <c r="P736" s="42"/>
      <c r="Q736" s="42"/>
      <c r="R736" s="42"/>
      <c r="S736" s="42"/>
      <c r="T736" s="42"/>
    </row>
    <row r="737">
      <c r="A737" s="42"/>
      <c r="B737" s="42"/>
      <c r="C737" s="42"/>
      <c r="D737" s="42"/>
      <c r="E737" s="42"/>
      <c r="F737" s="42"/>
      <c r="G737" s="42"/>
      <c r="H737" s="42"/>
      <c r="I737" s="42"/>
      <c r="J737" s="42"/>
      <c r="K737" s="42"/>
      <c r="L737" s="42"/>
      <c r="M737" s="42"/>
      <c r="N737" s="42"/>
      <c r="O737" s="42"/>
      <c r="P737" s="42"/>
      <c r="Q737" s="42"/>
      <c r="R737" s="42"/>
      <c r="S737" s="42"/>
      <c r="T737" s="42"/>
    </row>
    <row r="738">
      <c r="A738" s="42"/>
      <c r="B738" s="42"/>
      <c r="C738" s="42"/>
      <c r="D738" s="42"/>
      <c r="E738" s="42"/>
      <c r="F738" s="42"/>
      <c r="G738" s="42"/>
      <c r="H738" s="42"/>
      <c r="I738" s="42"/>
      <c r="J738" s="42"/>
      <c r="K738" s="42"/>
      <c r="L738" s="42"/>
      <c r="M738" s="42"/>
      <c r="N738" s="42"/>
      <c r="O738" s="42"/>
      <c r="P738" s="42"/>
      <c r="Q738" s="42"/>
      <c r="R738" s="42"/>
      <c r="S738" s="42"/>
      <c r="T738" s="42"/>
    </row>
    <row r="739">
      <c r="A739" s="42"/>
      <c r="B739" s="42"/>
      <c r="C739" s="42"/>
      <c r="D739" s="42"/>
      <c r="E739" s="42"/>
      <c r="F739" s="42"/>
      <c r="G739" s="42"/>
      <c r="H739" s="42"/>
      <c r="I739" s="42"/>
      <c r="J739" s="42"/>
      <c r="K739" s="42"/>
      <c r="L739" s="42"/>
      <c r="M739" s="42"/>
      <c r="N739" s="42"/>
      <c r="O739" s="42"/>
      <c r="P739" s="42"/>
      <c r="Q739" s="42"/>
      <c r="R739" s="42"/>
      <c r="S739" s="42"/>
      <c r="T739" s="42"/>
    </row>
    <row r="740">
      <c r="A740" s="42"/>
      <c r="B740" s="42"/>
      <c r="C740" s="42"/>
      <c r="D740" s="42"/>
      <c r="E740" s="42"/>
      <c r="F740" s="42"/>
      <c r="G740" s="42"/>
      <c r="H740" s="42"/>
      <c r="I740" s="42"/>
      <c r="J740" s="42"/>
      <c r="K740" s="42"/>
      <c r="L740" s="42"/>
      <c r="M740" s="42"/>
      <c r="N740" s="42"/>
      <c r="O740" s="42"/>
      <c r="P740" s="42"/>
      <c r="Q740" s="42"/>
      <c r="R740" s="42"/>
      <c r="S740" s="42"/>
      <c r="T740" s="42"/>
    </row>
    <row r="741">
      <c r="A741" s="42"/>
      <c r="B741" s="42"/>
      <c r="C741" s="42"/>
      <c r="D741" s="42"/>
      <c r="E741" s="42"/>
      <c r="F741" s="42"/>
      <c r="G741" s="42"/>
      <c r="H741" s="42"/>
      <c r="I741" s="42"/>
      <c r="J741" s="42"/>
      <c r="K741" s="42"/>
      <c r="L741" s="42"/>
      <c r="M741" s="42"/>
      <c r="N741" s="42"/>
      <c r="O741" s="42"/>
      <c r="P741" s="42"/>
      <c r="Q741" s="42"/>
      <c r="R741" s="42"/>
      <c r="S741" s="42"/>
      <c r="T741" s="42"/>
    </row>
    <row r="742">
      <c r="A742" s="42"/>
      <c r="B742" s="42"/>
      <c r="C742" s="42"/>
      <c r="D742" s="42"/>
      <c r="E742" s="42"/>
      <c r="F742" s="42"/>
      <c r="G742" s="42"/>
      <c r="H742" s="42"/>
      <c r="I742" s="42"/>
      <c r="J742" s="42"/>
      <c r="K742" s="42"/>
      <c r="L742" s="42"/>
      <c r="M742" s="42"/>
      <c r="N742" s="42"/>
      <c r="O742" s="42"/>
      <c r="P742" s="42"/>
      <c r="Q742" s="42"/>
      <c r="R742" s="42"/>
      <c r="S742" s="42"/>
      <c r="T742" s="42"/>
    </row>
    <row r="743">
      <c r="A743" s="42"/>
      <c r="B743" s="42"/>
      <c r="C743" s="42"/>
      <c r="D743" s="42"/>
      <c r="E743" s="42"/>
      <c r="F743" s="42"/>
      <c r="G743" s="42"/>
      <c r="H743" s="42"/>
      <c r="I743" s="42"/>
      <c r="J743" s="42"/>
      <c r="K743" s="42"/>
      <c r="L743" s="42"/>
      <c r="M743" s="42"/>
      <c r="N743" s="42"/>
      <c r="O743" s="42"/>
      <c r="P743" s="42"/>
      <c r="Q743" s="42"/>
      <c r="R743" s="42"/>
      <c r="S743" s="42"/>
      <c r="T743" s="42"/>
    </row>
    <row r="744">
      <c r="A744" s="42"/>
      <c r="B744" s="42"/>
      <c r="C744" s="42"/>
      <c r="D744" s="42"/>
      <c r="E744" s="42"/>
      <c r="F744" s="42"/>
      <c r="G744" s="42"/>
      <c r="H744" s="42"/>
      <c r="I744" s="42"/>
      <c r="J744" s="42"/>
      <c r="K744" s="42"/>
      <c r="L744" s="42"/>
      <c r="M744" s="42"/>
      <c r="N744" s="42"/>
      <c r="O744" s="42"/>
      <c r="P744" s="42"/>
      <c r="Q744" s="42"/>
      <c r="R744" s="42"/>
      <c r="S744" s="42"/>
      <c r="T744" s="42"/>
    </row>
    <row r="745">
      <c r="A745" s="42"/>
      <c r="B745" s="42"/>
      <c r="C745" s="42"/>
      <c r="D745" s="42"/>
      <c r="E745" s="42"/>
      <c r="F745" s="42"/>
      <c r="G745" s="42"/>
      <c r="H745" s="42"/>
      <c r="I745" s="42"/>
      <c r="J745" s="42"/>
      <c r="K745" s="42"/>
      <c r="L745" s="42"/>
      <c r="M745" s="42"/>
      <c r="N745" s="42"/>
      <c r="O745" s="42"/>
      <c r="P745" s="42"/>
      <c r="Q745" s="42"/>
      <c r="R745" s="42"/>
      <c r="S745" s="42"/>
      <c r="T745" s="42"/>
    </row>
    <row r="746">
      <c r="A746" s="42"/>
      <c r="B746" s="42"/>
      <c r="C746" s="42"/>
      <c r="D746" s="42"/>
      <c r="E746" s="42"/>
      <c r="F746" s="42"/>
      <c r="G746" s="42"/>
      <c r="H746" s="42"/>
      <c r="I746" s="42"/>
      <c r="J746" s="42"/>
      <c r="K746" s="42"/>
      <c r="L746" s="42"/>
      <c r="M746" s="42"/>
      <c r="N746" s="42"/>
      <c r="O746" s="42"/>
      <c r="P746" s="42"/>
      <c r="Q746" s="42"/>
      <c r="R746" s="42"/>
      <c r="S746" s="42"/>
      <c r="T746" s="42"/>
    </row>
    <row r="747">
      <c r="A747" s="42"/>
      <c r="B747" s="42"/>
      <c r="C747" s="42"/>
      <c r="D747" s="42"/>
      <c r="E747" s="42"/>
      <c r="F747" s="42"/>
      <c r="G747" s="42"/>
      <c r="H747" s="42"/>
      <c r="I747" s="42"/>
      <c r="J747" s="42"/>
      <c r="K747" s="42"/>
      <c r="L747" s="42"/>
      <c r="M747" s="42"/>
      <c r="N747" s="42"/>
      <c r="O747" s="42"/>
      <c r="P747" s="42"/>
      <c r="Q747" s="42"/>
      <c r="R747" s="42"/>
      <c r="S747" s="42"/>
      <c r="T747" s="42"/>
    </row>
    <row r="748">
      <c r="A748" s="42"/>
      <c r="B748" s="42"/>
      <c r="C748" s="42"/>
      <c r="D748" s="42"/>
      <c r="E748" s="42"/>
      <c r="F748" s="42"/>
      <c r="G748" s="42"/>
      <c r="H748" s="42"/>
      <c r="I748" s="42"/>
      <c r="J748" s="42"/>
      <c r="K748" s="42"/>
      <c r="L748" s="42"/>
      <c r="M748" s="42"/>
      <c r="N748" s="42"/>
      <c r="O748" s="42"/>
      <c r="P748" s="42"/>
      <c r="Q748" s="42"/>
      <c r="R748" s="42"/>
      <c r="S748" s="42"/>
      <c r="T748" s="42"/>
    </row>
    <row r="749">
      <c r="A749" s="42"/>
      <c r="B749" s="42"/>
      <c r="C749" s="42"/>
      <c r="D749" s="42"/>
      <c r="E749" s="42"/>
      <c r="F749" s="42"/>
      <c r="G749" s="42"/>
      <c r="H749" s="42"/>
      <c r="I749" s="42"/>
      <c r="J749" s="42"/>
      <c r="K749" s="42"/>
      <c r="L749" s="42"/>
      <c r="M749" s="42"/>
      <c r="N749" s="42"/>
      <c r="O749" s="42"/>
      <c r="P749" s="42"/>
      <c r="Q749" s="42"/>
      <c r="R749" s="42"/>
      <c r="S749" s="42"/>
      <c r="T749" s="42"/>
    </row>
    <row r="750">
      <c r="A750" s="42"/>
      <c r="B750" s="42"/>
      <c r="C750" s="42"/>
      <c r="D750" s="42"/>
      <c r="E750" s="42"/>
      <c r="F750" s="42"/>
      <c r="G750" s="42"/>
      <c r="H750" s="42"/>
      <c r="I750" s="42"/>
      <c r="J750" s="42"/>
      <c r="K750" s="42"/>
      <c r="L750" s="42"/>
      <c r="M750" s="42"/>
      <c r="N750" s="42"/>
      <c r="O750" s="42"/>
      <c r="P750" s="42"/>
      <c r="Q750" s="42"/>
      <c r="R750" s="42"/>
      <c r="S750" s="42"/>
      <c r="T750" s="42"/>
    </row>
    <row r="751">
      <c r="A751" s="42"/>
      <c r="B751" s="42"/>
      <c r="C751" s="42"/>
      <c r="D751" s="42"/>
      <c r="E751" s="42"/>
      <c r="F751" s="42"/>
      <c r="G751" s="42"/>
      <c r="H751" s="42"/>
      <c r="I751" s="42"/>
      <c r="J751" s="42"/>
      <c r="K751" s="42"/>
      <c r="L751" s="42"/>
      <c r="M751" s="42"/>
      <c r="N751" s="42"/>
      <c r="O751" s="42"/>
      <c r="P751" s="42"/>
      <c r="Q751" s="42"/>
      <c r="R751" s="42"/>
      <c r="S751" s="42"/>
      <c r="T751" s="42"/>
    </row>
    <row r="752">
      <c r="A752" s="42"/>
      <c r="B752" s="42"/>
      <c r="C752" s="42"/>
      <c r="D752" s="42"/>
      <c r="E752" s="42"/>
      <c r="F752" s="42"/>
      <c r="G752" s="42"/>
      <c r="H752" s="42"/>
      <c r="I752" s="42"/>
      <c r="J752" s="42"/>
      <c r="K752" s="42"/>
      <c r="L752" s="42"/>
      <c r="M752" s="42"/>
      <c r="N752" s="42"/>
      <c r="O752" s="42"/>
      <c r="P752" s="42"/>
      <c r="Q752" s="42"/>
      <c r="R752" s="42"/>
      <c r="S752" s="42"/>
      <c r="T752" s="42"/>
    </row>
    <row r="753">
      <c r="A753" s="42"/>
      <c r="B753" s="42"/>
      <c r="C753" s="42"/>
      <c r="D753" s="42"/>
      <c r="E753" s="42"/>
      <c r="F753" s="42"/>
      <c r="G753" s="42"/>
      <c r="H753" s="42"/>
      <c r="I753" s="42"/>
      <c r="J753" s="42"/>
      <c r="K753" s="42"/>
      <c r="L753" s="42"/>
      <c r="M753" s="42"/>
      <c r="N753" s="42"/>
      <c r="O753" s="42"/>
      <c r="P753" s="42"/>
      <c r="Q753" s="42"/>
      <c r="R753" s="42"/>
      <c r="S753" s="42"/>
      <c r="T753" s="42"/>
    </row>
    <row r="754">
      <c r="A754" s="42"/>
      <c r="B754" s="42"/>
      <c r="C754" s="42"/>
      <c r="D754" s="42"/>
      <c r="E754" s="42"/>
      <c r="F754" s="42"/>
      <c r="G754" s="42"/>
      <c r="H754" s="42"/>
      <c r="I754" s="42"/>
      <c r="J754" s="42"/>
      <c r="K754" s="42"/>
      <c r="L754" s="42"/>
      <c r="M754" s="42"/>
      <c r="N754" s="42"/>
      <c r="O754" s="42"/>
      <c r="P754" s="42"/>
      <c r="Q754" s="42"/>
      <c r="R754" s="42"/>
      <c r="S754" s="42"/>
      <c r="T754" s="42"/>
    </row>
    <row r="755">
      <c r="A755" s="42"/>
      <c r="B755" s="42"/>
      <c r="C755" s="42"/>
      <c r="D755" s="42"/>
      <c r="E755" s="42"/>
      <c r="F755" s="42"/>
      <c r="G755" s="42"/>
      <c r="H755" s="42"/>
      <c r="I755" s="42"/>
      <c r="J755" s="42"/>
      <c r="K755" s="42"/>
      <c r="L755" s="42"/>
      <c r="M755" s="42"/>
      <c r="N755" s="42"/>
      <c r="O755" s="42"/>
      <c r="P755" s="42"/>
      <c r="Q755" s="42"/>
      <c r="R755" s="42"/>
      <c r="S755" s="42"/>
      <c r="T755" s="42"/>
    </row>
    <row r="756">
      <c r="A756" s="42"/>
      <c r="B756" s="42"/>
      <c r="C756" s="42"/>
      <c r="D756" s="42"/>
      <c r="E756" s="42"/>
      <c r="F756" s="42"/>
      <c r="G756" s="42"/>
      <c r="H756" s="42"/>
      <c r="I756" s="42"/>
      <c r="J756" s="42"/>
      <c r="K756" s="42"/>
      <c r="L756" s="42"/>
      <c r="M756" s="42"/>
      <c r="N756" s="42"/>
      <c r="O756" s="42"/>
      <c r="P756" s="42"/>
      <c r="Q756" s="42"/>
      <c r="R756" s="42"/>
      <c r="S756" s="42"/>
      <c r="T756" s="42"/>
    </row>
    <row r="757">
      <c r="A757" s="42"/>
      <c r="B757" s="42"/>
      <c r="C757" s="42"/>
      <c r="D757" s="42"/>
      <c r="E757" s="42"/>
      <c r="F757" s="42"/>
      <c r="G757" s="42"/>
      <c r="H757" s="42"/>
      <c r="I757" s="42"/>
      <c r="J757" s="42"/>
      <c r="K757" s="42"/>
      <c r="L757" s="42"/>
      <c r="M757" s="42"/>
      <c r="N757" s="42"/>
      <c r="O757" s="42"/>
      <c r="P757" s="42"/>
      <c r="Q757" s="42"/>
      <c r="R757" s="42"/>
      <c r="S757" s="42"/>
      <c r="T757" s="42"/>
    </row>
    <row r="758">
      <c r="A758" s="42"/>
      <c r="B758" s="42"/>
      <c r="C758" s="42"/>
      <c r="D758" s="42"/>
      <c r="E758" s="42"/>
      <c r="F758" s="42"/>
      <c r="G758" s="42"/>
      <c r="H758" s="42"/>
      <c r="I758" s="42"/>
      <c r="J758" s="42"/>
      <c r="K758" s="42"/>
      <c r="L758" s="42"/>
      <c r="M758" s="42"/>
      <c r="N758" s="42"/>
      <c r="O758" s="42"/>
      <c r="P758" s="42"/>
      <c r="Q758" s="42"/>
      <c r="R758" s="42"/>
      <c r="S758" s="42"/>
      <c r="T758" s="42"/>
    </row>
    <row r="759">
      <c r="A759" s="42"/>
      <c r="B759" s="42"/>
      <c r="C759" s="42"/>
      <c r="D759" s="42"/>
      <c r="E759" s="42"/>
      <c r="F759" s="42"/>
      <c r="G759" s="42"/>
      <c r="H759" s="42"/>
      <c r="I759" s="42"/>
      <c r="J759" s="42"/>
      <c r="K759" s="42"/>
      <c r="L759" s="42"/>
      <c r="M759" s="42"/>
      <c r="N759" s="42"/>
      <c r="O759" s="42"/>
      <c r="P759" s="42"/>
      <c r="Q759" s="42"/>
      <c r="R759" s="42"/>
      <c r="S759" s="42"/>
      <c r="T759" s="42"/>
    </row>
    <row r="760">
      <c r="A760" s="42"/>
      <c r="B760" s="42"/>
      <c r="C760" s="42"/>
      <c r="D760" s="42"/>
      <c r="E760" s="42"/>
      <c r="F760" s="42"/>
      <c r="G760" s="42"/>
      <c r="H760" s="42"/>
      <c r="I760" s="42"/>
      <c r="J760" s="42"/>
      <c r="K760" s="42"/>
      <c r="L760" s="42"/>
      <c r="M760" s="42"/>
      <c r="N760" s="42"/>
      <c r="O760" s="42"/>
      <c r="P760" s="42"/>
      <c r="Q760" s="42"/>
      <c r="R760" s="42"/>
      <c r="S760" s="42"/>
      <c r="T760" s="42"/>
    </row>
    <row r="761">
      <c r="A761" s="42"/>
      <c r="B761" s="42"/>
      <c r="C761" s="42"/>
      <c r="D761" s="42"/>
      <c r="E761" s="42"/>
      <c r="F761" s="42"/>
      <c r="G761" s="42"/>
      <c r="H761" s="42"/>
      <c r="I761" s="42"/>
      <c r="J761" s="42"/>
      <c r="K761" s="42"/>
      <c r="L761" s="42"/>
      <c r="M761" s="42"/>
      <c r="N761" s="42"/>
      <c r="O761" s="42"/>
      <c r="P761" s="42"/>
      <c r="Q761" s="42"/>
      <c r="R761" s="42"/>
      <c r="S761" s="42"/>
      <c r="T761" s="42"/>
    </row>
    <row r="762">
      <c r="A762" s="42"/>
      <c r="B762" s="42"/>
      <c r="C762" s="42"/>
      <c r="D762" s="42"/>
      <c r="E762" s="42"/>
      <c r="F762" s="42"/>
      <c r="G762" s="42"/>
      <c r="H762" s="42"/>
      <c r="I762" s="42"/>
      <c r="J762" s="42"/>
      <c r="K762" s="42"/>
      <c r="L762" s="42"/>
      <c r="M762" s="42"/>
      <c r="N762" s="42"/>
      <c r="O762" s="42"/>
      <c r="P762" s="42"/>
      <c r="Q762" s="42"/>
      <c r="R762" s="42"/>
      <c r="S762" s="42"/>
      <c r="T762" s="42"/>
    </row>
    <row r="763">
      <c r="A763" s="42"/>
      <c r="B763" s="42"/>
      <c r="C763" s="42"/>
      <c r="D763" s="42"/>
      <c r="E763" s="42"/>
      <c r="F763" s="42"/>
      <c r="G763" s="42"/>
      <c r="H763" s="42"/>
      <c r="I763" s="42"/>
      <c r="J763" s="42"/>
      <c r="K763" s="42"/>
      <c r="L763" s="42"/>
      <c r="M763" s="42"/>
      <c r="N763" s="42"/>
      <c r="O763" s="42"/>
      <c r="P763" s="42"/>
      <c r="Q763" s="42"/>
      <c r="R763" s="42"/>
      <c r="S763" s="42"/>
      <c r="T763" s="42"/>
    </row>
    <row r="764">
      <c r="A764" s="42"/>
      <c r="B764" s="42"/>
      <c r="C764" s="42"/>
      <c r="D764" s="42"/>
      <c r="E764" s="42"/>
      <c r="F764" s="42"/>
      <c r="G764" s="42"/>
      <c r="H764" s="42"/>
      <c r="I764" s="42"/>
      <c r="J764" s="42"/>
      <c r="K764" s="42"/>
      <c r="L764" s="42"/>
      <c r="M764" s="42"/>
      <c r="N764" s="42"/>
      <c r="O764" s="42"/>
      <c r="P764" s="42"/>
      <c r="Q764" s="42"/>
      <c r="R764" s="42"/>
      <c r="S764" s="42"/>
      <c r="T764" s="42"/>
    </row>
    <row r="765">
      <c r="A765" s="42"/>
      <c r="B765" s="42"/>
      <c r="C765" s="42"/>
      <c r="D765" s="42"/>
      <c r="E765" s="42"/>
      <c r="F765" s="42"/>
      <c r="G765" s="42"/>
      <c r="H765" s="42"/>
      <c r="I765" s="42"/>
      <c r="J765" s="42"/>
      <c r="K765" s="42"/>
      <c r="L765" s="42"/>
      <c r="M765" s="42"/>
      <c r="N765" s="42"/>
      <c r="O765" s="42"/>
      <c r="P765" s="42"/>
      <c r="Q765" s="42"/>
      <c r="R765" s="42"/>
      <c r="S765" s="42"/>
      <c r="T765" s="42"/>
    </row>
    <row r="766">
      <c r="A766" s="42"/>
      <c r="B766" s="42"/>
      <c r="C766" s="42"/>
      <c r="D766" s="42"/>
      <c r="E766" s="42"/>
      <c r="F766" s="42"/>
      <c r="G766" s="42"/>
      <c r="H766" s="42"/>
      <c r="I766" s="42"/>
      <c r="J766" s="42"/>
      <c r="K766" s="42"/>
      <c r="L766" s="42"/>
      <c r="M766" s="42"/>
      <c r="N766" s="42"/>
      <c r="O766" s="42"/>
      <c r="P766" s="42"/>
      <c r="Q766" s="42"/>
      <c r="R766" s="42"/>
      <c r="S766" s="42"/>
      <c r="T766" s="42"/>
    </row>
    <row r="767">
      <c r="A767" s="42"/>
      <c r="B767" s="42"/>
      <c r="C767" s="42"/>
      <c r="D767" s="42"/>
      <c r="E767" s="42"/>
      <c r="F767" s="42"/>
      <c r="G767" s="42"/>
      <c r="H767" s="42"/>
      <c r="I767" s="42"/>
      <c r="J767" s="42"/>
      <c r="K767" s="42"/>
      <c r="L767" s="42"/>
      <c r="M767" s="42"/>
      <c r="N767" s="42"/>
      <c r="O767" s="42"/>
      <c r="P767" s="42"/>
      <c r="Q767" s="42"/>
      <c r="R767" s="42"/>
      <c r="S767" s="42"/>
      <c r="T767" s="42"/>
    </row>
    <row r="768">
      <c r="A768" s="42"/>
      <c r="B768" s="42"/>
      <c r="C768" s="42"/>
      <c r="D768" s="42"/>
      <c r="E768" s="42"/>
      <c r="F768" s="42"/>
      <c r="G768" s="42"/>
      <c r="H768" s="42"/>
      <c r="I768" s="42"/>
      <c r="J768" s="42"/>
      <c r="K768" s="42"/>
      <c r="L768" s="42"/>
      <c r="M768" s="42"/>
      <c r="N768" s="42"/>
      <c r="O768" s="42"/>
      <c r="P768" s="42"/>
      <c r="Q768" s="42"/>
      <c r="R768" s="42"/>
      <c r="S768" s="42"/>
      <c r="T768" s="42"/>
    </row>
    <row r="769">
      <c r="A769" s="42"/>
      <c r="B769" s="42"/>
      <c r="C769" s="42"/>
      <c r="D769" s="42"/>
      <c r="E769" s="42"/>
      <c r="F769" s="42"/>
      <c r="G769" s="42"/>
      <c r="H769" s="42"/>
      <c r="I769" s="42"/>
      <c r="J769" s="42"/>
      <c r="K769" s="42"/>
      <c r="L769" s="42"/>
      <c r="M769" s="42"/>
      <c r="N769" s="42"/>
      <c r="O769" s="42"/>
      <c r="P769" s="42"/>
      <c r="Q769" s="42"/>
      <c r="R769" s="42"/>
      <c r="S769" s="42"/>
      <c r="T769" s="42"/>
    </row>
    <row r="770">
      <c r="A770" s="42"/>
      <c r="B770" s="42"/>
      <c r="C770" s="42"/>
      <c r="D770" s="42"/>
      <c r="E770" s="42"/>
      <c r="F770" s="42"/>
      <c r="G770" s="42"/>
      <c r="H770" s="42"/>
      <c r="I770" s="42"/>
      <c r="J770" s="42"/>
      <c r="K770" s="42"/>
      <c r="L770" s="42"/>
      <c r="M770" s="42"/>
      <c r="N770" s="42"/>
      <c r="O770" s="42"/>
      <c r="P770" s="42"/>
      <c r="Q770" s="42"/>
      <c r="R770" s="42"/>
      <c r="S770" s="42"/>
      <c r="T770" s="42"/>
    </row>
    <row r="771">
      <c r="A771" s="42"/>
      <c r="B771" s="42"/>
      <c r="C771" s="42"/>
      <c r="D771" s="42"/>
      <c r="E771" s="42"/>
      <c r="F771" s="42"/>
      <c r="G771" s="42"/>
      <c r="H771" s="42"/>
      <c r="I771" s="42"/>
      <c r="J771" s="42"/>
      <c r="K771" s="42"/>
      <c r="L771" s="42"/>
      <c r="M771" s="42"/>
      <c r="N771" s="42"/>
      <c r="O771" s="42"/>
      <c r="P771" s="42"/>
      <c r="Q771" s="42"/>
      <c r="R771" s="42"/>
      <c r="S771" s="42"/>
      <c r="T771" s="42"/>
    </row>
    <row r="772">
      <c r="A772" s="42"/>
      <c r="B772" s="42"/>
      <c r="C772" s="42"/>
      <c r="D772" s="42"/>
      <c r="E772" s="42"/>
      <c r="F772" s="42"/>
      <c r="G772" s="42"/>
      <c r="H772" s="42"/>
      <c r="I772" s="42"/>
      <c r="J772" s="42"/>
      <c r="K772" s="42"/>
      <c r="L772" s="42"/>
      <c r="M772" s="42"/>
      <c r="N772" s="42"/>
      <c r="O772" s="42"/>
      <c r="P772" s="42"/>
      <c r="Q772" s="42"/>
      <c r="R772" s="42"/>
      <c r="S772" s="42"/>
      <c r="T772" s="42"/>
    </row>
    <row r="773">
      <c r="A773" s="42"/>
      <c r="B773" s="42"/>
      <c r="C773" s="42"/>
      <c r="D773" s="42"/>
      <c r="E773" s="42"/>
      <c r="F773" s="42"/>
      <c r="G773" s="42"/>
      <c r="H773" s="42"/>
      <c r="I773" s="42"/>
      <c r="J773" s="42"/>
      <c r="K773" s="42"/>
      <c r="L773" s="42"/>
      <c r="M773" s="42"/>
      <c r="N773" s="42"/>
      <c r="O773" s="42"/>
      <c r="P773" s="42"/>
      <c r="Q773" s="42"/>
      <c r="R773" s="42"/>
      <c r="S773" s="42"/>
      <c r="T773" s="42"/>
    </row>
    <row r="774">
      <c r="A774" s="42"/>
      <c r="B774" s="42"/>
      <c r="C774" s="42"/>
      <c r="D774" s="42"/>
      <c r="E774" s="42"/>
      <c r="F774" s="42"/>
      <c r="G774" s="42"/>
      <c r="H774" s="42"/>
      <c r="I774" s="42"/>
      <c r="J774" s="42"/>
      <c r="K774" s="42"/>
      <c r="L774" s="42"/>
      <c r="M774" s="42"/>
      <c r="N774" s="42"/>
      <c r="O774" s="42"/>
      <c r="P774" s="42"/>
      <c r="Q774" s="42"/>
      <c r="R774" s="42"/>
      <c r="S774" s="42"/>
      <c r="T774" s="42"/>
    </row>
    <row r="775">
      <c r="A775" s="42"/>
      <c r="B775" s="42"/>
      <c r="C775" s="42"/>
      <c r="D775" s="42"/>
      <c r="E775" s="42"/>
      <c r="F775" s="42"/>
      <c r="G775" s="42"/>
      <c r="H775" s="42"/>
      <c r="I775" s="42"/>
      <c r="J775" s="42"/>
      <c r="K775" s="42"/>
      <c r="L775" s="42"/>
      <c r="M775" s="42"/>
      <c r="N775" s="42"/>
      <c r="O775" s="42"/>
      <c r="P775" s="42"/>
      <c r="Q775" s="42"/>
      <c r="R775" s="42"/>
      <c r="S775" s="42"/>
      <c r="T775" s="42"/>
    </row>
    <row r="776">
      <c r="A776" s="42"/>
      <c r="B776" s="42"/>
      <c r="C776" s="42"/>
      <c r="D776" s="42"/>
      <c r="E776" s="42"/>
      <c r="F776" s="42"/>
      <c r="G776" s="42"/>
      <c r="H776" s="42"/>
      <c r="I776" s="42"/>
      <c r="J776" s="42"/>
      <c r="K776" s="42"/>
      <c r="L776" s="42"/>
      <c r="M776" s="42"/>
      <c r="N776" s="42"/>
      <c r="O776" s="42"/>
      <c r="P776" s="42"/>
      <c r="Q776" s="42"/>
      <c r="R776" s="42"/>
      <c r="S776" s="42"/>
      <c r="T776" s="42"/>
    </row>
    <row r="777">
      <c r="A777" s="42"/>
      <c r="B777" s="42"/>
      <c r="C777" s="42"/>
      <c r="D777" s="42"/>
      <c r="E777" s="42"/>
      <c r="F777" s="42"/>
      <c r="G777" s="42"/>
      <c r="H777" s="42"/>
      <c r="I777" s="42"/>
      <c r="J777" s="42"/>
      <c r="K777" s="42"/>
      <c r="L777" s="42"/>
      <c r="M777" s="42"/>
      <c r="N777" s="42"/>
      <c r="O777" s="42"/>
      <c r="P777" s="42"/>
      <c r="Q777" s="42"/>
      <c r="R777" s="42"/>
      <c r="S777" s="42"/>
      <c r="T777" s="42"/>
    </row>
    <row r="778">
      <c r="A778" s="42"/>
      <c r="B778" s="42"/>
      <c r="C778" s="42"/>
      <c r="D778" s="42"/>
      <c r="E778" s="42"/>
      <c r="F778" s="42"/>
      <c r="G778" s="42"/>
      <c r="H778" s="42"/>
      <c r="I778" s="42"/>
      <c r="J778" s="42"/>
      <c r="K778" s="42"/>
      <c r="L778" s="42"/>
      <c r="M778" s="42"/>
      <c r="N778" s="42"/>
      <c r="O778" s="42"/>
      <c r="P778" s="42"/>
      <c r="Q778" s="42"/>
      <c r="R778" s="42"/>
      <c r="S778" s="42"/>
      <c r="T778" s="42"/>
    </row>
    <row r="779">
      <c r="A779" s="42"/>
      <c r="B779" s="42"/>
      <c r="C779" s="42"/>
      <c r="D779" s="42"/>
      <c r="E779" s="42"/>
      <c r="F779" s="42"/>
      <c r="G779" s="42"/>
      <c r="H779" s="42"/>
      <c r="I779" s="42"/>
      <c r="J779" s="42"/>
      <c r="K779" s="42"/>
      <c r="L779" s="42"/>
      <c r="M779" s="42"/>
      <c r="N779" s="42"/>
      <c r="O779" s="42"/>
      <c r="P779" s="42"/>
      <c r="Q779" s="42"/>
      <c r="R779" s="42"/>
      <c r="S779" s="42"/>
      <c r="T779" s="42"/>
    </row>
    <row r="780">
      <c r="A780" s="42"/>
      <c r="B780" s="42"/>
      <c r="C780" s="42"/>
      <c r="D780" s="42"/>
      <c r="E780" s="42"/>
      <c r="F780" s="42"/>
      <c r="G780" s="42"/>
      <c r="H780" s="42"/>
      <c r="I780" s="42"/>
      <c r="J780" s="42"/>
      <c r="K780" s="42"/>
      <c r="L780" s="42"/>
      <c r="M780" s="42"/>
      <c r="N780" s="42"/>
      <c r="O780" s="42"/>
      <c r="P780" s="42"/>
      <c r="Q780" s="42"/>
      <c r="R780" s="42"/>
      <c r="S780" s="42"/>
      <c r="T780" s="42"/>
    </row>
    <row r="781">
      <c r="A781" s="42"/>
      <c r="B781" s="42"/>
      <c r="C781" s="42"/>
      <c r="D781" s="42"/>
      <c r="E781" s="42"/>
      <c r="F781" s="42"/>
      <c r="G781" s="42"/>
      <c r="H781" s="42"/>
      <c r="I781" s="42"/>
      <c r="J781" s="42"/>
      <c r="K781" s="42"/>
      <c r="L781" s="42"/>
      <c r="M781" s="42"/>
      <c r="N781" s="42"/>
      <c r="O781" s="42"/>
      <c r="P781" s="42"/>
      <c r="Q781" s="42"/>
      <c r="R781" s="42"/>
      <c r="S781" s="42"/>
      <c r="T781" s="42"/>
    </row>
    <row r="782">
      <c r="A782" s="42"/>
      <c r="B782" s="42"/>
      <c r="C782" s="42"/>
      <c r="D782" s="42"/>
      <c r="E782" s="42"/>
      <c r="F782" s="42"/>
      <c r="G782" s="42"/>
      <c r="H782" s="42"/>
      <c r="I782" s="42"/>
      <c r="J782" s="42"/>
      <c r="K782" s="42"/>
      <c r="L782" s="42"/>
      <c r="M782" s="42"/>
      <c r="N782" s="42"/>
      <c r="O782" s="42"/>
      <c r="P782" s="42"/>
      <c r="Q782" s="42"/>
      <c r="R782" s="42"/>
      <c r="S782" s="42"/>
      <c r="T782" s="42"/>
    </row>
    <row r="783">
      <c r="A783" s="42"/>
      <c r="B783" s="42"/>
      <c r="C783" s="42"/>
      <c r="D783" s="42"/>
      <c r="E783" s="42"/>
      <c r="F783" s="42"/>
      <c r="G783" s="42"/>
      <c r="H783" s="42"/>
      <c r="I783" s="42"/>
      <c r="J783" s="42"/>
      <c r="K783" s="42"/>
      <c r="L783" s="42"/>
      <c r="M783" s="42"/>
      <c r="N783" s="42"/>
      <c r="O783" s="42"/>
      <c r="P783" s="42"/>
      <c r="Q783" s="42"/>
      <c r="R783" s="42"/>
      <c r="S783" s="42"/>
      <c r="T783" s="42"/>
    </row>
    <row r="784">
      <c r="A784" s="42"/>
      <c r="B784" s="42"/>
      <c r="C784" s="42"/>
      <c r="D784" s="42"/>
      <c r="E784" s="42"/>
      <c r="F784" s="42"/>
      <c r="G784" s="42"/>
      <c r="H784" s="42"/>
      <c r="I784" s="42"/>
      <c r="J784" s="42"/>
      <c r="K784" s="42"/>
      <c r="L784" s="42"/>
      <c r="M784" s="42"/>
      <c r="N784" s="42"/>
      <c r="O784" s="42"/>
      <c r="P784" s="42"/>
      <c r="Q784" s="42"/>
      <c r="R784" s="42"/>
      <c r="S784" s="42"/>
      <c r="T784" s="42"/>
    </row>
    <row r="785">
      <c r="A785" s="42"/>
      <c r="B785" s="42"/>
      <c r="C785" s="42"/>
      <c r="D785" s="42"/>
      <c r="E785" s="42"/>
      <c r="F785" s="42"/>
      <c r="G785" s="42"/>
      <c r="H785" s="42"/>
      <c r="I785" s="42"/>
      <c r="J785" s="42"/>
      <c r="K785" s="42"/>
      <c r="L785" s="42"/>
      <c r="M785" s="42"/>
      <c r="N785" s="42"/>
      <c r="O785" s="42"/>
      <c r="P785" s="42"/>
      <c r="Q785" s="42"/>
      <c r="R785" s="42"/>
      <c r="S785" s="42"/>
      <c r="T785" s="42"/>
    </row>
    <row r="786">
      <c r="A786" s="42"/>
      <c r="B786" s="42"/>
      <c r="C786" s="42"/>
      <c r="D786" s="42"/>
      <c r="E786" s="42"/>
      <c r="F786" s="42"/>
      <c r="G786" s="42"/>
      <c r="H786" s="42"/>
      <c r="I786" s="42"/>
      <c r="J786" s="42"/>
      <c r="K786" s="42"/>
      <c r="L786" s="42"/>
      <c r="M786" s="42"/>
      <c r="N786" s="42"/>
      <c r="O786" s="42"/>
      <c r="P786" s="42"/>
      <c r="Q786" s="42"/>
      <c r="R786" s="42"/>
      <c r="S786" s="42"/>
      <c r="T786" s="42"/>
    </row>
    <row r="787">
      <c r="A787" s="42"/>
      <c r="B787" s="42"/>
      <c r="C787" s="42"/>
      <c r="D787" s="42"/>
      <c r="E787" s="42"/>
      <c r="F787" s="42"/>
      <c r="G787" s="42"/>
      <c r="H787" s="42"/>
      <c r="I787" s="42"/>
      <c r="J787" s="42"/>
      <c r="K787" s="42"/>
      <c r="L787" s="42"/>
      <c r="M787" s="42"/>
      <c r="N787" s="42"/>
      <c r="O787" s="42"/>
      <c r="P787" s="42"/>
      <c r="Q787" s="42"/>
      <c r="R787" s="42"/>
      <c r="S787" s="42"/>
      <c r="T787" s="42"/>
    </row>
    <row r="788">
      <c r="A788" s="42"/>
      <c r="B788" s="42"/>
      <c r="C788" s="42"/>
      <c r="D788" s="42"/>
      <c r="E788" s="42"/>
      <c r="F788" s="42"/>
      <c r="G788" s="42"/>
      <c r="H788" s="42"/>
      <c r="I788" s="42"/>
      <c r="J788" s="42"/>
      <c r="K788" s="42"/>
      <c r="L788" s="42"/>
      <c r="M788" s="42"/>
      <c r="N788" s="42"/>
      <c r="O788" s="42"/>
      <c r="P788" s="42"/>
      <c r="Q788" s="42"/>
      <c r="R788" s="42"/>
      <c r="S788" s="42"/>
      <c r="T788" s="42"/>
    </row>
    <row r="789">
      <c r="A789" s="42"/>
      <c r="B789" s="42"/>
      <c r="C789" s="42"/>
      <c r="D789" s="42"/>
      <c r="E789" s="42"/>
      <c r="F789" s="42"/>
      <c r="G789" s="42"/>
      <c r="H789" s="42"/>
      <c r="I789" s="42"/>
      <c r="J789" s="42"/>
      <c r="K789" s="42"/>
      <c r="L789" s="42"/>
      <c r="M789" s="42"/>
      <c r="N789" s="42"/>
      <c r="O789" s="42"/>
      <c r="P789" s="42"/>
      <c r="Q789" s="42"/>
      <c r="R789" s="42"/>
      <c r="S789" s="42"/>
      <c r="T789" s="42"/>
    </row>
    <row r="790">
      <c r="A790" s="42"/>
      <c r="B790" s="42"/>
      <c r="C790" s="42"/>
      <c r="D790" s="42"/>
      <c r="E790" s="42"/>
      <c r="F790" s="42"/>
      <c r="G790" s="42"/>
      <c r="H790" s="42"/>
      <c r="I790" s="42"/>
      <c r="J790" s="42"/>
      <c r="K790" s="42"/>
      <c r="L790" s="42"/>
      <c r="M790" s="42"/>
      <c r="N790" s="42"/>
      <c r="O790" s="42"/>
      <c r="P790" s="42"/>
      <c r="Q790" s="42"/>
      <c r="R790" s="42"/>
      <c r="S790" s="42"/>
      <c r="T790" s="42"/>
    </row>
    <row r="791">
      <c r="A791" s="42"/>
      <c r="B791" s="42"/>
      <c r="C791" s="42"/>
      <c r="D791" s="42"/>
      <c r="E791" s="42"/>
      <c r="F791" s="42"/>
      <c r="G791" s="42"/>
      <c r="H791" s="42"/>
      <c r="I791" s="42"/>
      <c r="J791" s="42"/>
      <c r="K791" s="42"/>
      <c r="L791" s="42"/>
      <c r="M791" s="42"/>
      <c r="N791" s="42"/>
      <c r="O791" s="42"/>
      <c r="P791" s="42"/>
      <c r="Q791" s="42"/>
      <c r="R791" s="42"/>
      <c r="S791" s="42"/>
      <c r="T791" s="42"/>
    </row>
    <row r="792">
      <c r="A792" s="42"/>
      <c r="B792" s="42"/>
      <c r="C792" s="42"/>
      <c r="D792" s="42"/>
      <c r="E792" s="42"/>
      <c r="F792" s="42"/>
      <c r="G792" s="42"/>
      <c r="H792" s="42"/>
      <c r="I792" s="42"/>
      <c r="J792" s="42"/>
      <c r="K792" s="42"/>
      <c r="L792" s="42"/>
      <c r="M792" s="42"/>
      <c r="N792" s="42"/>
      <c r="O792" s="42"/>
      <c r="P792" s="42"/>
      <c r="Q792" s="42"/>
      <c r="R792" s="42"/>
      <c r="S792" s="42"/>
      <c r="T792" s="42"/>
    </row>
    <row r="793">
      <c r="A793" s="42"/>
      <c r="B793" s="42"/>
      <c r="C793" s="42"/>
      <c r="D793" s="42"/>
      <c r="E793" s="42"/>
      <c r="F793" s="42"/>
      <c r="G793" s="42"/>
      <c r="H793" s="42"/>
      <c r="I793" s="42"/>
      <c r="J793" s="42"/>
      <c r="K793" s="42"/>
      <c r="L793" s="42"/>
      <c r="M793" s="42"/>
      <c r="N793" s="42"/>
      <c r="O793" s="42"/>
      <c r="P793" s="42"/>
      <c r="Q793" s="42"/>
      <c r="R793" s="42"/>
      <c r="S793" s="42"/>
      <c r="T793" s="42"/>
    </row>
    <row r="794">
      <c r="A794" s="42"/>
      <c r="B794" s="42"/>
      <c r="C794" s="42"/>
      <c r="D794" s="42"/>
      <c r="E794" s="42"/>
      <c r="F794" s="42"/>
      <c r="G794" s="42"/>
      <c r="H794" s="42"/>
      <c r="I794" s="42"/>
      <c r="J794" s="42"/>
      <c r="K794" s="42"/>
      <c r="L794" s="42"/>
      <c r="M794" s="42"/>
      <c r="N794" s="42"/>
      <c r="O794" s="42"/>
      <c r="P794" s="42"/>
      <c r="Q794" s="42"/>
      <c r="R794" s="42"/>
      <c r="S794" s="42"/>
      <c r="T794" s="42"/>
    </row>
    <row r="795">
      <c r="A795" s="42"/>
      <c r="B795" s="42"/>
      <c r="C795" s="42"/>
      <c r="D795" s="42"/>
      <c r="E795" s="42"/>
      <c r="F795" s="42"/>
      <c r="G795" s="42"/>
      <c r="H795" s="42"/>
      <c r="I795" s="42"/>
      <c r="J795" s="42"/>
      <c r="K795" s="42"/>
      <c r="L795" s="42"/>
      <c r="M795" s="42"/>
      <c r="N795" s="42"/>
      <c r="O795" s="42"/>
      <c r="P795" s="42"/>
      <c r="Q795" s="42"/>
      <c r="R795" s="42"/>
      <c r="S795" s="42"/>
      <c r="T795" s="42"/>
    </row>
    <row r="796">
      <c r="A796" s="42"/>
      <c r="B796" s="42"/>
      <c r="C796" s="42"/>
      <c r="D796" s="42"/>
      <c r="E796" s="42"/>
      <c r="F796" s="42"/>
      <c r="G796" s="42"/>
      <c r="H796" s="42"/>
      <c r="I796" s="42"/>
      <c r="J796" s="42"/>
      <c r="K796" s="42"/>
      <c r="L796" s="42"/>
      <c r="M796" s="42"/>
      <c r="N796" s="42"/>
      <c r="O796" s="42"/>
      <c r="P796" s="42"/>
      <c r="Q796" s="42"/>
      <c r="R796" s="42"/>
      <c r="S796" s="42"/>
      <c r="T796" s="42"/>
    </row>
    <row r="797">
      <c r="A797" s="42"/>
      <c r="B797" s="42"/>
      <c r="C797" s="42"/>
      <c r="D797" s="42"/>
      <c r="E797" s="42"/>
      <c r="F797" s="42"/>
      <c r="G797" s="42"/>
      <c r="H797" s="42"/>
      <c r="I797" s="42"/>
      <c r="J797" s="42"/>
      <c r="K797" s="42"/>
      <c r="L797" s="42"/>
      <c r="M797" s="42"/>
      <c r="N797" s="42"/>
      <c r="O797" s="42"/>
      <c r="P797" s="42"/>
      <c r="Q797" s="42"/>
      <c r="R797" s="42"/>
      <c r="S797" s="42"/>
      <c r="T797" s="42"/>
    </row>
    <row r="798">
      <c r="A798" s="42"/>
      <c r="B798" s="42"/>
      <c r="C798" s="42"/>
      <c r="D798" s="42"/>
      <c r="E798" s="42"/>
      <c r="F798" s="42"/>
      <c r="G798" s="42"/>
      <c r="H798" s="42"/>
      <c r="I798" s="42"/>
      <c r="J798" s="42"/>
      <c r="K798" s="42"/>
      <c r="L798" s="42"/>
      <c r="M798" s="42"/>
      <c r="N798" s="42"/>
      <c r="O798" s="42"/>
      <c r="P798" s="42"/>
      <c r="Q798" s="42"/>
      <c r="R798" s="42"/>
      <c r="S798" s="42"/>
      <c r="T798" s="42"/>
    </row>
    <row r="799">
      <c r="A799" s="42"/>
      <c r="B799" s="42"/>
      <c r="C799" s="42"/>
      <c r="D799" s="42"/>
      <c r="E799" s="42"/>
      <c r="F799" s="42"/>
      <c r="G799" s="42"/>
      <c r="H799" s="42"/>
      <c r="I799" s="42"/>
      <c r="J799" s="42"/>
      <c r="K799" s="42"/>
      <c r="L799" s="42"/>
      <c r="M799" s="42"/>
      <c r="N799" s="42"/>
      <c r="O799" s="42"/>
      <c r="P799" s="42"/>
      <c r="Q799" s="42"/>
      <c r="R799" s="42"/>
      <c r="S799" s="42"/>
      <c r="T799" s="42"/>
    </row>
    <row r="800">
      <c r="A800" s="42"/>
      <c r="B800" s="42"/>
      <c r="C800" s="42"/>
      <c r="D800" s="42"/>
      <c r="E800" s="42"/>
      <c r="F800" s="42"/>
      <c r="G800" s="42"/>
      <c r="H800" s="42"/>
      <c r="I800" s="42"/>
      <c r="J800" s="42"/>
      <c r="K800" s="42"/>
      <c r="L800" s="42"/>
      <c r="M800" s="42"/>
      <c r="N800" s="42"/>
      <c r="O800" s="42"/>
      <c r="P800" s="42"/>
      <c r="Q800" s="42"/>
      <c r="R800" s="42"/>
      <c r="S800" s="42"/>
      <c r="T800" s="42"/>
    </row>
    <row r="801">
      <c r="A801" s="42"/>
      <c r="B801" s="42"/>
      <c r="C801" s="42"/>
      <c r="D801" s="42"/>
      <c r="E801" s="42"/>
      <c r="F801" s="42"/>
      <c r="G801" s="42"/>
      <c r="H801" s="42"/>
      <c r="I801" s="42"/>
      <c r="J801" s="42"/>
      <c r="K801" s="42"/>
      <c r="L801" s="42"/>
      <c r="M801" s="42"/>
      <c r="N801" s="42"/>
      <c r="O801" s="42"/>
      <c r="P801" s="42"/>
      <c r="Q801" s="42"/>
      <c r="R801" s="42"/>
      <c r="S801" s="42"/>
      <c r="T801" s="42"/>
    </row>
    <row r="802">
      <c r="A802" s="42"/>
      <c r="B802" s="42"/>
      <c r="C802" s="42"/>
      <c r="D802" s="42"/>
      <c r="E802" s="42"/>
      <c r="F802" s="42"/>
      <c r="G802" s="42"/>
      <c r="H802" s="42"/>
      <c r="I802" s="42"/>
      <c r="J802" s="42"/>
      <c r="K802" s="42"/>
      <c r="L802" s="42"/>
      <c r="M802" s="42"/>
      <c r="N802" s="42"/>
      <c r="O802" s="42"/>
      <c r="P802" s="42"/>
      <c r="Q802" s="42"/>
      <c r="R802" s="42"/>
      <c r="S802" s="42"/>
      <c r="T802" s="42"/>
    </row>
    <row r="803">
      <c r="A803" s="42"/>
      <c r="B803" s="42"/>
      <c r="C803" s="42"/>
      <c r="D803" s="42"/>
      <c r="E803" s="42"/>
      <c r="F803" s="42"/>
      <c r="G803" s="42"/>
      <c r="H803" s="42"/>
      <c r="I803" s="42"/>
      <c r="J803" s="42"/>
      <c r="K803" s="42"/>
      <c r="L803" s="42"/>
      <c r="M803" s="42"/>
      <c r="N803" s="42"/>
      <c r="O803" s="42"/>
      <c r="P803" s="42"/>
      <c r="Q803" s="42"/>
      <c r="R803" s="42"/>
      <c r="S803" s="42"/>
      <c r="T803" s="42"/>
    </row>
    <row r="804">
      <c r="A804" s="42"/>
      <c r="B804" s="42"/>
      <c r="C804" s="42"/>
      <c r="D804" s="42"/>
      <c r="E804" s="42"/>
      <c r="F804" s="42"/>
      <c r="G804" s="42"/>
      <c r="H804" s="42"/>
      <c r="I804" s="42"/>
      <c r="J804" s="42"/>
      <c r="K804" s="42"/>
      <c r="L804" s="42"/>
      <c r="M804" s="42"/>
      <c r="N804" s="42"/>
      <c r="O804" s="42"/>
      <c r="P804" s="42"/>
      <c r="Q804" s="42"/>
      <c r="R804" s="42"/>
      <c r="S804" s="42"/>
      <c r="T804" s="42"/>
    </row>
    <row r="805">
      <c r="A805" s="42"/>
      <c r="B805" s="42"/>
      <c r="C805" s="42"/>
      <c r="D805" s="42"/>
      <c r="E805" s="42"/>
      <c r="F805" s="42"/>
      <c r="G805" s="42"/>
      <c r="H805" s="42"/>
      <c r="I805" s="42"/>
      <c r="J805" s="42"/>
      <c r="K805" s="42"/>
      <c r="L805" s="42"/>
      <c r="M805" s="42"/>
      <c r="N805" s="42"/>
      <c r="O805" s="42"/>
      <c r="P805" s="42"/>
      <c r="Q805" s="42"/>
      <c r="R805" s="42"/>
      <c r="S805" s="42"/>
      <c r="T805" s="42"/>
    </row>
    <row r="806">
      <c r="A806" s="42"/>
      <c r="B806" s="42"/>
      <c r="C806" s="42"/>
      <c r="D806" s="42"/>
      <c r="E806" s="42"/>
      <c r="F806" s="42"/>
      <c r="G806" s="42"/>
      <c r="H806" s="42"/>
      <c r="I806" s="42"/>
      <c r="J806" s="42"/>
      <c r="K806" s="42"/>
      <c r="L806" s="42"/>
      <c r="M806" s="42"/>
      <c r="N806" s="42"/>
      <c r="O806" s="42"/>
      <c r="P806" s="42"/>
      <c r="Q806" s="42"/>
      <c r="R806" s="42"/>
      <c r="S806" s="42"/>
      <c r="T806" s="42"/>
    </row>
    <row r="807">
      <c r="A807" s="42"/>
      <c r="B807" s="42"/>
      <c r="C807" s="42"/>
      <c r="D807" s="42"/>
      <c r="E807" s="42"/>
      <c r="F807" s="42"/>
      <c r="G807" s="42"/>
      <c r="H807" s="42"/>
      <c r="I807" s="42"/>
      <c r="J807" s="42"/>
      <c r="K807" s="42"/>
      <c r="L807" s="42"/>
      <c r="M807" s="42"/>
      <c r="N807" s="42"/>
      <c r="O807" s="42"/>
      <c r="P807" s="42"/>
      <c r="Q807" s="42"/>
      <c r="R807" s="42"/>
      <c r="S807" s="42"/>
      <c r="T807" s="42"/>
    </row>
    <row r="808">
      <c r="A808" s="42"/>
      <c r="B808" s="42"/>
      <c r="C808" s="42"/>
      <c r="D808" s="42"/>
      <c r="E808" s="42"/>
      <c r="F808" s="42"/>
      <c r="G808" s="42"/>
      <c r="H808" s="42"/>
      <c r="I808" s="42"/>
      <c r="J808" s="42"/>
      <c r="K808" s="42"/>
      <c r="L808" s="42"/>
      <c r="M808" s="42"/>
      <c r="N808" s="42"/>
      <c r="O808" s="42"/>
      <c r="P808" s="42"/>
      <c r="Q808" s="42"/>
      <c r="R808" s="42"/>
      <c r="S808" s="42"/>
      <c r="T808" s="42"/>
    </row>
    <row r="809">
      <c r="A809" s="42"/>
      <c r="B809" s="42"/>
      <c r="C809" s="42"/>
      <c r="D809" s="42"/>
      <c r="E809" s="42"/>
      <c r="F809" s="42"/>
      <c r="G809" s="42"/>
      <c r="H809" s="42"/>
      <c r="I809" s="42"/>
      <c r="J809" s="42"/>
      <c r="K809" s="42"/>
      <c r="L809" s="42"/>
      <c r="M809" s="42"/>
      <c r="N809" s="42"/>
      <c r="O809" s="42"/>
      <c r="P809" s="42"/>
      <c r="Q809" s="42"/>
      <c r="R809" s="42"/>
      <c r="S809" s="42"/>
      <c r="T809" s="42"/>
    </row>
    <row r="810">
      <c r="A810" s="42"/>
      <c r="B810" s="42"/>
      <c r="C810" s="42"/>
      <c r="D810" s="42"/>
      <c r="E810" s="42"/>
      <c r="F810" s="42"/>
      <c r="G810" s="42"/>
      <c r="H810" s="42"/>
      <c r="I810" s="42"/>
      <c r="J810" s="42"/>
      <c r="K810" s="42"/>
      <c r="L810" s="42"/>
      <c r="M810" s="42"/>
      <c r="N810" s="42"/>
      <c r="O810" s="42"/>
      <c r="P810" s="42"/>
      <c r="Q810" s="42"/>
      <c r="R810" s="42"/>
      <c r="S810" s="42"/>
      <c r="T810" s="42"/>
    </row>
    <row r="811">
      <c r="A811" s="42"/>
      <c r="B811" s="42"/>
      <c r="C811" s="42"/>
      <c r="D811" s="42"/>
      <c r="E811" s="42"/>
      <c r="F811" s="42"/>
      <c r="G811" s="42"/>
      <c r="H811" s="42"/>
      <c r="I811" s="42"/>
      <c r="J811" s="42"/>
      <c r="K811" s="42"/>
      <c r="L811" s="42"/>
      <c r="M811" s="42"/>
      <c r="N811" s="42"/>
      <c r="O811" s="42"/>
      <c r="P811" s="42"/>
      <c r="Q811" s="42"/>
      <c r="R811" s="42"/>
      <c r="S811" s="42"/>
      <c r="T811" s="42"/>
    </row>
    <row r="812">
      <c r="A812" s="42"/>
      <c r="B812" s="42"/>
      <c r="C812" s="42"/>
      <c r="D812" s="42"/>
      <c r="E812" s="42"/>
      <c r="F812" s="42"/>
      <c r="G812" s="42"/>
      <c r="H812" s="42"/>
      <c r="I812" s="42"/>
      <c r="J812" s="42"/>
      <c r="K812" s="42"/>
      <c r="L812" s="42"/>
      <c r="M812" s="42"/>
      <c r="N812" s="42"/>
      <c r="O812" s="42"/>
      <c r="P812" s="42"/>
      <c r="Q812" s="42"/>
      <c r="R812" s="42"/>
      <c r="S812" s="42"/>
      <c r="T812" s="42"/>
    </row>
    <row r="813">
      <c r="A813" s="42"/>
      <c r="B813" s="42"/>
      <c r="C813" s="42"/>
      <c r="D813" s="42"/>
      <c r="E813" s="42"/>
      <c r="F813" s="42"/>
      <c r="G813" s="42"/>
      <c r="H813" s="42"/>
      <c r="I813" s="42"/>
      <c r="J813" s="42"/>
      <c r="K813" s="42"/>
      <c r="L813" s="42"/>
      <c r="M813" s="42"/>
      <c r="N813" s="42"/>
      <c r="O813" s="42"/>
      <c r="P813" s="42"/>
      <c r="Q813" s="42"/>
      <c r="R813" s="42"/>
      <c r="S813" s="42"/>
      <c r="T813" s="42"/>
    </row>
    <row r="814">
      <c r="A814" s="42"/>
      <c r="B814" s="42"/>
      <c r="C814" s="42"/>
      <c r="D814" s="42"/>
      <c r="E814" s="42"/>
      <c r="F814" s="42"/>
      <c r="G814" s="42"/>
      <c r="H814" s="42"/>
      <c r="I814" s="42"/>
      <c r="J814" s="42"/>
      <c r="K814" s="42"/>
      <c r="L814" s="42"/>
      <c r="M814" s="42"/>
      <c r="N814" s="42"/>
      <c r="O814" s="42"/>
      <c r="P814" s="42"/>
      <c r="Q814" s="42"/>
      <c r="R814" s="42"/>
      <c r="S814" s="42"/>
      <c r="T814" s="42"/>
    </row>
    <row r="815">
      <c r="A815" s="42"/>
      <c r="B815" s="42"/>
      <c r="C815" s="42"/>
      <c r="D815" s="42"/>
      <c r="E815" s="42"/>
      <c r="F815" s="42"/>
      <c r="G815" s="42"/>
      <c r="H815" s="42"/>
      <c r="I815" s="42"/>
      <c r="J815" s="42"/>
      <c r="K815" s="42"/>
      <c r="L815" s="42"/>
      <c r="M815" s="42"/>
      <c r="N815" s="42"/>
      <c r="O815" s="42"/>
      <c r="P815" s="42"/>
      <c r="Q815" s="42"/>
      <c r="R815" s="42"/>
      <c r="S815" s="42"/>
      <c r="T815" s="42"/>
    </row>
    <row r="816">
      <c r="A816" s="42"/>
      <c r="B816" s="42"/>
      <c r="C816" s="42"/>
      <c r="D816" s="42"/>
      <c r="E816" s="42"/>
      <c r="F816" s="42"/>
      <c r="G816" s="42"/>
      <c r="H816" s="42"/>
      <c r="I816" s="42"/>
      <c r="J816" s="42"/>
      <c r="K816" s="42"/>
      <c r="L816" s="42"/>
      <c r="M816" s="42"/>
      <c r="N816" s="42"/>
      <c r="O816" s="42"/>
      <c r="P816" s="42"/>
      <c r="Q816" s="42"/>
      <c r="R816" s="42"/>
      <c r="S816" s="42"/>
      <c r="T816" s="42"/>
    </row>
    <row r="817">
      <c r="A817" s="42"/>
      <c r="B817" s="42"/>
      <c r="C817" s="42"/>
      <c r="D817" s="42"/>
      <c r="E817" s="42"/>
      <c r="F817" s="42"/>
      <c r="G817" s="42"/>
      <c r="H817" s="42"/>
      <c r="I817" s="42"/>
      <c r="J817" s="42"/>
      <c r="K817" s="42"/>
      <c r="L817" s="42"/>
      <c r="M817" s="42"/>
      <c r="N817" s="42"/>
      <c r="O817" s="42"/>
      <c r="P817" s="42"/>
      <c r="Q817" s="42"/>
      <c r="R817" s="42"/>
      <c r="S817" s="42"/>
      <c r="T817" s="42"/>
    </row>
    <row r="818">
      <c r="A818" s="42"/>
      <c r="B818" s="42"/>
      <c r="C818" s="42"/>
      <c r="D818" s="42"/>
      <c r="E818" s="42"/>
      <c r="F818" s="42"/>
      <c r="G818" s="42"/>
      <c r="H818" s="42"/>
      <c r="I818" s="42"/>
      <c r="J818" s="42"/>
      <c r="K818" s="42"/>
      <c r="L818" s="42"/>
      <c r="M818" s="42"/>
      <c r="N818" s="42"/>
      <c r="O818" s="42"/>
      <c r="P818" s="42"/>
      <c r="Q818" s="42"/>
      <c r="R818" s="42"/>
      <c r="S818" s="42"/>
      <c r="T818" s="42"/>
    </row>
    <row r="819">
      <c r="A819" s="42"/>
      <c r="B819" s="42"/>
      <c r="C819" s="42"/>
      <c r="D819" s="42"/>
      <c r="E819" s="42"/>
      <c r="F819" s="42"/>
      <c r="G819" s="42"/>
      <c r="H819" s="42"/>
      <c r="I819" s="42"/>
      <c r="J819" s="42"/>
      <c r="K819" s="42"/>
      <c r="L819" s="42"/>
      <c r="M819" s="42"/>
      <c r="N819" s="42"/>
      <c r="O819" s="42"/>
      <c r="P819" s="42"/>
      <c r="Q819" s="42"/>
      <c r="R819" s="42"/>
      <c r="S819" s="42"/>
      <c r="T819" s="42"/>
    </row>
    <row r="820">
      <c r="A820" s="42"/>
      <c r="B820" s="42"/>
      <c r="C820" s="42"/>
      <c r="D820" s="42"/>
      <c r="E820" s="42"/>
      <c r="F820" s="42"/>
      <c r="G820" s="42"/>
      <c r="H820" s="42"/>
      <c r="I820" s="42"/>
      <c r="J820" s="42"/>
      <c r="K820" s="42"/>
      <c r="L820" s="42"/>
      <c r="M820" s="42"/>
      <c r="N820" s="42"/>
      <c r="O820" s="42"/>
      <c r="P820" s="42"/>
      <c r="Q820" s="42"/>
      <c r="R820" s="42"/>
      <c r="S820" s="42"/>
      <c r="T820" s="42"/>
    </row>
    <row r="821">
      <c r="A821" s="42"/>
      <c r="B821" s="42"/>
      <c r="C821" s="42"/>
      <c r="D821" s="42"/>
      <c r="E821" s="42"/>
      <c r="F821" s="42"/>
      <c r="G821" s="42"/>
      <c r="H821" s="42"/>
      <c r="I821" s="42"/>
      <c r="J821" s="42"/>
      <c r="K821" s="42"/>
      <c r="L821" s="42"/>
      <c r="M821" s="42"/>
      <c r="N821" s="42"/>
      <c r="O821" s="42"/>
      <c r="P821" s="42"/>
      <c r="Q821" s="42"/>
      <c r="R821" s="42"/>
      <c r="S821" s="42"/>
      <c r="T821" s="42"/>
    </row>
    <row r="822">
      <c r="A822" s="42"/>
      <c r="B822" s="42"/>
      <c r="C822" s="42"/>
      <c r="D822" s="42"/>
      <c r="E822" s="42"/>
      <c r="F822" s="42"/>
      <c r="G822" s="42"/>
      <c r="H822" s="42"/>
      <c r="I822" s="42"/>
      <c r="J822" s="42"/>
      <c r="K822" s="42"/>
      <c r="L822" s="42"/>
      <c r="M822" s="42"/>
      <c r="N822" s="42"/>
      <c r="O822" s="42"/>
      <c r="P822" s="42"/>
      <c r="Q822" s="42"/>
      <c r="R822" s="42"/>
      <c r="S822" s="42"/>
      <c r="T822" s="42"/>
    </row>
    <row r="823">
      <c r="A823" s="42"/>
      <c r="B823" s="42"/>
      <c r="C823" s="42"/>
      <c r="D823" s="42"/>
      <c r="E823" s="42"/>
      <c r="F823" s="42"/>
      <c r="G823" s="42"/>
      <c r="H823" s="42"/>
      <c r="I823" s="42"/>
      <c r="J823" s="42"/>
      <c r="K823" s="42"/>
      <c r="L823" s="42"/>
      <c r="M823" s="42"/>
      <c r="N823" s="42"/>
      <c r="O823" s="42"/>
      <c r="P823" s="42"/>
      <c r="Q823" s="42"/>
      <c r="R823" s="42"/>
      <c r="S823" s="42"/>
      <c r="T823" s="42"/>
    </row>
    <row r="824">
      <c r="A824" s="42"/>
      <c r="B824" s="42"/>
      <c r="C824" s="42"/>
      <c r="D824" s="42"/>
      <c r="E824" s="42"/>
      <c r="F824" s="42"/>
      <c r="G824" s="42"/>
      <c r="H824" s="42"/>
      <c r="I824" s="42"/>
      <c r="J824" s="42"/>
      <c r="K824" s="42"/>
      <c r="L824" s="42"/>
      <c r="M824" s="42"/>
      <c r="N824" s="42"/>
      <c r="O824" s="42"/>
      <c r="P824" s="42"/>
      <c r="Q824" s="42"/>
      <c r="R824" s="42"/>
      <c r="S824" s="42"/>
      <c r="T824" s="42"/>
    </row>
    <row r="825">
      <c r="A825" s="42"/>
      <c r="B825" s="42"/>
      <c r="C825" s="42"/>
      <c r="D825" s="42"/>
      <c r="E825" s="42"/>
      <c r="F825" s="42"/>
      <c r="G825" s="42"/>
      <c r="H825" s="42"/>
      <c r="I825" s="42"/>
      <c r="J825" s="42"/>
      <c r="K825" s="42"/>
      <c r="L825" s="42"/>
      <c r="M825" s="42"/>
      <c r="N825" s="42"/>
      <c r="O825" s="42"/>
      <c r="P825" s="42"/>
      <c r="Q825" s="42"/>
      <c r="R825" s="42"/>
      <c r="S825" s="42"/>
      <c r="T825" s="42"/>
    </row>
    <row r="826">
      <c r="A826" s="42"/>
      <c r="B826" s="42"/>
      <c r="C826" s="42"/>
      <c r="D826" s="42"/>
      <c r="E826" s="42"/>
      <c r="F826" s="42"/>
      <c r="G826" s="42"/>
      <c r="H826" s="42"/>
      <c r="I826" s="42"/>
      <c r="J826" s="42"/>
      <c r="K826" s="42"/>
      <c r="L826" s="42"/>
      <c r="M826" s="42"/>
      <c r="N826" s="42"/>
      <c r="O826" s="42"/>
      <c r="P826" s="42"/>
      <c r="Q826" s="42"/>
      <c r="R826" s="42"/>
      <c r="S826" s="42"/>
      <c r="T826" s="42"/>
    </row>
    <row r="827">
      <c r="A827" s="42"/>
      <c r="B827" s="42"/>
      <c r="C827" s="42"/>
      <c r="D827" s="42"/>
      <c r="E827" s="42"/>
      <c r="F827" s="42"/>
      <c r="G827" s="42"/>
      <c r="H827" s="42"/>
      <c r="I827" s="42"/>
      <c r="J827" s="42"/>
      <c r="K827" s="42"/>
      <c r="L827" s="42"/>
      <c r="M827" s="42"/>
      <c r="N827" s="42"/>
      <c r="O827" s="42"/>
      <c r="P827" s="42"/>
      <c r="Q827" s="42"/>
      <c r="R827" s="42"/>
      <c r="S827" s="42"/>
      <c r="T827" s="42"/>
    </row>
    <row r="828">
      <c r="A828" s="42"/>
      <c r="B828" s="42"/>
      <c r="C828" s="42"/>
      <c r="D828" s="42"/>
      <c r="E828" s="42"/>
      <c r="F828" s="42"/>
      <c r="G828" s="42"/>
      <c r="H828" s="42"/>
      <c r="I828" s="42"/>
      <c r="J828" s="42"/>
      <c r="K828" s="42"/>
      <c r="L828" s="42"/>
      <c r="M828" s="42"/>
      <c r="N828" s="42"/>
      <c r="O828" s="42"/>
      <c r="P828" s="42"/>
      <c r="Q828" s="42"/>
      <c r="R828" s="42"/>
      <c r="S828" s="42"/>
      <c r="T828" s="42"/>
    </row>
    <row r="829">
      <c r="A829" s="42"/>
      <c r="B829" s="42"/>
      <c r="C829" s="42"/>
      <c r="D829" s="42"/>
      <c r="E829" s="42"/>
      <c r="F829" s="42"/>
      <c r="G829" s="42"/>
      <c r="H829" s="42"/>
      <c r="I829" s="42"/>
      <c r="J829" s="42"/>
      <c r="K829" s="42"/>
      <c r="L829" s="42"/>
      <c r="M829" s="42"/>
      <c r="N829" s="42"/>
      <c r="O829" s="42"/>
      <c r="P829" s="42"/>
      <c r="Q829" s="42"/>
      <c r="R829" s="42"/>
      <c r="S829" s="42"/>
      <c r="T829" s="42"/>
    </row>
    <row r="830">
      <c r="A830" s="42"/>
      <c r="B830" s="42"/>
      <c r="C830" s="42"/>
      <c r="D830" s="42"/>
      <c r="E830" s="42"/>
      <c r="F830" s="42"/>
      <c r="G830" s="42"/>
      <c r="H830" s="42"/>
      <c r="I830" s="42"/>
      <c r="J830" s="42"/>
      <c r="K830" s="42"/>
      <c r="L830" s="42"/>
      <c r="M830" s="42"/>
      <c r="N830" s="42"/>
      <c r="O830" s="42"/>
      <c r="P830" s="42"/>
      <c r="Q830" s="42"/>
      <c r="R830" s="42"/>
      <c r="S830" s="42"/>
      <c r="T830" s="42"/>
    </row>
    <row r="831">
      <c r="A831" s="42"/>
      <c r="B831" s="42"/>
      <c r="C831" s="42"/>
      <c r="D831" s="42"/>
      <c r="E831" s="42"/>
      <c r="F831" s="42"/>
      <c r="G831" s="42"/>
      <c r="H831" s="42"/>
      <c r="I831" s="42"/>
      <c r="J831" s="42"/>
      <c r="K831" s="42"/>
      <c r="L831" s="42"/>
      <c r="M831" s="42"/>
      <c r="N831" s="42"/>
      <c r="O831" s="42"/>
      <c r="P831" s="42"/>
      <c r="Q831" s="42"/>
      <c r="R831" s="42"/>
      <c r="S831" s="42"/>
      <c r="T831" s="42"/>
    </row>
    <row r="832">
      <c r="A832" s="42"/>
      <c r="B832" s="42"/>
      <c r="C832" s="42"/>
      <c r="D832" s="42"/>
      <c r="E832" s="42"/>
      <c r="F832" s="42"/>
      <c r="G832" s="42"/>
      <c r="H832" s="42"/>
      <c r="I832" s="42"/>
      <c r="J832" s="42"/>
      <c r="K832" s="42"/>
      <c r="L832" s="42"/>
      <c r="M832" s="42"/>
      <c r="N832" s="42"/>
      <c r="O832" s="42"/>
      <c r="P832" s="42"/>
      <c r="Q832" s="42"/>
      <c r="R832" s="42"/>
      <c r="S832" s="42"/>
      <c r="T832" s="42"/>
    </row>
    <row r="833">
      <c r="A833" s="42"/>
      <c r="B833" s="42"/>
      <c r="C833" s="42"/>
      <c r="D833" s="42"/>
      <c r="E833" s="42"/>
      <c r="F833" s="42"/>
      <c r="G833" s="42"/>
      <c r="H833" s="42"/>
      <c r="I833" s="42"/>
      <c r="J833" s="42"/>
      <c r="K833" s="42"/>
      <c r="L833" s="42"/>
      <c r="M833" s="42"/>
      <c r="N833" s="42"/>
      <c r="O833" s="42"/>
      <c r="P833" s="42"/>
      <c r="Q833" s="42"/>
      <c r="R833" s="42"/>
      <c r="S833" s="42"/>
      <c r="T833" s="42"/>
    </row>
    <row r="834">
      <c r="A834" s="42"/>
      <c r="B834" s="42"/>
      <c r="C834" s="42"/>
      <c r="D834" s="42"/>
      <c r="E834" s="42"/>
      <c r="F834" s="42"/>
      <c r="G834" s="42"/>
      <c r="H834" s="42"/>
      <c r="I834" s="42"/>
      <c r="J834" s="42"/>
      <c r="K834" s="42"/>
      <c r="L834" s="42"/>
      <c r="M834" s="42"/>
      <c r="N834" s="42"/>
      <c r="O834" s="42"/>
      <c r="P834" s="42"/>
      <c r="Q834" s="42"/>
      <c r="R834" s="42"/>
      <c r="S834" s="42"/>
      <c r="T834" s="42"/>
    </row>
    <row r="835">
      <c r="A835" s="42"/>
      <c r="B835" s="42"/>
      <c r="C835" s="42"/>
      <c r="D835" s="42"/>
      <c r="E835" s="42"/>
      <c r="F835" s="42"/>
      <c r="G835" s="42"/>
      <c r="H835" s="42"/>
      <c r="I835" s="42"/>
      <c r="J835" s="42"/>
      <c r="K835" s="42"/>
      <c r="L835" s="42"/>
      <c r="M835" s="42"/>
      <c r="N835" s="42"/>
      <c r="O835" s="42"/>
      <c r="P835" s="42"/>
      <c r="Q835" s="42"/>
      <c r="R835" s="42"/>
      <c r="S835" s="42"/>
      <c r="T835" s="42"/>
    </row>
    <row r="836">
      <c r="A836" s="42"/>
      <c r="B836" s="42"/>
      <c r="C836" s="42"/>
      <c r="D836" s="42"/>
      <c r="E836" s="42"/>
      <c r="F836" s="42"/>
      <c r="G836" s="42"/>
      <c r="H836" s="42"/>
      <c r="I836" s="42"/>
      <c r="J836" s="42"/>
      <c r="K836" s="42"/>
      <c r="L836" s="42"/>
      <c r="M836" s="42"/>
      <c r="N836" s="42"/>
      <c r="O836" s="42"/>
      <c r="P836" s="42"/>
      <c r="Q836" s="42"/>
      <c r="R836" s="42"/>
      <c r="S836" s="42"/>
      <c r="T836" s="42"/>
    </row>
    <row r="837">
      <c r="A837" s="42"/>
      <c r="B837" s="42"/>
      <c r="C837" s="42"/>
      <c r="D837" s="42"/>
      <c r="E837" s="42"/>
      <c r="F837" s="42"/>
      <c r="G837" s="42"/>
      <c r="H837" s="42"/>
      <c r="I837" s="42"/>
      <c r="J837" s="42"/>
      <c r="K837" s="42"/>
      <c r="L837" s="42"/>
      <c r="M837" s="42"/>
      <c r="N837" s="42"/>
      <c r="O837" s="42"/>
      <c r="P837" s="42"/>
      <c r="Q837" s="42"/>
      <c r="R837" s="42"/>
      <c r="S837" s="42"/>
      <c r="T837" s="42"/>
    </row>
    <row r="838">
      <c r="A838" s="42"/>
      <c r="B838" s="42"/>
      <c r="C838" s="42"/>
      <c r="D838" s="42"/>
      <c r="E838" s="42"/>
      <c r="F838" s="42"/>
      <c r="G838" s="42"/>
      <c r="H838" s="42"/>
      <c r="I838" s="42"/>
      <c r="J838" s="42"/>
      <c r="K838" s="42"/>
      <c r="L838" s="42"/>
      <c r="M838" s="42"/>
      <c r="N838" s="42"/>
      <c r="O838" s="42"/>
      <c r="P838" s="42"/>
      <c r="Q838" s="42"/>
      <c r="R838" s="42"/>
      <c r="S838" s="42"/>
      <c r="T838" s="42"/>
    </row>
    <row r="839">
      <c r="A839" s="42"/>
      <c r="B839" s="42"/>
      <c r="C839" s="42"/>
      <c r="D839" s="42"/>
      <c r="E839" s="42"/>
      <c r="F839" s="42"/>
      <c r="G839" s="42"/>
      <c r="H839" s="42"/>
      <c r="I839" s="42"/>
      <c r="J839" s="42"/>
      <c r="K839" s="42"/>
      <c r="L839" s="42"/>
      <c r="M839" s="42"/>
      <c r="N839" s="42"/>
      <c r="O839" s="42"/>
      <c r="P839" s="42"/>
      <c r="Q839" s="42"/>
      <c r="R839" s="42"/>
      <c r="S839" s="42"/>
      <c r="T839" s="42"/>
    </row>
    <row r="840">
      <c r="A840" s="42"/>
      <c r="B840" s="42"/>
      <c r="C840" s="42"/>
      <c r="D840" s="42"/>
      <c r="E840" s="42"/>
      <c r="F840" s="42"/>
      <c r="G840" s="42"/>
      <c r="H840" s="42"/>
      <c r="I840" s="42"/>
      <c r="J840" s="42"/>
      <c r="K840" s="42"/>
      <c r="L840" s="42"/>
      <c r="M840" s="42"/>
      <c r="N840" s="42"/>
      <c r="O840" s="42"/>
      <c r="P840" s="42"/>
      <c r="Q840" s="42"/>
      <c r="R840" s="42"/>
      <c r="S840" s="42"/>
      <c r="T840" s="42"/>
    </row>
    <row r="841">
      <c r="A841" s="42"/>
      <c r="B841" s="42"/>
      <c r="C841" s="42"/>
      <c r="D841" s="42"/>
      <c r="E841" s="42"/>
      <c r="F841" s="42"/>
      <c r="G841" s="42"/>
      <c r="H841" s="42"/>
      <c r="I841" s="42"/>
      <c r="J841" s="42"/>
      <c r="K841" s="42"/>
      <c r="L841" s="42"/>
      <c r="M841" s="42"/>
      <c r="N841" s="42"/>
      <c r="O841" s="42"/>
      <c r="P841" s="42"/>
      <c r="Q841" s="42"/>
      <c r="R841" s="42"/>
      <c r="S841" s="42"/>
      <c r="T841" s="42"/>
    </row>
    <row r="842">
      <c r="A842" s="42"/>
      <c r="B842" s="42"/>
      <c r="C842" s="42"/>
      <c r="D842" s="42"/>
      <c r="E842" s="42"/>
      <c r="F842" s="42"/>
      <c r="G842" s="42"/>
      <c r="H842" s="42"/>
      <c r="I842" s="42"/>
      <c r="J842" s="42"/>
      <c r="K842" s="42"/>
      <c r="L842" s="42"/>
      <c r="M842" s="42"/>
      <c r="N842" s="42"/>
      <c r="O842" s="42"/>
      <c r="P842" s="42"/>
      <c r="Q842" s="42"/>
      <c r="R842" s="42"/>
      <c r="S842" s="42"/>
      <c r="T842" s="42"/>
    </row>
    <row r="843">
      <c r="A843" s="42"/>
      <c r="B843" s="42"/>
      <c r="C843" s="42"/>
      <c r="D843" s="42"/>
      <c r="E843" s="42"/>
      <c r="F843" s="42"/>
      <c r="G843" s="42"/>
      <c r="H843" s="42"/>
      <c r="I843" s="42"/>
      <c r="J843" s="42"/>
      <c r="K843" s="42"/>
      <c r="L843" s="42"/>
      <c r="M843" s="42"/>
      <c r="N843" s="42"/>
      <c r="O843" s="42"/>
      <c r="P843" s="42"/>
      <c r="Q843" s="42"/>
      <c r="R843" s="42"/>
      <c r="S843" s="42"/>
      <c r="T843" s="42"/>
    </row>
    <row r="844">
      <c r="A844" s="42"/>
      <c r="B844" s="42"/>
      <c r="C844" s="42"/>
      <c r="D844" s="42"/>
      <c r="E844" s="42"/>
      <c r="F844" s="42"/>
      <c r="G844" s="42"/>
      <c r="H844" s="42"/>
      <c r="I844" s="42"/>
      <c r="J844" s="42"/>
      <c r="K844" s="42"/>
      <c r="L844" s="42"/>
      <c r="M844" s="42"/>
      <c r="N844" s="42"/>
      <c r="O844" s="42"/>
      <c r="P844" s="42"/>
      <c r="Q844" s="42"/>
      <c r="R844" s="42"/>
      <c r="S844" s="42"/>
      <c r="T844" s="42"/>
    </row>
    <row r="845">
      <c r="A845" s="42"/>
      <c r="B845" s="42"/>
      <c r="C845" s="42"/>
      <c r="D845" s="42"/>
      <c r="E845" s="42"/>
      <c r="F845" s="42"/>
      <c r="G845" s="42"/>
      <c r="H845" s="42"/>
      <c r="I845" s="42"/>
      <c r="J845" s="42"/>
      <c r="K845" s="42"/>
      <c r="L845" s="42"/>
      <c r="M845" s="42"/>
      <c r="N845" s="42"/>
      <c r="O845" s="42"/>
      <c r="P845" s="42"/>
      <c r="Q845" s="42"/>
      <c r="R845" s="42"/>
      <c r="S845" s="42"/>
      <c r="T845" s="42"/>
    </row>
    <row r="846">
      <c r="A846" s="42"/>
      <c r="B846" s="42"/>
      <c r="C846" s="42"/>
      <c r="D846" s="42"/>
      <c r="E846" s="42"/>
      <c r="F846" s="42"/>
      <c r="G846" s="42"/>
      <c r="H846" s="42"/>
      <c r="I846" s="42"/>
      <c r="J846" s="42"/>
      <c r="K846" s="42"/>
      <c r="L846" s="42"/>
      <c r="M846" s="42"/>
      <c r="N846" s="42"/>
      <c r="O846" s="42"/>
      <c r="P846" s="42"/>
      <c r="Q846" s="42"/>
      <c r="R846" s="42"/>
      <c r="S846" s="42"/>
      <c r="T846" s="42"/>
    </row>
    <row r="847">
      <c r="A847" s="42"/>
      <c r="B847" s="42"/>
      <c r="C847" s="42"/>
      <c r="D847" s="42"/>
      <c r="E847" s="42"/>
      <c r="F847" s="42"/>
      <c r="G847" s="42"/>
      <c r="H847" s="42"/>
      <c r="I847" s="42"/>
      <c r="J847" s="42"/>
      <c r="K847" s="42"/>
      <c r="L847" s="42"/>
      <c r="M847" s="42"/>
      <c r="N847" s="42"/>
      <c r="O847" s="42"/>
      <c r="P847" s="42"/>
      <c r="Q847" s="42"/>
      <c r="R847" s="42"/>
      <c r="S847" s="42"/>
      <c r="T847" s="42"/>
    </row>
    <row r="848">
      <c r="A848" s="42"/>
      <c r="B848" s="42"/>
      <c r="C848" s="42"/>
      <c r="D848" s="42"/>
      <c r="E848" s="42"/>
      <c r="F848" s="42"/>
      <c r="G848" s="42"/>
      <c r="H848" s="42"/>
      <c r="I848" s="42"/>
      <c r="J848" s="42"/>
      <c r="K848" s="42"/>
      <c r="L848" s="42"/>
      <c r="M848" s="42"/>
      <c r="N848" s="42"/>
      <c r="O848" s="42"/>
      <c r="P848" s="42"/>
      <c r="Q848" s="42"/>
      <c r="R848" s="42"/>
      <c r="S848" s="42"/>
      <c r="T848" s="42"/>
    </row>
    <row r="849">
      <c r="A849" s="42"/>
      <c r="B849" s="42"/>
      <c r="C849" s="42"/>
      <c r="D849" s="42"/>
      <c r="E849" s="42"/>
      <c r="F849" s="42"/>
      <c r="G849" s="42"/>
      <c r="H849" s="42"/>
      <c r="I849" s="42"/>
      <c r="J849" s="42"/>
      <c r="K849" s="42"/>
      <c r="L849" s="42"/>
      <c r="M849" s="42"/>
      <c r="N849" s="42"/>
      <c r="O849" s="42"/>
      <c r="P849" s="42"/>
      <c r="Q849" s="42"/>
      <c r="R849" s="42"/>
      <c r="S849" s="42"/>
      <c r="T849" s="42"/>
    </row>
    <row r="850">
      <c r="A850" s="42"/>
      <c r="B850" s="42"/>
      <c r="C850" s="42"/>
      <c r="D850" s="42"/>
      <c r="E850" s="42"/>
      <c r="F850" s="42"/>
      <c r="G850" s="42"/>
      <c r="H850" s="42"/>
      <c r="I850" s="42"/>
      <c r="J850" s="42"/>
      <c r="K850" s="42"/>
      <c r="L850" s="42"/>
      <c r="M850" s="42"/>
      <c r="N850" s="42"/>
      <c r="O850" s="42"/>
      <c r="P850" s="42"/>
      <c r="Q850" s="42"/>
      <c r="R850" s="42"/>
      <c r="S850" s="42"/>
      <c r="T850" s="42"/>
    </row>
    <row r="851">
      <c r="A851" s="42"/>
      <c r="B851" s="42"/>
      <c r="C851" s="42"/>
      <c r="D851" s="42"/>
      <c r="E851" s="42"/>
      <c r="F851" s="42"/>
      <c r="G851" s="42"/>
      <c r="H851" s="42"/>
      <c r="I851" s="42"/>
      <c r="J851" s="42"/>
      <c r="K851" s="42"/>
      <c r="L851" s="42"/>
      <c r="M851" s="42"/>
      <c r="N851" s="42"/>
      <c r="O851" s="42"/>
      <c r="P851" s="42"/>
      <c r="Q851" s="42"/>
      <c r="R851" s="42"/>
      <c r="S851" s="42"/>
      <c r="T851" s="42"/>
    </row>
    <row r="852">
      <c r="A852" s="42"/>
      <c r="B852" s="42"/>
      <c r="C852" s="42"/>
      <c r="D852" s="42"/>
      <c r="E852" s="42"/>
      <c r="F852" s="42"/>
      <c r="G852" s="42"/>
      <c r="H852" s="42"/>
      <c r="I852" s="42"/>
      <c r="J852" s="42"/>
      <c r="K852" s="42"/>
      <c r="L852" s="42"/>
      <c r="M852" s="42"/>
      <c r="N852" s="42"/>
      <c r="O852" s="42"/>
      <c r="P852" s="42"/>
      <c r="Q852" s="42"/>
      <c r="R852" s="42"/>
      <c r="S852" s="42"/>
      <c r="T852" s="42"/>
    </row>
    <row r="853">
      <c r="A853" s="42"/>
      <c r="B853" s="42"/>
      <c r="C853" s="42"/>
      <c r="D853" s="42"/>
      <c r="E853" s="42"/>
      <c r="F853" s="42"/>
      <c r="G853" s="42"/>
      <c r="H853" s="42"/>
      <c r="I853" s="42"/>
      <c r="J853" s="42"/>
      <c r="K853" s="42"/>
      <c r="L853" s="42"/>
      <c r="M853" s="42"/>
      <c r="N853" s="42"/>
      <c r="O853" s="42"/>
      <c r="P853" s="42"/>
      <c r="Q853" s="42"/>
      <c r="R853" s="42"/>
      <c r="S853" s="42"/>
      <c r="T853" s="42"/>
    </row>
    <row r="854">
      <c r="A854" s="42"/>
      <c r="B854" s="42"/>
      <c r="C854" s="42"/>
      <c r="D854" s="42"/>
      <c r="E854" s="42"/>
      <c r="F854" s="42"/>
      <c r="G854" s="42"/>
      <c r="H854" s="42"/>
      <c r="I854" s="42"/>
      <c r="J854" s="42"/>
      <c r="K854" s="42"/>
      <c r="L854" s="42"/>
      <c r="M854" s="42"/>
      <c r="N854" s="42"/>
      <c r="O854" s="42"/>
      <c r="P854" s="42"/>
      <c r="Q854" s="42"/>
      <c r="R854" s="42"/>
      <c r="S854" s="42"/>
      <c r="T854" s="42"/>
    </row>
    <row r="855">
      <c r="A855" s="42"/>
      <c r="B855" s="42"/>
      <c r="C855" s="42"/>
      <c r="D855" s="42"/>
      <c r="E855" s="42"/>
      <c r="F855" s="42"/>
      <c r="G855" s="42"/>
      <c r="H855" s="42"/>
      <c r="I855" s="42"/>
      <c r="J855" s="42"/>
      <c r="K855" s="42"/>
      <c r="L855" s="42"/>
      <c r="M855" s="42"/>
      <c r="N855" s="42"/>
      <c r="O855" s="42"/>
      <c r="P855" s="42"/>
      <c r="Q855" s="42"/>
      <c r="R855" s="42"/>
      <c r="S855" s="42"/>
      <c r="T855" s="42"/>
    </row>
    <row r="856">
      <c r="A856" s="42"/>
      <c r="B856" s="42"/>
      <c r="C856" s="42"/>
      <c r="D856" s="42"/>
      <c r="E856" s="42"/>
      <c r="F856" s="42"/>
      <c r="G856" s="42"/>
      <c r="H856" s="42"/>
      <c r="I856" s="42"/>
      <c r="J856" s="42"/>
      <c r="K856" s="42"/>
      <c r="L856" s="42"/>
      <c r="M856" s="42"/>
      <c r="N856" s="42"/>
      <c r="O856" s="42"/>
      <c r="P856" s="42"/>
      <c r="Q856" s="42"/>
      <c r="R856" s="42"/>
      <c r="S856" s="42"/>
      <c r="T856" s="42"/>
    </row>
    <row r="857">
      <c r="A857" s="42"/>
      <c r="B857" s="42"/>
      <c r="C857" s="42"/>
      <c r="D857" s="42"/>
      <c r="E857" s="42"/>
      <c r="F857" s="42"/>
      <c r="G857" s="42"/>
      <c r="H857" s="42"/>
      <c r="I857" s="42"/>
      <c r="J857" s="42"/>
      <c r="K857" s="42"/>
      <c r="L857" s="42"/>
      <c r="M857" s="42"/>
      <c r="N857" s="42"/>
      <c r="O857" s="42"/>
      <c r="P857" s="42"/>
      <c r="Q857" s="42"/>
      <c r="R857" s="42"/>
      <c r="S857" s="42"/>
      <c r="T857" s="42"/>
    </row>
    <row r="858">
      <c r="A858" s="42"/>
      <c r="B858" s="42"/>
      <c r="C858" s="42"/>
      <c r="D858" s="42"/>
      <c r="E858" s="42"/>
      <c r="F858" s="42"/>
      <c r="G858" s="42"/>
      <c r="H858" s="42"/>
      <c r="I858" s="42"/>
      <c r="J858" s="42"/>
      <c r="K858" s="42"/>
      <c r="L858" s="42"/>
      <c r="M858" s="42"/>
      <c r="N858" s="42"/>
      <c r="O858" s="42"/>
      <c r="P858" s="42"/>
      <c r="Q858" s="42"/>
      <c r="R858" s="42"/>
      <c r="S858" s="42"/>
      <c r="T858" s="42"/>
    </row>
    <row r="859">
      <c r="A859" s="42"/>
      <c r="B859" s="42"/>
      <c r="C859" s="42"/>
      <c r="D859" s="42"/>
      <c r="E859" s="42"/>
      <c r="F859" s="42"/>
      <c r="G859" s="42"/>
      <c r="H859" s="42"/>
      <c r="I859" s="42"/>
      <c r="J859" s="42"/>
      <c r="K859" s="42"/>
      <c r="L859" s="42"/>
      <c r="M859" s="42"/>
      <c r="N859" s="42"/>
      <c r="O859" s="42"/>
      <c r="P859" s="42"/>
      <c r="Q859" s="42"/>
      <c r="R859" s="42"/>
      <c r="S859" s="42"/>
      <c r="T859" s="42"/>
    </row>
    <row r="860">
      <c r="A860" s="42"/>
      <c r="B860" s="42"/>
      <c r="C860" s="42"/>
      <c r="D860" s="42"/>
      <c r="E860" s="42"/>
      <c r="F860" s="42"/>
      <c r="G860" s="42"/>
      <c r="H860" s="42"/>
      <c r="I860" s="42"/>
      <c r="J860" s="42"/>
      <c r="K860" s="42"/>
      <c r="L860" s="42"/>
      <c r="M860" s="42"/>
      <c r="N860" s="42"/>
      <c r="O860" s="42"/>
      <c r="P860" s="42"/>
      <c r="Q860" s="42"/>
      <c r="R860" s="42"/>
      <c r="S860" s="42"/>
      <c r="T860" s="42"/>
    </row>
    <row r="861">
      <c r="A861" s="42"/>
      <c r="B861" s="42"/>
      <c r="C861" s="42"/>
      <c r="D861" s="42"/>
      <c r="E861" s="42"/>
      <c r="F861" s="42"/>
      <c r="G861" s="42"/>
      <c r="H861" s="42"/>
      <c r="I861" s="42"/>
      <c r="J861" s="42"/>
      <c r="K861" s="42"/>
      <c r="L861" s="42"/>
      <c r="M861" s="42"/>
      <c r="N861" s="42"/>
      <c r="O861" s="42"/>
      <c r="P861" s="42"/>
      <c r="Q861" s="42"/>
      <c r="R861" s="42"/>
      <c r="S861" s="42"/>
      <c r="T861" s="42"/>
    </row>
    <row r="862">
      <c r="A862" s="42"/>
      <c r="B862" s="42"/>
      <c r="C862" s="42"/>
      <c r="D862" s="42"/>
      <c r="E862" s="42"/>
      <c r="F862" s="42"/>
      <c r="G862" s="42"/>
      <c r="H862" s="42"/>
      <c r="I862" s="42"/>
      <c r="J862" s="42"/>
      <c r="K862" s="42"/>
      <c r="L862" s="42"/>
      <c r="M862" s="42"/>
      <c r="N862" s="42"/>
      <c r="O862" s="42"/>
      <c r="P862" s="42"/>
      <c r="Q862" s="42"/>
      <c r="R862" s="42"/>
      <c r="S862" s="42"/>
      <c r="T862" s="42"/>
    </row>
    <row r="863">
      <c r="A863" s="42"/>
      <c r="B863" s="42"/>
      <c r="C863" s="42"/>
      <c r="D863" s="42"/>
      <c r="E863" s="42"/>
      <c r="F863" s="42"/>
      <c r="G863" s="42"/>
      <c r="H863" s="42"/>
      <c r="I863" s="42"/>
      <c r="J863" s="42"/>
      <c r="K863" s="42"/>
      <c r="L863" s="42"/>
      <c r="M863" s="42"/>
      <c r="N863" s="42"/>
      <c r="O863" s="42"/>
      <c r="P863" s="42"/>
      <c r="Q863" s="42"/>
      <c r="R863" s="42"/>
      <c r="S863" s="42"/>
      <c r="T863" s="42"/>
    </row>
    <row r="864">
      <c r="A864" s="42"/>
      <c r="B864" s="42"/>
      <c r="C864" s="42"/>
      <c r="D864" s="42"/>
      <c r="E864" s="42"/>
      <c r="F864" s="42"/>
      <c r="G864" s="42"/>
      <c r="H864" s="42"/>
      <c r="I864" s="42"/>
      <c r="J864" s="42"/>
      <c r="K864" s="42"/>
      <c r="L864" s="42"/>
      <c r="M864" s="42"/>
      <c r="N864" s="42"/>
      <c r="O864" s="42"/>
      <c r="P864" s="42"/>
      <c r="Q864" s="42"/>
      <c r="R864" s="42"/>
      <c r="S864" s="42"/>
      <c r="T864" s="42"/>
    </row>
    <row r="865">
      <c r="A865" s="42"/>
      <c r="B865" s="42"/>
      <c r="C865" s="42"/>
      <c r="D865" s="42"/>
      <c r="E865" s="42"/>
      <c r="F865" s="42"/>
      <c r="G865" s="42"/>
      <c r="H865" s="42"/>
      <c r="I865" s="42"/>
      <c r="J865" s="42"/>
      <c r="K865" s="42"/>
      <c r="L865" s="42"/>
      <c r="M865" s="42"/>
      <c r="N865" s="42"/>
      <c r="O865" s="42"/>
      <c r="P865" s="42"/>
      <c r="Q865" s="42"/>
      <c r="R865" s="42"/>
      <c r="S865" s="42"/>
      <c r="T865" s="42"/>
    </row>
    <row r="866">
      <c r="A866" s="42"/>
      <c r="B866" s="42"/>
      <c r="C866" s="42"/>
      <c r="D866" s="42"/>
      <c r="E866" s="42"/>
      <c r="F866" s="42"/>
      <c r="G866" s="42"/>
      <c r="H866" s="42"/>
      <c r="I866" s="42"/>
      <c r="J866" s="42"/>
      <c r="K866" s="42"/>
      <c r="L866" s="42"/>
      <c r="M866" s="42"/>
      <c r="N866" s="42"/>
      <c r="O866" s="42"/>
      <c r="P866" s="42"/>
      <c r="Q866" s="42"/>
      <c r="R866" s="42"/>
      <c r="S866" s="42"/>
      <c r="T866" s="42"/>
    </row>
    <row r="867">
      <c r="A867" s="42"/>
      <c r="B867" s="42"/>
      <c r="C867" s="42"/>
      <c r="D867" s="42"/>
      <c r="E867" s="42"/>
      <c r="F867" s="42"/>
      <c r="G867" s="42"/>
      <c r="H867" s="42"/>
      <c r="I867" s="42"/>
      <c r="J867" s="42"/>
      <c r="K867" s="42"/>
      <c r="L867" s="42"/>
      <c r="M867" s="42"/>
      <c r="N867" s="42"/>
      <c r="O867" s="42"/>
      <c r="P867" s="42"/>
      <c r="Q867" s="42"/>
      <c r="R867" s="42"/>
      <c r="S867" s="42"/>
      <c r="T867" s="42"/>
    </row>
    <row r="868">
      <c r="A868" s="42"/>
      <c r="B868" s="42"/>
      <c r="C868" s="42"/>
      <c r="D868" s="42"/>
      <c r="E868" s="42"/>
      <c r="F868" s="42"/>
      <c r="G868" s="42"/>
      <c r="H868" s="42"/>
      <c r="I868" s="42"/>
      <c r="J868" s="42"/>
      <c r="K868" s="42"/>
      <c r="L868" s="42"/>
      <c r="M868" s="42"/>
      <c r="N868" s="42"/>
      <c r="O868" s="42"/>
      <c r="P868" s="42"/>
      <c r="Q868" s="42"/>
      <c r="R868" s="42"/>
      <c r="S868" s="42"/>
      <c r="T868" s="42"/>
    </row>
    <row r="869">
      <c r="A869" s="42"/>
      <c r="B869" s="42"/>
      <c r="C869" s="42"/>
      <c r="D869" s="42"/>
      <c r="E869" s="42"/>
      <c r="F869" s="42"/>
      <c r="G869" s="42"/>
      <c r="H869" s="42"/>
      <c r="I869" s="42"/>
      <c r="J869" s="42"/>
      <c r="K869" s="42"/>
      <c r="L869" s="42"/>
      <c r="M869" s="42"/>
      <c r="N869" s="42"/>
      <c r="O869" s="42"/>
      <c r="P869" s="42"/>
      <c r="Q869" s="42"/>
      <c r="R869" s="42"/>
      <c r="S869" s="42"/>
      <c r="T869" s="42"/>
    </row>
    <row r="870">
      <c r="A870" s="42"/>
      <c r="B870" s="42"/>
      <c r="C870" s="42"/>
      <c r="D870" s="42"/>
      <c r="E870" s="42"/>
      <c r="F870" s="42"/>
      <c r="G870" s="42"/>
      <c r="H870" s="42"/>
      <c r="I870" s="42"/>
      <c r="J870" s="42"/>
      <c r="K870" s="42"/>
      <c r="L870" s="42"/>
      <c r="M870" s="42"/>
      <c r="N870" s="42"/>
      <c r="O870" s="42"/>
      <c r="P870" s="42"/>
      <c r="Q870" s="42"/>
      <c r="R870" s="42"/>
      <c r="S870" s="42"/>
      <c r="T870" s="42"/>
    </row>
    <row r="871">
      <c r="A871" s="42"/>
      <c r="B871" s="42"/>
      <c r="C871" s="42"/>
      <c r="D871" s="42"/>
      <c r="E871" s="42"/>
      <c r="F871" s="42"/>
      <c r="G871" s="42"/>
      <c r="H871" s="42"/>
      <c r="I871" s="42"/>
      <c r="J871" s="42"/>
      <c r="K871" s="42"/>
      <c r="L871" s="42"/>
      <c r="M871" s="42"/>
      <c r="N871" s="42"/>
      <c r="O871" s="42"/>
      <c r="P871" s="42"/>
      <c r="Q871" s="42"/>
      <c r="R871" s="42"/>
      <c r="S871" s="42"/>
      <c r="T871" s="42"/>
    </row>
    <row r="872">
      <c r="A872" s="42"/>
      <c r="B872" s="42"/>
      <c r="C872" s="42"/>
      <c r="D872" s="42"/>
      <c r="E872" s="42"/>
      <c r="F872" s="42"/>
      <c r="G872" s="42"/>
      <c r="H872" s="42"/>
      <c r="I872" s="42"/>
      <c r="J872" s="42"/>
      <c r="K872" s="42"/>
      <c r="L872" s="42"/>
      <c r="M872" s="42"/>
      <c r="N872" s="42"/>
      <c r="O872" s="42"/>
      <c r="P872" s="42"/>
      <c r="Q872" s="42"/>
      <c r="R872" s="42"/>
      <c r="S872" s="42"/>
      <c r="T872" s="42"/>
    </row>
    <row r="873">
      <c r="A873" s="42"/>
      <c r="B873" s="42"/>
      <c r="C873" s="42"/>
      <c r="D873" s="42"/>
      <c r="E873" s="42"/>
      <c r="F873" s="42"/>
      <c r="G873" s="42"/>
      <c r="H873" s="42"/>
      <c r="I873" s="42"/>
      <c r="J873" s="42"/>
      <c r="K873" s="42"/>
      <c r="L873" s="42"/>
      <c r="M873" s="42"/>
      <c r="N873" s="42"/>
      <c r="O873" s="42"/>
      <c r="P873" s="42"/>
      <c r="Q873" s="42"/>
      <c r="R873" s="42"/>
      <c r="S873" s="42"/>
      <c r="T873" s="42"/>
    </row>
    <row r="874">
      <c r="A874" s="42"/>
      <c r="B874" s="42"/>
      <c r="C874" s="42"/>
      <c r="D874" s="42"/>
      <c r="E874" s="42"/>
      <c r="F874" s="42"/>
      <c r="G874" s="42"/>
      <c r="H874" s="42"/>
      <c r="I874" s="42"/>
      <c r="J874" s="42"/>
      <c r="K874" s="42"/>
      <c r="L874" s="42"/>
      <c r="M874" s="42"/>
      <c r="N874" s="42"/>
      <c r="O874" s="42"/>
      <c r="P874" s="42"/>
      <c r="Q874" s="42"/>
      <c r="R874" s="42"/>
      <c r="S874" s="42"/>
      <c r="T874" s="42"/>
    </row>
    <row r="875">
      <c r="A875" s="42"/>
      <c r="B875" s="42"/>
      <c r="C875" s="42"/>
      <c r="D875" s="42"/>
      <c r="E875" s="42"/>
      <c r="F875" s="42"/>
      <c r="G875" s="42"/>
      <c r="H875" s="42"/>
      <c r="I875" s="42"/>
      <c r="J875" s="42"/>
      <c r="K875" s="42"/>
      <c r="L875" s="42"/>
      <c r="M875" s="42"/>
      <c r="N875" s="42"/>
      <c r="O875" s="42"/>
      <c r="P875" s="42"/>
      <c r="Q875" s="42"/>
      <c r="R875" s="42"/>
      <c r="S875" s="42"/>
      <c r="T875" s="42"/>
    </row>
    <row r="876">
      <c r="A876" s="42"/>
      <c r="B876" s="42"/>
      <c r="C876" s="42"/>
      <c r="D876" s="42"/>
      <c r="E876" s="42"/>
      <c r="F876" s="42"/>
      <c r="G876" s="42"/>
      <c r="H876" s="42"/>
      <c r="I876" s="42"/>
      <c r="J876" s="42"/>
      <c r="K876" s="42"/>
      <c r="L876" s="42"/>
      <c r="M876" s="42"/>
      <c r="N876" s="42"/>
      <c r="O876" s="42"/>
      <c r="P876" s="42"/>
      <c r="Q876" s="42"/>
      <c r="R876" s="42"/>
      <c r="S876" s="42"/>
      <c r="T876" s="42"/>
    </row>
    <row r="877">
      <c r="A877" s="42"/>
      <c r="B877" s="42"/>
      <c r="C877" s="42"/>
      <c r="D877" s="42"/>
      <c r="E877" s="42"/>
      <c r="F877" s="42"/>
      <c r="G877" s="42"/>
      <c r="H877" s="42"/>
      <c r="I877" s="42"/>
      <c r="J877" s="42"/>
      <c r="K877" s="42"/>
      <c r="L877" s="42"/>
      <c r="M877" s="42"/>
      <c r="N877" s="42"/>
      <c r="O877" s="42"/>
      <c r="P877" s="42"/>
      <c r="Q877" s="42"/>
      <c r="R877" s="42"/>
      <c r="S877" s="42"/>
      <c r="T877" s="42"/>
    </row>
    <row r="878">
      <c r="A878" s="42"/>
      <c r="B878" s="42"/>
      <c r="C878" s="42"/>
      <c r="D878" s="42"/>
      <c r="E878" s="42"/>
      <c r="F878" s="42"/>
      <c r="G878" s="42"/>
      <c r="H878" s="42"/>
      <c r="I878" s="42"/>
      <c r="J878" s="42"/>
      <c r="K878" s="42"/>
      <c r="L878" s="42"/>
      <c r="M878" s="42"/>
      <c r="N878" s="42"/>
      <c r="O878" s="42"/>
      <c r="P878" s="42"/>
      <c r="Q878" s="42"/>
      <c r="R878" s="42"/>
      <c r="S878" s="42"/>
      <c r="T878" s="42"/>
    </row>
    <row r="879">
      <c r="A879" s="42"/>
      <c r="B879" s="42"/>
      <c r="C879" s="42"/>
      <c r="D879" s="42"/>
      <c r="E879" s="42"/>
      <c r="F879" s="42"/>
      <c r="G879" s="42"/>
      <c r="H879" s="42"/>
      <c r="I879" s="42"/>
      <c r="J879" s="42"/>
      <c r="K879" s="42"/>
      <c r="L879" s="42"/>
      <c r="M879" s="42"/>
      <c r="N879" s="42"/>
      <c r="O879" s="42"/>
      <c r="P879" s="42"/>
      <c r="Q879" s="42"/>
      <c r="R879" s="42"/>
      <c r="S879" s="42"/>
      <c r="T879" s="42"/>
    </row>
    <row r="880">
      <c r="A880" s="42"/>
      <c r="B880" s="42"/>
      <c r="C880" s="42"/>
      <c r="D880" s="42"/>
      <c r="E880" s="42"/>
      <c r="F880" s="42"/>
      <c r="G880" s="42"/>
      <c r="H880" s="42"/>
      <c r="I880" s="42"/>
      <c r="J880" s="42"/>
      <c r="K880" s="42"/>
      <c r="L880" s="42"/>
      <c r="M880" s="42"/>
      <c r="N880" s="42"/>
      <c r="O880" s="42"/>
      <c r="P880" s="42"/>
      <c r="Q880" s="42"/>
      <c r="R880" s="42"/>
      <c r="S880" s="42"/>
      <c r="T880" s="42"/>
    </row>
    <row r="881">
      <c r="A881" s="42"/>
      <c r="B881" s="42"/>
      <c r="C881" s="42"/>
      <c r="D881" s="42"/>
      <c r="E881" s="42"/>
      <c r="F881" s="42"/>
      <c r="G881" s="42"/>
      <c r="H881" s="42"/>
      <c r="I881" s="42"/>
      <c r="J881" s="42"/>
      <c r="K881" s="42"/>
      <c r="L881" s="42"/>
      <c r="M881" s="42"/>
      <c r="N881" s="42"/>
      <c r="O881" s="42"/>
      <c r="P881" s="42"/>
      <c r="Q881" s="42"/>
      <c r="R881" s="42"/>
      <c r="S881" s="42"/>
      <c r="T881" s="42"/>
    </row>
    <row r="882">
      <c r="A882" s="42"/>
      <c r="B882" s="42"/>
      <c r="C882" s="42"/>
      <c r="D882" s="42"/>
      <c r="E882" s="42"/>
      <c r="F882" s="42"/>
      <c r="G882" s="42"/>
      <c r="H882" s="42"/>
      <c r="I882" s="42"/>
      <c r="J882" s="42"/>
      <c r="K882" s="42"/>
      <c r="L882" s="42"/>
      <c r="M882" s="42"/>
      <c r="N882" s="42"/>
      <c r="O882" s="42"/>
      <c r="P882" s="42"/>
      <c r="Q882" s="42"/>
      <c r="R882" s="42"/>
      <c r="S882" s="42"/>
      <c r="T882" s="42"/>
    </row>
    <row r="883">
      <c r="A883" s="42"/>
      <c r="B883" s="42"/>
      <c r="C883" s="42"/>
      <c r="D883" s="42"/>
      <c r="E883" s="42"/>
      <c r="F883" s="42"/>
      <c r="G883" s="42"/>
      <c r="H883" s="42"/>
      <c r="I883" s="42"/>
      <c r="J883" s="42"/>
      <c r="K883" s="42"/>
      <c r="L883" s="42"/>
      <c r="M883" s="42"/>
      <c r="N883" s="42"/>
      <c r="O883" s="42"/>
      <c r="P883" s="42"/>
      <c r="Q883" s="42"/>
      <c r="R883" s="42"/>
      <c r="S883" s="42"/>
      <c r="T883" s="42"/>
    </row>
    <row r="884">
      <c r="A884" s="42"/>
      <c r="B884" s="42"/>
      <c r="C884" s="42"/>
      <c r="D884" s="42"/>
      <c r="E884" s="42"/>
      <c r="F884" s="42"/>
      <c r="G884" s="42"/>
      <c r="H884" s="42"/>
      <c r="I884" s="42"/>
      <c r="J884" s="42"/>
      <c r="K884" s="42"/>
      <c r="L884" s="42"/>
      <c r="M884" s="42"/>
      <c r="N884" s="42"/>
      <c r="O884" s="42"/>
      <c r="P884" s="42"/>
      <c r="Q884" s="42"/>
      <c r="R884" s="42"/>
      <c r="S884" s="42"/>
      <c r="T884" s="42"/>
    </row>
    <row r="885">
      <c r="A885" s="42"/>
      <c r="B885" s="42"/>
      <c r="C885" s="42"/>
      <c r="D885" s="42"/>
      <c r="E885" s="42"/>
      <c r="F885" s="42"/>
      <c r="G885" s="42"/>
      <c r="H885" s="42"/>
      <c r="I885" s="42"/>
      <c r="J885" s="42"/>
      <c r="K885" s="42"/>
      <c r="L885" s="42"/>
      <c r="M885" s="42"/>
      <c r="N885" s="42"/>
      <c r="O885" s="42"/>
      <c r="P885" s="42"/>
      <c r="Q885" s="42"/>
      <c r="R885" s="42"/>
      <c r="S885" s="42"/>
      <c r="T885" s="42"/>
    </row>
    <row r="886">
      <c r="A886" s="42"/>
      <c r="B886" s="42"/>
      <c r="C886" s="42"/>
      <c r="D886" s="42"/>
      <c r="E886" s="42"/>
      <c r="F886" s="42"/>
      <c r="G886" s="42"/>
      <c r="H886" s="42"/>
      <c r="I886" s="42"/>
      <c r="J886" s="42"/>
      <c r="K886" s="42"/>
      <c r="L886" s="42"/>
      <c r="M886" s="42"/>
      <c r="N886" s="42"/>
      <c r="O886" s="42"/>
      <c r="P886" s="42"/>
      <c r="Q886" s="42"/>
      <c r="R886" s="42"/>
      <c r="S886" s="42"/>
      <c r="T886" s="42"/>
    </row>
    <row r="887">
      <c r="A887" s="42"/>
      <c r="B887" s="42"/>
      <c r="C887" s="42"/>
      <c r="D887" s="42"/>
      <c r="E887" s="42"/>
      <c r="F887" s="42"/>
      <c r="G887" s="42"/>
      <c r="H887" s="42"/>
      <c r="I887" s="42"/>
      <c r="J887" s="42"/>
      <c r="K887" s="42"/>
      <c r="L887" s="42"/>
      <c r="M887" s="42"/>
      <c r="N887" s="42"/>
      <c r="O887" s="42"/>
      <c r="P887" s="42"/>
      <c r="Q887" s="42"/>
      <c r="R887" s="42"/>
      <c r="S887" s="42"/>
      <c r="T887" s="42"/>
    </row>
    <row r="888">
      <c r="A888" s="42"/>
      <c r="B888" s="42"/>
      <c r="C888" s="42"/>
      <c r="D888" s="42"/>
      <c r="E888" s="42"/>
      <c r="F888" s="42"/>
      <c r="G888" s="42"/>
      <c r="H888" s="42"/>
      <c r="I888" s="42"/>
      <c r="J888" s="42"/>
      <c r="K888" s="42"/>
      <c r="L888" s="42"/>
      <c r="M888" s="42"/>
      <c r="N888" s="42"/>
      <c r="O888" s="42"/>
      <c r="P888" s="42"/>
      <c r="Q888" s="42"/>
      <c r="R888" s="42"/>
      <c r="S888" s="42"/>
      <c r="T888" s="42"/>
    </row>
    <row r="889">
      <c r="A889" s="42"/>
      <c r="B889" s="42"/>
      <c r="C889" s="42"/>
      <c r="D889" s="42"/>
      <c r="E889" s="42"/>
      <c r="F889" s="42"/>
      <c r="G889" s="42"/>
      <c r="H889" s="42"/>
      <c r="I889" s="42"/>
      <c r="J889" s="42"/>
      <c r="K889" s="42"/>
      <c r="L889" s="42"/>
      <c r="M889" s="42"/>
      <c r="N889" s="42"/>
      <c r="O889" s="42"/>
      <c r="P889" s="42"/>
      <c r="Q889" s="42"/>
      <c r="R889" s="42"/>
      <c r="S889" s="42"/>
      <c r="T889" s="42"/>
    </row>
    <row r="890">
      <c r="A890" s="42"/>
      <c r="B890" s="42"/>
      <c r="C890" s="42"/>
      <c r="D890" s="42"/>
      <c r="E890" s="42"/>
      <c r="F890" s="42"/>
      <c r="G890" s="42"/>
      <c r="H890" s="42"/>
      <c r="I890" s="42"/>
      <c r="J890" s="42"/>
      <c r="K890" s="42"/>
      <c r="L890" s="42"/>
      <c r="M890" s="42"/>
      <c r="N890" s="42"/>
      <c r="O890" s="42"/>
      <c r="P890" s="42"/>
      <c r="Q890" s="42"/>
      <c r="R890" s="42"/>
      <c r="S890" s="42"/>
      <c r="T890" s="42"/>
    </row>
    <row r="891">
      <c r="A891" s="42"/>
      <c r="B891" s="42"/>
      <c r="C891" s="42"/>
      <c r="D891" s="42"/>
      <c r="E891" s="42"/>
      <c r="F891" s="42"/>
      <c r="G891" s="42"/>
      <c r="H891" s="42"/>
      <c r="I891" s="42"/>
      <c r="J891" s="42"/>
      <c r="K891" s="42"/>
      <c r="L891" s="42"/>
      <c r="M891" s="42"/>
      <c r="N891" s="42"/>
      <c r="O891" s="42"/>
      <c r="P891" s="42"/>
      <c r="Q891" s="42"/>
      <c r="R891" s="42"/>
      <c r="S891" s="42"/>
      <c r="T891" s="42"/>
    </row>
    <row r="892">
      <c r="A892" s="42"/>
      <c r="B892" s="42"/>
      <c r="C892" s="42"/>
      <c r="D892" s="42"/>
      <c r="E892" s="42"/>
      <c r="F892" s="42"/>
      <c r="G892" s="42"/>
      <c r="H892" s="42"/>
      <c r="I892" s="42"/>
      <c r="J892" s="42"/>
      <c r="K892" s="42"/>
      <c r="L892" s="42"/>
      <c r="M892" s="42"/>
      <c r="N892" s="42"/>
      <c r="O892" s="42"/>
      <c r="P892" s="42"/>
      <c r="Q892" s="42"/>
      <c r="R892" s="42"/>
      <c r="S892" s="42"/>
      <c r="T892" s="42"/>
    </row>
    <row r="893">
      <c r="A893" s="42"/>
      <c r="B893" s="42"/>
      <c r="C893" s="42"/>
      <c r="D893" s="42"/>
      <c r="E893" s="42"/>
      <c r="F893" s="42"/>
      <c r="G893" s="42"/>
      <c r="H893" s="42"/>
      <c r="I893" s="42"/>
      <c r="J893" s="42"/>
      <c r="K893" s="42"/>
      <c r="L893" s="42"/>
      <c r="M893" s="42"/>
      <c r="N893" s="42"/>
      <c r="O893" s="42"/>
      <c r="P893" s="42"/>
      <c r="Q893" s="42"/>
      <c r="R893" s="42"/>
      <c r="S893" s="42"/>
      <c r="T893" s="42"/>
    </row>
    <row r="894">
      <c r="A894" s="42"/>
      <c r="B894" s="42"/>
      <c r="C894" s="42"/>
      <c r="D894" s="42"/>
      <c r="E894" s="42"/>
      <c r="F894" s="42"/>
      <c r="G894" s="42"/>
      <c r="H894" s="42"/>
      <c r="I894" s="42"/>
      <c r="J894" s="42"/>
      <c r="K894" s="42"/>
      <c r="L894" s="42"/>
      <c r="M894" s="42"/>
      <c r="N894" s="42"/>
      <c r="O894" s="42"/>
      <c r="P894" s="42"/>
      <c r="Q894" s="42"/>
      <c r="R894" s="42"/>
      <c r="S894" s="42"/>
      <c r="T894" s="42"/>
    </row>
    <row r="895">
      <c r="A895" s="42"/>
      <c r="B895" s="42"/>
      <c r="C895" s="42"/>
      <c r="D895" s="42"/>
      <c r="E895" s="42"/>
      <c r="F895" s="42"/>
      <c r="G895" s="42"/>
      <c r="H895" s="42"/>
      <c r="I895" s="42"/>
      <c r="J895" s="42"/>
      <c r="K895" s="42"/>
      <c r="L895" s="42"/>
      <c r="M895" s="42"/>
      <c r="N895" s="42"/>
      <c r="O895" s="42"/>
      <c r="P895" s="42"/>
      <c r="Q895" s="42"/>
      <c r="R895" s="42"/>
      <c r="S895" s="42"/>
      <c r="T895" s="42"/>
    </row>
    <row r="896">
      <c r="A896" s="42"/>
      <c r="B896" s="42"/>
      <c r="C896" s="42"/>
      <c r="D896" s="42"/>
      <c r="E896" s="42"/>
      <c r="F896" s="42"/>
      <c r="G896" s="42"/>
      <c r="H896" s="42"/>
      <c r="I896" s="42"/>
      <c r="J896" s="42"/>
      <c r="K896" s="42"/>
      <c r="L896" s="42"/>
      <c r="M896" s="42"/>
      <c r="N896" s="42"/>
      <c r="O896" s="42"/>
      <c r="P896" s="42"/>
      <c r="Q896" s="42"/>
      <c r="R896" s="42"/>
      <c r="S896" s="42"/>
      <c r="T896" s="42"/>
    </row>
    <row r="897">
      <c r="A897" s="42"/>
      <c r="B897" s="42"/>
      <c r="C897" s="42"/>
      <c r="D897" s="42"/>
      <c r="E897" s="42"/>
      <c r="F897" s="42"/>
      <c r="G897" s="42"/>
      <c r="H897" s="42"/>
      <c r="I897" s="42"/>
      <c r="J897" s="42"/>
      <c r="K897" s="42"/>
      <c r="L897" s="42"/>
      <c r="M897" s="42"/>
      <c r="N897" s="42"/>
      <c r="O897" s="42"/>
      <c r="P897" s="42"/>
      <c r="Q897" s="42"/>
      <c r="R897" s="42"/>
      <c r="S897" s="42"/>
      <c r="T897" s="42"/>
    </row>
    <row r="898">
      <c r="A898" s="42"/>
      <c r="B898" s="42"/>
      <c r="C898" s="42"/>
      <c r="D898" s="42"/>
      <c r="E898" s="42"/>
      <c r="F898" s="42"/>
      <c r="G898" s="42"/>
      <c r="H898" s="42"/>
      <c r="I898" s="42"/>
      <c r="J898" s="42"/>
      <c r="K898" s="42"/>
      <c r="L898" s="42"/>
      <c r="M898" s="42"/>
      <c r="N898" s="42"/>
      <c r="O898" s="42"/>
      <c r="P898" s="42"/>
      <c r="Q898" s="42"/>
      <c r="R898" s="42"/>
      <c r="S898" s="42"/>
      <c r="T898" s="42"/>
    </row>
    <row r="899">
      <c r="A899" s="42"/>
      <c r="B899" s="42"/>
      <c r="C899" s="42"/>
      <c r="D899" s="42"/>
      <c r="E899" s="42"/>
      <c r="F899" s="42"/>
      <c r="G899" s="42"/>
      <c r="H899" s="42"/>
      <c r="I899" s="42"/>
      <c r="J899" s="42"/>
      <c r="K899" s="42"/>
      <c r="L899" s="42"/>
      <c r="M899" s="42"/>
      <c r="N899" s="42"/>
      <c r="O899" s="42"/>
      <c r="P899" s="42"/>
      <c r="Q899" s="42"/>
      <c r="R899" s="42"/>
      <c r="S899" s="42"/>
      <c r="T899" s="42"/>
    </row>
    <row r="900">
      <c r="A900" s="42"/>
      <c r="B900" s="42"/>
      <c r="C900" s="42"/>
      <c r="D900" s="42"/>
      <c r="E900" s="42"/>
      <c r="F900" s="42"/>
      <c r="G900" s="42"/>
      <c r="H900" s="42"/>
      <c r="I900" s="42"/>
      <c r="J900" s="42"/>
      <c r="K900" s="42"/>
      <c r="L900" s="42"/>
      <c r="M900" s="42"/>
      <c r="N900" s="42"/>
      <c r="O900" s="42"/>
      <c r="P900" s="42"/>
      <c r="Q900" s="42"/>
      <c r="R900" s="42"/>
      <c r="S900" s="42"/>
      <c r="T900" s="42"/>
    </row>
    <row r="901">
      <c r="A901" s="42"/>
      <c r="B901" s="42"/>
      <c r="C901" s="42"/>
      <c r="D901" s="42"/>
      <c r="E901" s="42"/>
      <c r="F901" s="42"/>
      <c r="G901" s="42"/>
      <c r="H901" s="42"/>
      <c r="I901" s="42"/>
      <c r="J901" s="42"/>
      <c r="K901" s="42"/>
      <c r="L901" s="42"/>
      <c r="M901" s="42"/>
      <c r="N901" s="42"/>
      <c r="O901" s="42"/>
      <c r="P901" s="42"/>
      <c r="Q901" s="42"/>
      <c r="R901" s="42"/>
      <c r="S901" s="42"/>
      <c r="T901" s="42"/>
    </row>
    <row r="902">
      <c r="A902" s="42"/>
      <c r="B902" s="42"/>
      <c r="C902" s="42"/>
      <c r="D902" s="42"/>
      <c r="E902" s="42"/>
      <c r="F902" s="42"/>
      <c r="G902" s="42"/>
      <c r="H902" s="42"/>
      <c r="I902" s="42"/>
      <c r="J902" s="42"/>
      <c r="K902" s="42"/>
      <c r="L902" s="42"/>
      <c r="M902" s="42"/>
      <c r="N902" s="42"/>
      <c r="O902" s="42"/>
      <c r="P902" s="42"/>
      <c r="Q902" s="42"/>
      <c r="R902" s="42"/>
      <c r="S902" s="42"/>
      <c r="T902" s="42"/>
    </row>
    <row r="903">
      <c r="A903" s="42"/>
      <c r="B903" s="42"/>
      <c r="C903" s="42"/>
      <c r="D903" s="42"/>
      <c r="E903" s="42"/>
      <c r="F903" s="42"/>
      <c r="G903" s="42"/>
      <c r="H903" s="42"/>
      <c r="I903" s="42"/>
      <c r="J903" s="42"/>
      <c r="K903" s="42"/>
      <c r="L903" s="42"/>
      <c r="M903" s="42"/>
      <c r="N903" s="42"/>
      <c r="O903" s="42"/>
      <c r="P903" s="42"/>
      <c r="Q903" s="42"/>
      <c r="R903" s="42"/>
      <c r="S903" s="42"/>
      <c r="T903" s="42"/>
    </row>
    <row r="904">
      <c r="A904" s="42"/>
      <c r="B904" s="42"/>
      <c r="C904" s="42"/>
      <c r="D904" s="42"/>
      <c r="E904" s="42"/>
      <c r="F904" s="42"/>
      <c r="G904" s="42"/>
      <c r="H904" s="42"/>
      <c r="I904" s="42"/>
      <c r="J904" s="42"/>
      <c r="K904" s="42"/>
      <c r="L904" s="42"/>
      <c r="M904" s="42"/>
      <c r="N904" s="42"/>
      <c r="O904" s="42"/>
      <c r="P904" s="42"/>
      <c r="Q904" s="42"/>
      <c r="R904" s="42"/>
      <c r="S904" s="42"/>
      <c r="T904" s="42"/>
    </row>
    <row r="905">
      <c r="A905" s="42"/>
      <c r="B905" s="42"/>
      <c r="C905" s="42"/>
      <c r="D905" s="42"/>
      <c r="E905" s="42"/>
      <c r="F905" s="42"/>
      <c r="G905" s="42"/>
      <c r="H905" s="42"/>
      <c r="I905" s="42"/>
      <c r="J905" s="42"/>
      <c r="K905" s="42"/>
      <c r="L905" s="42"/>
      <c r="M905" s="42"/>
      <c r="N905" s="42"/>
      <c r="O905" s="42"/>
      <c r="P905" s="42"/>
      <c r="Q905" s="42"/>
      <c r="R905" s="42"/>
      <c r="S905" s="42"/>
      <c r="T905" s="42"/>
    </row>
    <row r="906">
      <c r="A906" s="42"/>
      <c r="B906" s="42"/>
      <c r="C906" s="42"/>
      <c r="D906" s="42"/>
      <c r="E906" s="42"/>
      <c r="F906" s="42"/>
      <c r="G906" s="42"/>
      <c r="H906" s="42"/>
      <c r="I906" s="42"/>
      <c r="J906" s="42"/>
      <c r="K906" s="42"/>
      <c r="L906" s="42"/>
      <c r="M906" s="42"/>
      <c r="N906" s="42"/>
      <c r="O906" s="42"/>
      <c r="P906" s="42"/>
      <c r="Q906" s="42"/>
      <c r="R906" s="42"/>
      <c r="S906" s="42"/>
      <c r="T906" s="42"/>
    </row>
    <row r="907">
      <c r="A907" s="42"/>
      <c r="B907" s="42"/>
      <c r="C907" s="42"/>
      <c r="D907" s="42"/>
      <c r="E907" s="42"/>
      <c r="F907" s="42"/>
      <c r="G907" s="42"/>
      <c r="H907" s="42"/>
      <c r="I907" s="42"/>
      <c r="J907" s="42"/>
      <c r="K907" s="42"/>
      <c r="L907" s="42"/>
      <c r="M907" s="42"/>
      <c r="N907" s="42"/>
      <c r="O907" s="42"/>
      <c r="P907" s="42"/>
      <c r="Q907" s="42"/>
      <c r="R907" s="42"/>
      <c r="S907" s="42"/>
      <c r="T907" s="42"/>
    </row>
    <row r="908">
      <c r="A908" s="42"/>
      <c r="B908" s="42"/>
      <c r="C908" s="42"/>
      <c r="D908" s="42"/>
      <c r="E908" s="42"/>
      <c r="F908" s="42"/>
      <c r="G908" s="42"/>
      <c r="H908" s="42"/>
      <c r="I908" s="42"/>
      <c r="J908" s="42"/>
      <c r="K908" s="42"/>
      <c r="L908" s="42"/>
      <c r="M908" s="42"/>
      <c r="N908" s="42"/>
      <c r="O908" s="42"/>
      <c r="P908" s="42"/>
      <c r="Q908" s="42"/>
      <c r="R908" s="42"/>
      <c r="S908" s="42"/>
      <c r="T908" s="42"/>
    </row>
    <row r="909">
      <c r="A909" s="42"/>
      <c r="B909" s="42"/>
      <c r="C909" s="42"/>
      <c r="D909" s="42"/>
      <c r="E909" s="42"/>
      <c r="F909" s="42"/>
      <c r="G909" s="42"/>
      <c r="H909" s="42"/>
      <c r="I909" s="42"/>
      <c r="J909" s="42"/>
      <c r="K909" s="42"/>
      <c r="L909" s="42"/>
      <c r="M909" s="42"/>
      <c r="N909" s="42"/>
      <c r="O909" s="42"/>
      <c r="P909" s="42"/>
      <c r="Q909" s="42"/>
      <c r="R909" s="42"/>
      <c r="S909" s="42"/>
      <c r="T909" s="42"/>
    </row>
    <row r="910">
      <c r="A910" s="42"/>
      <c r="B910" s="42"/>
      <c r="C910" s="42"/>
      <c r="D910" s="42"/>
      <c r="E910" s="42"/>
      <c r="F910" s="42"/>
      <c r="G910" s="42"/>
      <c r="H910" s="42"/>
      <c r="I910" s="42"/>
      <c r="J910" s="42"/>
      <c r="K910" s="42"/>
      <c r="L910" s="42"/>
      <c r="M910" s="42"/>
      <c r="N910" s="42"/>
      <c r="O910" s="42"/>
      <c r="P910" s="42"/>
      <c r="Q910" s="42"/>
      <c r="R910" s="42"/>
      <c r="S910" s="42"/>
      <c r="T910" s="42"/>
    </row>
    <row r="911">
      <c r="A911" s="42"/>
      <c r="B911" s="42"/>
      <c r="C911" s="42"/>
      <c r="D911" s="42"/>
      <c r="E911" s="42"/>
      <c r="F911" s="42"/>
      <c r="G911" s="42"/>
      <c r="H911" s="42"/>
      <c r="I911" s="42"/>
      <c r="J911" s="42"/>
      <c r="K911" s="42"/>
      <c r="L911" s="42"/>
      <c r="M911" s="42"/>
      <c r="N911" s="42"/>
      <c r="O911" s="42"/>
      <c r="P911" s="42"/>
      <c r="Q911" s="42"/>
      <c r="R911" s="42"/>
      <c r="S911" s="42"/>
      <c r="T911" s="42"/>
    </row>
    <row r="912">
      <c r="A912" s="42"/>
      <c r="B912" s="42"/>
      <c r="C912" s="42"/>
      <c r="D912" s="42"/>
      <c r="E912" s="42"/>
      <c r="F912" s="42"/>
      <c r="G912" s="42"/>
      <c r="H912" s="42"/>
      <c r="I912" s="42"/>
      <c r="J912" s="42"/>
      <c r="K912" s="42"/>
      <c r="L912" s="42"/>
      <c r="M912" s="42"/>
      <c r="N912" s="42"/>
      <c r="O912" s="42"/>
      <c r="P912" s="42"/>
      <c r="Q912" s="42"/>
      <c r="R912" s="42"/>
      <c r="S912" s="42"/>
      <c r="T912" s="42"/>
    </row>
    <row r="913">
      <c r="A913" s="42"/>
      <c r="B913" s="42"/>
      <c r="C913" s="42"/>
      <c r="D913" s="42"/>
      <c r="E913" s="42"/>
      <c r="F913" s="42"/>
      <c r="G913" s="42"/>
      <c r="H913" s="42"/>
      <c r="I913" s="42"/>
      <c r="J913" s="42"/>
      <c r="K913" s="42"/>
      <c r="L913" s="42"/>
      <c r="M913" s="42"/>
      <c r="N913" s="42"/>
      <c r="O913" s="42"/>
      <c r="P913" s="42"/>
      <c r="Q913" s="42"/>
      <c r="R913" s="42"/>
      <c r="S913" s="42"/>
      <c r="T913" s="42"/>
    </row>
    <row r="914">
      <c r="A914" s="42"/>
      <c r="B914" s="42"/>
      <c r="C914" s="42"/>
      <c r="D914" s="42"/>
      <c r="E914" s="42"/>
      <c r="F914" s="42"/>
      <c r="G914" s="42"/>
      <c r="H914" s="42"/>
      <c r="I914" s="42"/>
      <c r="J914" s="42"/>
      <c r="K914" s="42"/>
      <c r="L914" s="42"/>
      <c r="M914" s="42"/>
      <c r="N914" s="42"/>
      <c r="O914" s="42"/>
      <c r="P914" s="42"/>
      <c r="Q914" s="42"/>
      <c r="R914" s="42"/>
      <c r="S914" s="42"/>
      <c r="T914" s="42"/>
    </row>
    <row r="915">
      <c r="A915" s="42"/>
      <c r="B915" s="42"/>
      <c r="C915" s="42"/>
      <c r="D915" s="42"/>
      <c r="E915" s="42"/>
      <c r="F915" s="42"/>
      <c r="G915" s="42"/>
      <c r="H915" s="42"/>
      <c r="I915" s="42"/>
      <c r="J915" s="42"/>
      <c r="K915" s="42"/>
      <c r="L915" s="42"/>
      <c r="M915" s="42"/>
      <c r="N915" s="42"/>
      <c r="O915" s="42"/>
      <c r="P915" s="42"/>
      <c r="Q915" s="42"/>
      <c r="R915" s="42"/>
      <c r="S915" s="42"/>
      <c r="T915" s="42"/>
    </row>
    <row r="916">
      <c r="A916" s="42"/>
      <c r="B916" s="42"/>
      <c r="C916" s="42"/>
      <c r="D916" s="42"/>
      <c r="E916" s="42"/>
      <c r="F916" s="42"/>
      <c r="G916" s="42"/>
      <c r="H916" s="42"/>
      <c r="I916" s="42"/>
      <c r="J916" s="42"/>
      <c r="K916" s="42"/>
      <c r="L916" s="42"/>
      <c r="M916" s="42"/>
      <c r="N916" s="42"/>
      <c r="O916" s="42"/>
      <c r="P916" s="42"/>
      <c r="Q916" s="42"/>
      <c r="R916" s="42"/>
      <c r="S916" s="42"/>
      <c r="T916" s="42"/>
    </row>
    <row r="917">
      <c r="A917" s="42"/>
      <c r="B917" s="42"/>
      <c r="C917" s="42"/>
      <c r="D917" s="42"/>
      <c r="E917" s="42"/>
      <c r="F917" s="42"/>
      <c r="G917" s="42"/>
      <c r="H917" s="42"/>
      <c r="I917" s="42"/>
      <c r="J917" s="42"/>
      <c r="K917" s="42"/>
      <c r="L917" s="42"/>
      <c r="M917" s="42"/>
      <c r="N917" s="42"/>
      <c r="O917" s="42"/>
      <c r="P917" s="42"/>
      <c r="Q917" s="42"/>
      <c r="R917" s="42"/>
      <c r="S917" s="42"/>
      <c r="T917" s="42"/>
    </row>
    <row r="918">
      <c r="A918" s="42"/>
      <c r="B918" s="42"/>
      <c r="C918" s="42"/>
      <c r="D918" s="42"/>
      <c r="E918" s="42"/>
      <c r="F918" s="42"/>
      <c r="G918" s="42"/>
      <c r="H918" s="42"/>
      <c r="I918" s="42"/>
      <c r="J918" s="42"/>
      <c r="K918" s="42"/>
      <c r="L918" s="42"/>
      <c r="M918" s="42"/>
      <c r="N918" s="42"/>
      <c r="O918" s="42"/>
      <c r="P918" s="42"/>
      <c r="Q918" s="42"/>
      <c r="R918" s="42"/>
      <c r="S918" s="42"/>
      <c r="T918" s="42"/>
    </row>
    <row r="919">
      <c r="A919" s="42"/>
      <c r="B919" s="42"/>
      <c r="C919" s="42"/>
      <c r="D919" s="42"/>
      <c r="E919" s="42"/>
      <c r="F919" s="42"/>
      <c r="G919" s="42"/>
      <c r="H919" s="42"/>
      <c r="I919" s="42"/>
      <c r="J919" s="42"/>
      <c r="K919" s="42"/>
      <c r="L919" s="42"/>
      <c r="M919" s="42"/>
      <c r="N919" s="42"/>
      <c r="O919" s="42"/>
      <c r="P919" s="42"/>
      <c r="Q919" s="42"/>
      <c r="R919" s="42"/>
      <c r="S919" s="42"/>
      <c r="T919" s="42"/>
    </row>
    <row r="920">
      <c r="A920" s="42"/>
      <c r="B920" s="42"/>
      <c r="C920" s="42"/>
      <c r="D920" s="42"/>
      <c r="E920" s="42"/>
      <c r="F920" s="42"/>
      <c r="G920" s="42"/>
      <c r="H920" s="42"/>
      <c r="I920" s="42"/>
      <c r="J920" s="42"/>
      <c r="K920" s="42"/>
      <c r="L920" s="42"/>
      <c r="M920" s="42"/>
      <c r="N920" s="42"/>
      <c r="O920" s="42"/>
      <c r="P920" s="42"/>
      <c r="Q920" s="42"/>
      <c r="R920" s="42"/>
      <c r="S920" s="42"/>
      <c r="T920" s="42"/>
    </row>
    <row r="921">
      <c r="A921" s="42"/>
      <c r="B921" s="42"/>
      <c r="C921" s="42"/>
      <c r="D921" s="42"/>
      <c r="E921" s="42"/>
      <c r="F921" s="42"/>
      <c r="G921" s="42"/>
      <c r="H921" s="42"/>
      <c r="I921" s="42"/>
      <c r="J921" s="42"/>
      <c r="K921" s="42"/>
      <c r="L921" s="42"/>
      <c r="M921" s="42"/>
      <c r="N921" s="42"/>
      <c r="O921" s="42"/>
      <c r="P921" s="42"/>
      <c r="Q921" s="42"/>
      <c r="R921" s="42"/>
      <c r="S921" s="42"/>
      <c r="T921" s="42"/>
    </row>
    <row r="922">
      <c r="A922" s="42"/>
      <c r="B922" s="42"/>
      <c r="C922" s="42"/>
      <c r="D922" s="42"/>
      <c r="E922" s="42"/>
      <c r="F922" s="42"/>
      <c r="G922" s="42"/>
      <c r="H922" s="42"/>
      <c r="I922" s="42"/>
      <c r="J922" s="42"/>
      <c r="K922" s="42"/>
      <c r="L922" s="42"/>
      <c r="M922" s="42"/>
      <c r="N922" s="42"/>
      <c r="O922" s="42"/>
      <c r="P922" s="42"/>
      <c r="Q922" s="42"/>
      <c r="R922" s="42"/>
      <c r="S922" s="42"/>
      <c r="T922" s="42"/>
    </row>
    <row r="923">
      <c r="A923" s="42"/>
      <c r="B923" s="42"/>
      <c r="C923" s="42"/>
      <c r="D923" s="42"/>
      <c r="E923" s="42"/>
      <c r="F923" s="42"/>
      <c r="G923" s="42"/>
      <c r="H923" s="42"/>
      <c r="I923" s="42"/>
      <c r="J923" s="42"/>
      <c r="K923" s="42"/>
      <c r="L923" s="42"/>
      <c r="M923" s="42"/>
      <c r="N923" s="42"/>
      <c r="O923" s="42"/>
      <c r="P923" s="42"/>
      <c r="Q923" s="42"/>
      <c r="R923" s="42"/>
      <c r="S923" s="42"/>
      <c r="T923" s="42"/>
    </row>
    <row r="924">
      <c r="A924" s="42"/>
      <c r="B924" s="42"/>
      <c r="C924" s="42"/>
      <c r="D924" s="42"/>
      <c r="E924" s="42"/>
      <c r="F924" s="42"/>
      <c r="G924" s="42"/>
      <c r="H924" s="42"/>
      <c r="I924" s="42"/>
      <c r="J924" s="42"/>
      <c r="K924" s="42"/>
      <c r="L924" s="42"/>
      <c r="M924" s="42"/>
      <c r="N924" s="42"/>
      <c r="O924" s="42"/>
      <c r="P924" s="42"/>
      <c r="Q924" s="42"/>
      <c r="R924" s="42"/>
      <c r="S924" s="42"/>
      <c r="T924" s="42"/>
    </row>
    <row r="925">
      <c r="A925" s="42"/>
      <c r="B925" s="42"/>
      <c r="C925" s="42"/>
      <c r="D925" s="42"/>
      <c r="E925" s="42"/>
      <c r="F925" s="42"/>
      <c r="G925" s="42"/>
      <c r="H925" s="42"/>
      <c r="I925" s="42"/>
      <c r="J925" s="42"/>
      <c r="K925" s="42"/>
      <c r="L925" s="42"/>
      <c r="M925" s="42"/>
      <c r="N925" s="42"/>
      <c r="O925" s="42"/>
      <c r="P925" s="42"/>
      <c r="Q925" s="42"/>
      <c r="R925" s="42"/>
      <c r="S925" s="42"/>
      <c r="T925" s="42"/>
    </row>
    <row r="926">
      <c r="A926" s="42"/>
      <c r="B926" s="42"/>
      <c r="C926" s="42"/>
      <c r="D926" s="42"/>
      <c r="E926" s="42"/>
      <c r="F926" s="42"/>
      <c r="G926" s="42"/>
      <c r="H926" s="42"/>
      <c r="I926" s="42"/>
      <c r="J926" s="42"/>
      <c r="K926" s="42"/>
      <c r="L926" s="42"/>
      <c r="M926" s="42"/>
      <c r="N926" s="42"/>
      <c r="O926" s="42"/>
      <c r="P926" s="42"/>
      <c r="Q926" s="42"/>
      <c r="R926" s="42"/>
      <c r="S926" s="42"/>
      <c r="T926" s="42"/>
    </row>
    <row r="927">
      <c r="A927" s="42"/>
      <c r="B927" s="42"/>
      <c r="C927" s="42"/>
      <c r="D927" s="42"/>
      <c r="E927" s="42"/>
      <c r="F927" s="42"/>
      <c r="G927" s="42"/>
      <c r="H927" s="42"/>
      <c r="I927" s="42"/>
      <c r="J927" s="42"/>
      <c r="K927" s="42"/>
      <c r="L927" s="42"/>
      <c r="M927" s="42"/>
      <c r="N927" s="42"/>
      <c r="O927" s="42"/>
      <c r="P927" s="42"/>
      <c r="Q927" s="42"/>
      <c r="R927" s="42"/>
      <c r="S927" s="42"/>
      <c r="T927" s="42"/>
    </row>
    <row r="928">
      <c r="A928" s="42"/>
      <c r="B928" s="42"/>
      <c r="C928" s="42"/>
      <c r="D928" s="42"/>
      <c r="E928" s="42"/>
      <c r="F928" s="42"/>
      <c r="G928" s="42"/>
      <c r="H928" s="42"/>
      <c r="I928" s="42"/>
      <c r="J928" s="42"/>
      <c r="K928" s="42"/>
      <c r="L928" s="42"/>
      <c r="M928" s="42"/>
      <c r="N928" s="42"/>
      <c r="O928" s="42"/>
      <c r="P928" s="42"/>
      <c r="Q928" s="42"/>
      <c r="R928" s="42"/>
      <c r="S928" s="42"/>
      <c r="T928" s="42"/>
    </row>
    <row r="929">
      <c r="A929" s="42"/>
      <c r="B929" s="42"/>
      <c r="C929" s="42"/>
      <c r="D929" s="42"/>
      <c r="E929" s="42"/>
      <c r="F929" s="42"/>
      <c r="G929" s="42"/>
      <c r="H929" s="42"/>
      <c r="I929" s="42"/>
      <c r="J929" s="42"/>
      <c r="K929" s="42"/>
      <c r="L929" s="42"/>
      <c r="M929" s="42"/>
      <c r="N929" s="42"/>
      <c r="O929" s="42"/>
      <c r="P929" s="42"/>
      <c r="Q929" s="42"/>
      <c r="R929" s="42"/>
      <c r="S929" s="42"/>
      <c r="T929" s="42"/>
    </row>
    <row r="930">
      <c r="A930" s="42"/>
      <c r="B930" s="42"/>
      <c r="C930" s="42"/>
      <c r="D930" s="42"/>
      <c r="E930" s="42"/>
      <c r="F930" s="42"/>
      <c r="G930" s="42"/>
      <c r="H930" s="42"/>
      <c r="I930" s="42"/>
      <c r="J930" s="42"/>
      <c r="K930" s="42"/>
      <c r="L930" s="42"/>
      <c r="M930" s="42"/>
      <c r="N930" s="42"/>
      <c r="O930" s="42"/>
      <c r="P930" s="42"/>
      <c r="Q930" s="42"/>
      <c r="R930" s="42"/>
      <c r="S930" s="42"/>
      <c r="T930" s="42"/>
    </row>
    <row r="931">
      <c r="A931" s="42"/>
      <c r="B931" s="42"/>
      <c r="C931" s="42"/>
      <c r="D931" s="42"/>
      <c r="E931" s="42"/>
      <c r="F931" s="42"/>
      <c r="G931" s="42"/>
      <c r="H931" s="42"/>
      <c r="I931" s="42"/>
      <c r="J931" s="42"/>
      <c r="K931" s="42"/>
      <c r="L931" s="42"/>
      <c r="M931" s="42"/>
      <c r="N931" s="42"/>
      <c r="O931" s="42"/>
      <c r="P931" s="42"/>
      <c r="Q931" s="42"/>
      <c r="R931" s="42"/>
      <c r="S931" s="42"/>
      <c r="T931" s="42"/>
    </row>
    <row r="932">
      <c r="A932" s="42"/>
      <c r="B932" s="42"/>
      <c r="C932" s="42"/>
      <c r="D932" s="42"/>
      <c r="E932" s="42"/>
      <c r="F932" s="42"/>
      <c r="G932" s="42"/>
      <c r="H932" s="42"/>
      <c r="I932" s="42"/>
      <c r="J932" s="42"/>
      <c r="K932" s="42"/>
      <c r="L932" s="42"/>
      <c r="M932" s="42"/>
      <c r="N932" s="42"/>
      <c r="O932" s="42"/>
      <c r="P932" s="42"/>
      <c r="Q932" s="42"/>
      <c r="R932" s="42"/>
      <c r="S932" s="42"/>
      <c r="T932" s="42"/>
    </row>
    <row r="933">
      <c r="A933" s="42"/>
      <c r="B933" s="42"/>
      <c r="C933" s="42"/>
      <c r="D933" s="42"/>
      <c r="E933" s="42"/>
      <c r="F933" s="42"/>
      <c r="G933" s="42"/>
      <c r="H933" s="42"/>
      <c r="I933" s="42"/>
      <c r="J933" s="42"/>
      <c r="K933" s="42"/>
      <c r="L933" s="42"/>
      <c r="M933" s="42"/>
      <c r="N933" s="42"/>
      <c r="O933" s="42"/>
      <c r="P933" s="42"/>
      <c r="Q933" s="42"/>
      <c r="R933" s="42"/>
      <c r="S933" s="42"/>
      <c r="T933" s="42"/>
    </row>
    <row r="934">
      <c r="A934" s="42"/>
      <c r="B934" s="42"/>
      <c r="C934" s="42"/>
      <c r="D934" s="42"/>
      <c r="E934" s="42"/>
      <c r="F934" s="42"/>
      <c r="G934" s="42"/>
      <c r="H934" s="42"/>
      <c r="I934" s="42"/>
      <c r="J934" s="42"/>
      <c r="K934" s="42"/>
      <c r="L934" s="42"/>
      <c r="M934" s="42"/>
      <c r="N934" s="42"/>
      <c r="O934" s="42"/>
      <c r="P934" s="42"/>
      <c r="Q934" s="42"/>
      <c r="R934" s="42"/>
      <c r="S934" s="42"/>
      <c r="T934" s="42"/>
    </row>
    <row r="935">
      <c r="A935" s="42"/>
      <c r="B935" s="42"/>
      <c r="C935" s="42"/>
      <c r="D935" s="42"/>
      <c r="E935" s="42"/>
      <c r="F935" s="42"/>
      <c r="G935" s="42"/>
      <c r="H935" s="42"/>
      <c r="I935" s="42"/>
      <c r="J935" s="42"/>
      <c r="K935" s="42"/>
      <c r="L935" s="42"/>
      <c r="M935" s="42"/>
      <c r="N935" s="42"/>
      <c r="O935" s="42"/>
      <c r="P935" s="42"/>
      <c r="Q935" s="42"/>
      <c r="R935" s="42"/>
      <c r="S935" s="42"/>
      <c r="T935" s="42"/>
    </row>
    <row r="936">
      <c r="A936" s="42"/>
      <c r="B936" s="42"/>
      <c r="C936" s="42"/>
      <c r="D936" s="42"/>
      <c r="E936" s="42"/>
      <c r="F936" s="42"/>
      <c r="G936" s="42"/>
      <c r="H936" s="42"/>
      <c r="I936" s="42"/>
      <c r="J936" s="42"/>
      <c r="K936" s="42"/>
      <c r="L936" s="42"/>
      <c r="M936" s="42"/>
      <c r="N936" s="42"/>
      <c r="O936" s="42"/>
      <c r="P936" s="42"/>
      <c r="Q936" s="42"/>
      <c r="R936" s="42"/>
      <c r="S936" s="42"/>
      <c r="T936" s="42"/>
    </row>
    <row r="937">
      <c r="A937" s="42"/>
      <c r="B937" s="42"/>
      <c r="C937" s="42"/>
      <c r="D937" s="42"/>
      <c r="E937" s="42"/>
      <c r="F937" s="42"/>
      <c r="G937" s="42"/>
      <c r="H937" s="42"/>
      <c r="I937" s="42"/>
      <c r="J937" s="42"/>
      <c r="K937" s="42"/>
      <c r="L937" s="42"/>
      <c r="M937" s="42"/>
      <c r="N937" s="42"/>
      <c r="O937" s="42"/>
      <c r="P937" s="42"/>
      <c r="Q937" s="42"/>
      <c r="R937" s="42"/>
      <c r="S937" s="42"/>
      <c r="T937" s="42"/>
    </row>
    <row r="938">
      <c r="A938" s="42"/>
      <c r="B938" s="42"/>
      <c r="C938" s="42"/>
      <c r="D938" s="42"/>
      <c r="E938" s="42"/>
      <c r="F938" s="42"/>
      <c r="G938" s="42"/>
      <c r="H938" s="42"/>
      <c r="I938" s="42"/>
      <c r="J938" s="42"/>
      <c r="K938" s="42"/>
      <c r="L938" s="42"/>
      <c r="M938" s="42"/>
      <c r="N938" s="42"/>
      <c r="O938" s="42"/>
      <c r="P938" s="42"/>
      <c r="Q938" s="42"/>
      <c r="R938" s="42"/>
      <c r="S938" s="42"/>
      <c r="T938" s="42"/>
    </row>
    <row r="939">
      <c r="A939" s="42"/>
      <c r="B939" s="42"/>
      <c r="C939" s="42"/>
      <c r="D939" s="42"/>
      <c r="E939" s="42"/>
      <c r="F939" s="42"/>
      <c r="G939" s="42"/>
      <c r="H939" s="42"/>
      <c r="I939" s="42"/>
      <c r="J939" s="42"/>
      <c r="K939" s="42"/>
      <c r="L939" s="42"/>
      <c r="M939" s="42"/>
      <c r="N939" s="42"/>
      <c r="O939" s="42"/>
      <c r="P939" s="42"/>
      <c r="Q939" s="42"/>
      <c r="R939" s="42"/>
      <c r="S939" s="42"/>
      <c r="T939" s="42"/>
    </row>
    <row r="940">
      <c r="A940" s="42"/>
      <c r="B940" s="42"/>
      <c r="C940" s="42"/>
      <c r="D940" s="42"/>
      <c r="E940" s="42"/>
      <c r="F940" s="42"/>
      <c r="G940" s="42"/>
      <c r="H940" s="42"/>
      <c r="I940" s="42"/>
      <c r="J940" s="42"/>
      <c r="K940" s="42"/>
      <c r="L940" s="42"/>
      <c r="M940" s="42"/>
      <c r="N940" s="42"/>
      <c r="O940" s="42"/>
      <c r="P940" s="42"/>
      <c r="Q940" s="42"/>
      <c r="R940" s="42"/>
      <c r="S940" s="42"/>
      <c r="T940" s="42"/>
    </row>
    <row r="941">
      <c r="A941" s="42"/>
      <c r="B941" s="42"/>
      <c r="C941" s="42"/>
      <c r="D941" s="42"/>
      <c r="E941" s="42"/>
      <c r="F941" s="42"/>
      <c r="G941" s="42"/>
      <c r="H941" s="42"/>
      <c r="I941" s="42"/>
      <c r="J941" s="42"/>
      <c r="K941" s="42"/>
      <c r="L941" s="42"/>
      <c r="M941" s="42"/>
      <c r="N941" s="42"/>
      <c r="O941" s="42"/>
      <c r="P941" s="42"/>
      <c r="Q941" s="42"/>
      <c r="R941" s="42"/>
      <c r="S941" s="42"/>
      <c r="T941" s="42"/>
    </row>
    <row r="942">
      <c r="A942" s="42"/>
      <c r="B942" s="42"/>
      <c r="C942" s="42"/>
      <c r="D942" s="42"/>
      <c r="E942" s="42"/>
      <c r="F942" s="42"/>
      <c r="G942" s="42"/>
      <c r="H942" s="42"/>
      <c r="I942" s="42"/>
      <c r="J942" s="42"/>
      <c r="K942" s="42"/>
      <c r="L942" s="42"/>
      <c r="M942" s="42"/>
      <c r="N942" s="42"/>
      <c r="O942" s="42"/>
      <c r="P942" s="42"/>
      <c r="Q942" s="42"/>
      <c r="R942" s="42"/>
      <c r="S942" s="42"/>
      <c r="T942" s="42"/>
    </row>
    <row r="943">
      <c r="A943" s="42"/>
      <c r="B943" s="42"/>
      <c r="C943" s="42"/>
      <c r="D943" s="42"/>
      <c r="E943" s="42"/>
      <c r="F943" s="42"/>
      <c r="G943" s="42"/>
      <c r="H943" s="42"/>
      <c r="I943" s="42"/>
      <c r="J943" s="42"/>
      <c r="K943" s="42"/>
      <c r="L943" s="42"/>
      <c r="M943" s="42"/>
      <c r="N943" s="42"/>
      <c r="O943" s="42"/>
      <c r="P943" s="42"/>
      <c r="Q943" s="42"/>
      <c r="R943" s="42"/>
      <c r="S943" s="42"/>
      <c r="T943" s="42"/>
    </row>
    <row r="944">
      <c r="A944" s="42"/>
      <c r="B944" s="42"/>
      <c r="C944" s="42"/>
      <c r="D944" s="42"/>
      <c r="E944" s="42"/>
      <c r="F944" s="42"/>
      <c r="G944" s="42"/>
      <c r="H944" s="42"/>
      <c r="I944" s="42"/>
      <c r="J944" s="42"/>
      <c r="K944" s="42"/>
      <c r="L944" s="42"/>
      <c r="M944" s="42"/>
      <c r="N944" s="42"/>
      <c r="O944" s="42"/>
      <c r="P944" s="42"/>
      <c r="Q944" s="42"/>
      <c r="R944" s="42"/>
      <c r="S944" s="42"/>
      <c r="T944" s="42"/>
    </row>
    <row r="945">
      <c r="A945" s="42"/>
      <c r="B945" s="42"/>
      <c r="C945" s="42"/>
      <c r="D945" s="42"/>
      <c r="E945" s="42"/>
      <c r="F945" s="42"/>
      <c r="G945" s="42"/>
      <c r="H945" s="42"/>
      <c r="I945" s="42"/>
      <c r="J945" s="42"/>
      <c r="K945" s="42"/>
      <c r="L945" s="42"/>
      <c r="M945" s="42"/>
      <c r="N945" s="42"/>
      <c r="O945" s="42"/>
      <c r="P945" s="42"/>
      <c r="Q945" s="42"/>
      <c r="R945" s="42"/>
      <c r="S945" s="42"/>
      <c r="T945" s="42"/>
    </row>
    <row r="946">
      <c r="A946" s="42"/>
      <c r="B946" s="42"/>
      <c r="C946" s="42"/>
      <c r="D946" s="42"/>
      <c r="E946" s="42"/>
      <c r="F946" s="42"/>
      <c r="G946" s="42"/>
      <c r="H946" s="42"/>
      <c r="I946" s="42"/>
      <c r="J946" s="42"/>
      <c r="K946" s="42"/>
      <c r="L946" s="42"/>
      <c r="M946" s="42"/>
      <c r="N946" s="42"/>
      <c r="O946" s="42"/>
      <c r="P946" s="42"/>
      <c r="Q946" s="42"/>
      <c r="R946" s="42"/>
      <c r="S946" s="42"/>
      <c r="T946" s="42"/>
    </row>
    <row r="947">
      <c r="A947" s="42"/>
      <c r="B947" s="42"/>
      <c r="C947" s="42"/>
      <c r="D947" s="42"/>
      <c r="E947" s="42"/>
      <c r="F947" s="42"/>
      <c r="G947" s="42"/>
      <c r="H947" s="42"/>
      <c r="I947" s="42"/>
      <c r="J947" s="42"/>
      <c r="K947" s="42"/>
      <c r="L947" s="42"/>
      <c r="M947" s="42"/>
      <c r="N947" s="42"/>
      <c r="O947" s="42"/>
      <c r="P947" s="42"/>
      <c r="Q947" s="42"/>
      <c r="R947" s="42"/>
      <c r="S947" s="42"/>
      <c r="T947" s="42"/>
    </row>
    <row r="948">
      <c r="A948" s="42"/>
      <c r="B948" s="42"/>
      <c r="C948" s="42"/>
      <c r="D948" s="42"/>
      <c r="E948" s="42"/>
      <c r="F948" s="42"/>
      <c r="G948" s="42"/>
      <c r="H948" s="42"/>
      <c r="I948" s="42"/>
      <c r="J948" s="42"/>
      <c r="K948" s="42"/>
      <c r="L948" s="42"/>
      <c r="M948" s="42"/>
      <c r="N948" s="42"/>
      <c r="O948" s="42"/>
      <c r="P948" s="42"/>
      <c r="Q948" s="42"/>
      <c r="R948" s="42"/>
      <c r="S948" s="42"/>
      <c r="T948" s="42"/>
    </row>
    <row r="949">
      <c r="A949" s="42"/>
      <c r="B949" s="42"/>
      <c r="C949" s="42"/>
      <c r="D949" s="42"/>
      <c r="E949" s="42"/>
      <c r="F949" s="42"/>
      <c r="G949" s="42"/>
      <c r="H949" s="42"/>
      <c r="I949" s="42"/>
      <c r="J949" s="42"/>
      <c r="K949" s="42"/>
      <c r="L949" s="42"/>
      <c r="M949" s="42"/>
      <c r="N949" s="42"/>
      <c r="O949" s="42"/>
      <c r="P949" s="42"/>
      <c r="Q949" s="42"/>
      <c r="R949" s="42"/>
      <c r="S949" s="42"/>
      <c r="T949" s="42"/>
    </row>
    <row r="950">
      <c r="A950" s="42"/>
      <c r="B950" s="42"/>
      <c r="C950" s="42"/>
      <c r="D950" s="42"/>
      <c r="E950" s="42"/>
      <c r="F950" s="42"/>
      <c r="G950" s="42"/>
      <c r="H950" s="42"/>
      <c r="I950" s="42"/>
      <c r="J950" s="42"/>
      <c r="K950" s="42"/>
      <c r="L950" s="42"/>
      <c r="M950" s="42"/>
      <c r="N950" s="42"/>
      <c r="O950" s="42"/>
      <c r="P950" s="42"/>
      <c r="Q950" s="42"/>
      <c r="R950" s="42"/>
      <c r="S950" s="42"/>
      <c r="T950" s="42"/>
    </row>
    <row r="951">
      <c r="A951" s="42"/>
      <c r="B951" s="42"/>
      <c r="C951" s="42"/>
      <c r="D951" s="42"/>
      <c r="E951" s="42"/>
      <c r="F951" s="42"/>
      <c r="G951" s="42"/>
      <c r="H951" s="42"/>
      <c r="I951" s="42"/>
      <c r="J951" s="42"/>
      <c r="K951" s="42"/>
      <c r="L951" s="42"/>
      <c r="M951" s="42"/>
      <c r="N951" s="42"/>
      <c r="O951" s="42"/>
      <c r="P951" s="42"/>
      <c r="Q951" s="42"/>
      <c r="R951" s="42"/>
      <c r="S951" s="42"/>
      <c r="T951" s="42"/>
    </row>
    <row r="952">
      <c r="A952" s="42"/>
      <c r="B952" s="42"/>
      <c r="C952" s="42"/>
      <c r="D952" s="42"/>
      <c r="E952" s="42"/>
      <c r="F952" s="42"/>
      <c r="G952" s="42"/>
      <c r="H952" s="42"/>
      <c r="I952" s="42"/>
      <c r="J952" s="42"/>
      <c r="K952" s="42"/>
      <c r="L952" s="42"/>
      <c r="M952" s="42"/>
      <c r="N952" s="42"/>
      <c r="O952" s="42"/>
      <c r="P952" s="42"/>
      <c r="Q952" s="42"/>
      <c r="R952" s="42"/>
      <c r="S952" s="42"/>
      <c r="T952" s="42"/>
    </row>
    <row r="953">
      <c r="A953" s="42"/>
      <c r="B953" s="42"/>
      <c r="C953" s="42"/>
      <c r="D953" s="42"/>
      <c r="E953" s="42"/>
      <c r="F953" s="42"/>
      <c r="G953" s="42"/>
      <c r="H953" s="42"/>
      <c r="I953" s="42"/>
      <c r="J953" s="42"/>
      <c r="K953" s="42"/>
      <c r="L953" s="42"/>
      <c r="M953" s="42"/>
      <c r="N953" s="42"/>
      <c r="O953" s="42"/>
      <c r="P953" s="42"/>
      <c r="Q953" s="42"/>
      <c r="R953" s="42"/>
      <c r="S953" s="42"/>
      <c r="T953" s="42"/>
    </row>
    <row r="954">
      <c r="A954" s="42"/>
      <c r="B954" s="42"/>
      <c r="C954" s="42"/>
      <c r="D954" s="42"/>
      <c r="E954" s="42"/>
      <c r="F954" s="42"/>
      <c r="G954" s="42"/>
      <c r="H954" s="42"/>
      <c r="I954" s="42"/>
      <c r="J954" s="42"/>
      <c r="K954" s="42"/>
      <c r="L954" s="42"/>
      <c r="M954" s="42"/>
      <c r="N954" s="42"/>
      <c r="O954" s="42"/>
      <c r="P954" s="42"/>
      <c r="Q954" s="42"/>
      <c r="R954" s="42"/>
      <c r="S954" s="42"/>
      <c r="T954" s="42"/>
    </row>
    <row r="955">
      <c r="A955" s="42"/>
      <c r="B955" s="42"/>
      <c r="C955" s="42"/>
      <c r="D955" s="42"/>
      <c r="E955" s="42"/>
      <c r="F955" s="42"/>
      <c r="G955" s="42"/>
      <c r="H955" s="42"/>
      <c r="I955" s="42"/>
      <c r="J955" s="42"/>
      <c r="K955" s="42"/>
      <c r="L955" s="42"/>
      <c r="M955" s="42"/>
      <c r="N955" s="42"/>
      <c r="O955" s="42"/>
      <c r="P955" s="42"/>
      <c r="Q955" s="42"/>
      <c r="R955" s="42"/>
      <c r="S955" s="42"/>
      <c r="T955" s="42"/>
    </row>
    <row r="956">
      <c r="A956" s="42"/>
      <c r="B956" s="42"/>
      <c r="C956" s="42"/>
      <c r="D956" s="42"/>
      <c r="E956" s="42"/>
      <c r="F956" s="42"/>
      <c r="G956" s="42"/>
      <c r="H956" s="42"/>
      <c r="I956" s="42"/>
      <c r="J956" s="42"/>
      <c r="K956" s="42"/>
      <c r="L956" s="42"/>
      <c r="M956" s="42"/>
      <c r="N956" s="42"/>
      <c r="O956" s="42"/>
      <c r="P956" s="42"/>
      <c r="Q956" s="42"/>
      <c r="R956" s="42"/>
      <c r="S956" s="42"/>
      <c r="T956" s="42"/>
    </row>
    <row r="957">
      <c r="A957" s="42"/>
      <c r="B957" s="42"/>
      <c r="C957" s="42"/>
      <c r="D957" s="42"/>
      <c r="E957" s="42"/>
      <c r="F957" s="42"/>
      <c r="G957" s="42"/>
      <c r="H957" s="42"/>
      <c r="I957" s="42"/>
      <c r="J957" s="42"/>
      <c r="K957" s="42"/>
      <c r="L957" s="42"/>
      <c r="M957" s="42"/>
      <c r="N957" s="42"/>
      <c r="O957" s="42"/>
      <c r="P957" s="42"/>
      <c r="Q957" s="42"/>
      <c r="R957" s="42"/>
      <c r="S957" s="42"/>
      <c r="T957" s="42"/>
    </row>
    <row r="958">
      <c r="A958" s="42"/>
      <c r="B958" s="42"/>
      <c r="C958" s="42"/>
      <c r="D958" s="42"/>
      <c r="E958" s="42"/>
      <c r="F958" s="42"/>
      <c r="G958" s="42"/>
      <c r="H958" s="42"/>
      <c r="I958" s="42"/>
      <c r="J958" s="42"/>
      <c r="K958" s="42"/>
      <c r="L958" s="42"/>
      <c r="M958" s="42"/>
      <c r="N958" s="42"/>
      <c r="O958" s="42"/>
      <c r="P958" s="42"/>
      <c r="Q958" s="42"/>
      <c r="R958" s="42"/>
      <c r="S958" s="42"/>
      <c r="T958" s="42"/>
    </row>
    <row r="959">
      <c r="A959" s="42"/>
      <c r="B959" s="42"/>
      <c r="C959" s="42"/>
      <c r="D959" s="42"/>
      <c r="E959" s="42"/>
      <c r="F959" s="42"/>
      <c r="G959" s="42"/>
      <c r="H959" s="42"/>
      <c r="I959" s="42"/>
      <c r="J959" s="42"/>
      <c r="K959" s="42"/>
      <c r="L959" s="42"/>
      <c r="M959" s="42"/>
      <c r="N959" s="42"/>
      <c r="O959" s="42"/>
      <c r="P959" s="42"/>
      <c r="Q959" s="42"/>
      <c r="R959" s="42"/>
      <c r="S959" s="42"/>
      <c r="T959" s="42"/>
    </row>
    <row r="960">
      <c r="A960" s="42"/>
      <c r="B960" s="42"/>
      <c r="C960" s="42"/>
      <c r="D960" s="42"/>
      <c r="E960" s="42"/>
      <c r="F960" s="42"/>
      <c r="G960" s="42"/>
      <c r="H960" s="42"/>
      <c r="I960" s="42"/>
      <c r="J960" s="42"/>
      <c r="K960" s="42"/>
      <c r="L960" s="42"/>
      <c r="M960" s="42"/>
      <c r="N960" s="42"/>
      <c r="O960" s="42"/>
      <c r="P960" s="42"/>
      <c r="Q960" s="42"/>
      <c r="R960" s="42"/>
      <c r="S960" s="42"/>
      <c r="T960" s="42"/>
    </row>
    <row r="961">
      <c r="A961" s="42"/>
      <c r="B961" s="42"/>
      <c r="C961" s="42"/>
      <c r="D961" s="42"/>
      <c r="E961" s="42"/>
      <c r="F961" s="42"/>
      <c r="G961" s="42"/>
      <c r="H961" s="42"/>
      <c r="I961" s="42"/>
      <c r="J961" s="42"/>
      <c r="K961" s="42"/>
      <c r="L961" s="42"/>
      <c r="M961" s="42"/>
      <c r="N961" s="42"/>
      <c r="O961" s="42"/>
      <c r="P961" s="42"/>
      <c r="Q961" s="42"/>
      <c r="R961" s="42"/>
      <c r="S961" s="42"/>
      <c r="T961" s="42"/>
    </row>
    <row r="962">
      <c r="A962" s="42"/>
      <c r="B962" s="42"/>
      <c r="C962" s="42"/>
      <c r="D962" s="42"/>
      <c r="E962" s="42"/>
      <c r="F962" s="42"/>
      <c r="G962" s="42"/>
      <c r="H962" s="42"/>
      <c r="I962" s="42"/>
      <c r="J962" s="42"/>
      <c r="K962" s="42"/>
      <c r="L962" s="42"/>
      <c r="M962" s="42"/>
      <c r="N962" s="42"/>
      <c r="O962" s="42"/>
      <c r="P962" s="42"/>
      <c r="Q962" s="42"/>
      <c r="R962" s="42"/>
      <c r="S962" s="42"/>
      <c r="T962" s="42"/>
    </row>
    <row r="963">
      <c r="A963" s="42"/>
      <c r="B963" s="42"/>
      <c r="C963" s="42"/>
      <c r="D963" s="42"/>
      <c r="E963" s="42"/>
      <c r="F963" s="42"/>
      <c r="G963" s="42"/>
      <c r="H963" s="42"/>
      <c r="I963" s="42"/>
      <c r="J963" s="42"/>
      <c r="K963" s="42"/>
      <c r="L963" s="42"/>
      <c r="M963" s="42"/>
      <c r="N963" s="42"/>
      <c r="O963" s="42"/>
      <c r="P963" s="42"/>
      <c r="Q963" s="42"/>
      <c r="R963" s="42"/>
      <c r="S963" s="42"/>
      <c r="T963" s="42"/>
    </row>
    <row r="964">
      <c r="A964" s="42"/>
      <c r="B964" s="42"/>
      <c r="C964" s="42"/>
      <c r="D964" s="42"/>
      <c r="E964" s="42"/>
      <c r="F964" s="42"/>
      <c r="G964" s="42"/>
      <c r="H964" s="42"/>
      <c r="I964" s="42"/>
      <c r="J964" s="42"/>
      <c r="K964" s="42"/>
      <c r="L964" s="42"/>
      <c r="M964" s="42"/>
      <c r="N964" s="42"/>
      <c r="O964" s="42"/>
      <c r="P964" s="42"/>
      <c r="Q964" s="42"/>
      <c r="R964" s="42"/>
      <c r="S964" s="42"/>
      <c r="T964" s="42"/>
    </row>
    <row r="965">
      <c r="A965" s="42"/>
      <c r="B965" s="42"/>
      <c r="C965" s="42"/>
      <c r="D965" s="42"/>
      <c r="E965" s="42"/>
      <c r="F965" s="42"/>
      <c r="G965" s="42"/>
      <c r="H965" s="42"/>
      <c r="I965" s="42"/>
      <c r="J965" s="42"/>
      <c r="K965" s="42"/>
      <c r="L965" s="42"/>
      <c r="M965" s="42"/>
      <c r="N965" s="42"/>
      <c r="O965" s="42"/>
      <c r="P965" s="42"/>
      <c r="Q965" s="42"/>
      <c r="R965" s="42"/>
      <c r="S965" s="42"/>
      <c r="T965" s="42"/>
    </row>
    <row r="966">
      <c r="A966" s="42"/>
      <c r="B966" s="42"/>
      <c r="C966" s="42"/>
      <c r="D966" s="42"/>
      <c r="E966" s="42"/>
      <c r="F966" s="42"/>
      <c r="G966" s="42"/>
      <c r="H966" s="42"/>
      <c r="I966" s="42"/>
      <c r="J966" s="42"/>
      <c r="K966" s="42"/>
      <c r="L966" s="42"/>
      <c r="M966" s="42"/>
      <c r="N966" s="42"/>
      <c r="O966" s="42"/>
      <c r="P966" s="42"/>
      <c r="Q966" s="42"/>
      <c r="R966" s="42"/>
      <c r="S966" s="42"/>
      <c r="T966" s="42"/>
    </row>
    <row r="967">
      <c r="A967" s="42"/>
      <c r="B967" s="42"/>
      <c r="C967" s="42"/>
      <c r="D967" s="42"/>
      <c r="E967" s="42"/>
      <c r="F967" s="42"/>
      <c r="G967" s="42"/>
      <c r="H967" s="42"/>
      <c r="I967" s="42"/>
      <c r="J967" s="42"/>
      <c r="K967" s="42"/>
      <c r="L967" s="42"/>
      <c r="M967" s="42"/>
      <c r="N967" s="42"/>
      <c r="O967" s="42"/>
      <c r="P967" s="42"/>
      <c r="Q967" s="42"/>
      <c r="R967" s="42"/>
      <c r="S967" s="42"/>
      <c r="T967" s="42"/>
    </row>
    <row r="968">
      <c r="A968" s="42"/>
      <c r="B968" s="42"/>
      <c r="C968" s="42"/>
      <c r="D968" s="42"/>
      <c r="E968" s="42"/>
      <c r="F968" s="42"/>
      <c r="G968" s="42"/>
      <c r="H968" s="42"/>
      <c r="I968" s="42"/>
      <c r="J968" s="42"/>
      <c r="K968" s="42"/>
      <c r="L968" s="42"/>
      <c r="M968" s="42"/>
      <c r="N968" s="42"/>
      <c r="O968" s="42"/>
      <c r="P968" s="42"/>
      <c r="Q968" s="42"/>
      <c r="R968" s="42"/>
      <c r="S968" s="42"/>
      <c r="T968" s="42"/>
    </row>
    <row r="969">
      <c r="A969" s="42"/>
      <c r="B969" s="42"/>
      <c r="C969" s="42"/>
      <c r="D969" s="42"/>
      <c r="E969" s="42"/>
      <c r="F969" s="42"/>
      <c r="G969" s="42"/>
      <c r="H969" s="42"/>
      <c r="I969" s="42"/>
      <c r="J969" s="42"/>
      <c r="K969" s="42"/>
      <c r="L969" s="42"/>
      <c r="M969" s="42"/>
      <c r="N969" s="42"/>
      <c r="O969" s="42"/>
      <c r="P969" s="42"/>
      <c r="Q969" s="42"/>
      <c r="R969" s="42"/>
      <c r="S969" s="42"/>
      <c r="T969" s="42"/>
    </row>
    <row r="970">
      <c r="A970" s="42"/>
      <c r="B970" s="42"/>
      <c r="C970" s="42"/>
      <c r="D970" s="42"/>
      <c r="E970" s="42"/>
      <c r="F970" s="42"/>
      <c r="G970" s="42"/>
      <c r="H970" s="42"/>
      <c r="I970" s="42"/>
      <c r="J970" s="42"/>
      <c r="K970" s="42"/>
      <c r="L970" s="42"/>
      <c r="M970" s="42"/>
      <c r="N970" s="42"/>
      <c r="O970" s="42"/>
      <c r="P970" s="42"/>
      <c r="Q970" s="42"/>
      <c r="R970" s="42"/>
      <c r="S970" s="42"/>
      <c r="T970" s="42"/>
    </row>
    <row r="971">
      <c r="A971" s="42"/>
      <c r="B971" s="42"/>
      <c r="C971" s="42"/>
      <c r="D971" s="42"/>
      <c r="E971" s="42"/>
      <c r="F971" s="42"/>
      <c r="G971" s="42"/>
      <c r="H971" s="42"/>
      <c r="I971" s="42"/>
      <c r="J971" s="42"/>
      <c r="K971" s="42"/>
      <c r="L971" s="42"/>
      <c r="M971" s="42"/>
      <c r="N971" s="42"/>
      <c r="O971" s="42"/>
      <c r="P971" s="42"/>
      <c r="Q971" s="42"/>
      <c r="R971" s="42"/>
      <c r="S971" s="42"/>
      <c r="T971" s="42"/>
    </row>
    <row r="972">
      <c r="A972" s="42"/>
      <c r="B972" s="42"/>
      <c r="C972" s="42"/>
      <c r="D972" s="42"/>
      <c r="E972" s="42"/>
      <c r="F972" s="42"/>
      <c r="G972" s="42"/>
      <c r="H972" s="42"/>
      <c r="I972" s="42"/>
      <c r="J972" s="42"/>
      <c r="K972" s="42"/>
      <c r="L972" s="42"/>
      <c r="M972" s="42"/>
      <c r="N972" s="42"/>
      <c r="O972" s="42"/>
      <c r="P972" s="42"/>
      <c r="Q972" s="42"/>
      <c r="R972" s="42"/>
      <c r="S972" s="42"/>
      <c r="T972" s="42"/>
    </row>
    <row r="973">
      <c r="A973" s="42"/>
      <c r="B973" s="42"/>
      <c r="C973" s="42"/>
      <c r="D973" s="42"/>
      <c r="E973" s="42"/>
      <c r="F973" s="42"/>
      <c r="G973" s="42"/>
      <c r="H973" s="42"/>
      <c r="I973" s="42"/>
      <c r="J973" s="42"/>
      <c r="K973" s="42"/>
      <c r="L973" s="42"/>
      <c r="M973" s="42"/>
      <c r="N973" s="42"/>
      <c r="O973" s="42"/>
      <c r="P973" s="42"/>
      <c r="Q973" s="42"/>
      <c r="R973" s="42"/>
      <c r="S973" s="42"/>
      <c r="T973" s="42"/>
    </row>
    <row r="974">
      <c r="A974" s="42"/>
      <c r="B974" s="42"/>
      <c r="C974" s="42"/>
      <c r="D974" s="42"/>
      <c r="E974" s="42"/>
      <c r="F974" s="42"/>
      <c r="G974" s="42"/>
      <c r="H974" s="42"/>
      <c r="I974" s="42"/>
      <c r="J974" s="42"/>
      <c r="K974" s="42"/>
      <c r="L974" s="42"/>
      <c r="M974" s="42"/>
      <c r="N974" s="42"/>
      <c r="O974" s="42"/>
      <c r="P974" s="42"/>
      <c r="Q974" s="42"/>
      <c r="R974" s="42"/>
      <c r="S974" s="42"/>
      <c r="T974" s="42"/>
    </row>
    <row r="975">
      <c r="A975" s="42"/>
      <c r="B975" s="42"/>
      <c r="C975" s="42"/>
      <c r="D975" s="42"/>
      <c r="E975" s="42"/>
      <c r="F975" s="42"/>
      <c r="G975" s="42"/>
      <c r="H975" s="42"/>
      <c r="I975" s="42"/>
      <c r="J975" s="42"/>
      <c r="K975" s="42"/>
      <c r="L975" s="42"/>
      <c r="M975" s="42"/>
      <c r="N975" s="42"/>
      <c r="O975" s="42"/>
      <c r="P975" s="42"/>
      <c r="Q975" s="42"/>
      <c r="R975" s="42"/>
      <c r="S975" s="42"/>
      <c r="T975" s="42"/>
    </row>
    <row r="976">
      <c r="A976" s="42"/>
      <c r="B976" s="42"/>
      <c r="C976" s="42"/>
      <c r="D976" s="42"/>
      <c r="E976" s="42"/>
      <c r="F976" s="42"/>
      <c r="G976" s="42"/>
      <c r="H976" s="42"/>
      <c r="I976" s="42"/>
      <c r="J976" s="42"/>
      <c r="K976" s="42"/>
      <c r="L976" s="42"/>
      <c r="M976" s="42"/>
      <c r="N976" s="42"/>
      <c r="O976" s="42"/>
      <c r="P976" s="42"/>
      <c r="Q976" s="42"/>
      <c r="R976" s="42"/>
      <c r="S976" s="42"/>
      <c r="T976" s="42"/>
    </row>
    <row r="977">
      <c r="A977" s="42"/>
      <c r="B977" s="42"/>
      <c r="C977" s="42"/>
      <c r="D977" s="42"/>
      <c r="E977" s="42"/>
      <c r="F977" s="42"/>
      <c r="G977" s="42"/>
      <c r="H977" s="42"/>
      <c r="I977" s="42"/>
      <c r="J977" s="42"/>
      <c r="K977" s="42"/>
      <c r="L977" s="42"/>
      <c r="M977" s="42"/>
      <c r="N977" s="42"/>
      <c r="O977" s="42"/>
      <c r="P977" s="42"/>
      <c r="Q977" s="42"/>
      <c r="R977" s="42"/>
      <c r="S977" s="42"/>
      <c r="T977" s="42"/>
    </row>
    <row r="978">
      <c r="A978" s="42"/>
      <c r="B978" s="42"/>
      <c r="C978" s="42"/>
      <c r="D978" s="42"/>
      <c r="E978" s="42"/>
      <c r="F978" s="42"/>
      <c r="G978" s="42"/>
      <c r="H978" s="42"/>
      <c r="I978" s="42"/>
      <c r="J978" s="42"/>
      <c r="K978" s="42"/>
      <c r="L978" s="42"/>
      <c r="M978" s="42"/>
      <c r="N978" s="42"/>
      <c r="O978" s="42"/>
      <c r="P978" s="42"/>
      <c r="Q978" s="42"/>
      <c r="R978" s="42"/>
      <c r="S978" s="42"/>
      <c r="T978" s="42"/>
    </row>
    <row r="979">
      <c r="A979" s="42"/>
      <c r="B979" s="42"/>
      <c r="C979" s="42"/>
      <c r="D979" s="42"/>
      <c r="E979" s="42"/>
      <c r="F979" s="42"/>
      <c r="G979" s="42"/>
      <c r="H979" s="42"/>
      <c r="I979" s="42"/>
      <c r="J979" s="42"/>
      <c r="K979" s="42"/>
      <c r="L979" s="42"/>
      <c r="M979" s="42"/>
      <c r="N979" s="42"/>
      <c r="O979" s="42"/>
      <c r="P979" s="42"/>
      <c r="Q979" s="42"/>
      <c r="R979" s="42"/>
      <c r="S979" s="42"/>
      <c r="T979" s="42"/>
    </row>
    <row r="980">
      <c r="A980" s="42"/>
      <c r="B980" s="42"/>
      <c r="C980" s="42"/>
      <c r="D980" s="42"/>
      <c r="E980" s="42"/>
      <c r="F980" s="42"/>
      <c r="G980" s="42"/>
      <c r="H980" s="42"/>
      <c r="I980" s="42"/>
      <c r="J980" s="42"/>
      <c r="K980" s="42"/>
      <c r="L980" s="42"/>
      <c r="M980" s="42"/>
      <c r="N980" s="42"/>
      <c r="O980" s="42"/>
      <c r="P980" s="42"/>
      <c r="Q980" s="42"/>
      <c r="R980" s="42"/>
      <c r="S980" s="42"/>
      <c r="T980" s="42"/>
    </row>
    <row r="981">
      <c r="A981" s="42"/>
      <c r="B981" s="42"/>
      <c r="C981" s="42"/>
      <c r="D981" s="42"/>
      <c r="E981" s="42"/>
      <c r="F981" s="42"/>
      <c r="G981" s="42"/>
      <c r="H981" s="42"/>
      <c r="I981" s="42"/>
      <c r="J981" s="42"/>
      <c r="K981" s="42"/>
      <c r="L981" s="42"/>
      <c r="M981" s="42"/>
      <c r="N981" s="42"/>
      <c r="O981" s="42"/>
      <c r="P981" s="42"/>
      <c r="Q981" s="42"/>
      <c r="R981" s="42"/>
      <c r="S981" s="42"/>
      <c r="T981" s="42"/>
    </row>
    <row r="982">
      <c r="A982" s="42"/>
      <c r="B982" s="42"/>
      <c r="C982" s="42"/>
      <c r="D982" s="42"/>
      <c r="E982" s="42"/>
      <c r="F982" s="42"/>
      <c r="G982" s="42"/>
      <c r="H982" s="42"/>
      <c r="I982" s="42"/>
      <c r="J982" s="42"/>
      <c r="K982" s="42"/>
      <c r="L982" s="42"/>
      <c r="M982" s="42"/>
      <c r="N982" s="42"/>
      <c r="O982" s="42"/>
      <c r="P982" s="42"/>
      <c r="Q982" s="42"/>
      <c r="R982" s="42"/>
      <c r="S982" s="42"/>
      <c r="T982" s="42"/>
    </row>
    <row r="983">
      <c r="A983" s="42"/>
      <c r="B983" s="42"/>
      <c r="C983" s="42"/>
      <c r="D983" s="42"/>
      <c r="E983" s="42"/>
      <c r="F983" s="42"/>
      <c r="G983" s="42"/>
      <c r="H983" s="42"/>
      <c r="I983" s="42"/>
      <c r="J983" s="42"/>
      <c r="K983" s="42"/>
      <c r="L983" s="42"/>
      <c r="M983" s="42"/>
      <c r="N983" s="42"/>
      <c r="O983" s="42"/>
      <c r="P983" s="42"/>
      <c r="Q983" s="42"/>
      <c r="R983" s="42"/>
      <c r="S983" s="42"/>
      <c r="T983" s="42"/>
    </row>
    <row r="984">
      <c r="A984" s="42"/>
      <c r="B984" s="42"/>
      <c r="C984" s="42"/>
      <c r="D984" s="42"/>
      <c r="E984" s="42"/>
      <c r="F984" s="42"/>
      <c r="G984" s="42"/>
      <c r="H984" s="42"/>
      <c r="I984" s="42"/>
      <c r="J984" s="42"/>
      <c r="K984" s="42"/>
      <c r="L984" s="42"/>
      <c r="M984" s="42"/>
      <c r="N984" s="42"/>
      <c r="O984" s="42"/>
      <c r="P984" s="42"/>
      <c r="Q984" s="42"/>
      <c r="R984" s="42"/>
      <c r="S984" s="42"/>
      <c r="T984" s="42"/>
    </row>
    <row r="985">
      <c r="A985" s="42"/>
      <c r="B985" s="42"/>
      <c r="C985" s="42"/>
      <c r="D985" s="42"/>
      <c r="E985" s="42"/>
      <c r="F985" s="42"/>
      <c r="G985" s="42"/>
      <c r="H985" s="42"/>
      <c r="I985" s="42"/>
      <c r="J985" s="42"/>
      <c r="K985" s="42"/>
      <c r="L985" s="42"/>
      <c r="M985" s="42"/>
      <c r="N985" s="42"/>
      <c r="O985" s="42"/>
      <c r="P985" s="42"/>
      <c r="Q985" s="42"/>
      <c r="R985" s="42"/>
      <c r="S985" s="42"/>
      <c r="T985" s="42"/>
    </row>
    <row r="986">
      <c r="A986" s="42"/>
      <c r="B986" s="42"/>
      <c r="C986" s="42"/>
      <c r="D986" s="42"/>
      <c r="E986" s="42"/>
      <c r="F986" s="42"/>
      <c r="G986" s="42"/>
      <c r="H986" s="42"/>
      <c r="I986" s="42"/>
      <c r="J986" s="42"/>
      <c r="K986" s="42"/>
      <c r="L986" s="42"/>
      <c r="M986" s="42"/>
      <c r="N986" s="42"/>
      <c r="O986" s="42"/>
      <c r="P986" s="42"/>
      <c r="Q986" s="42"/>
      <c r="R986" s="42"/>
      <c r="S986" s="42"/>
      <c r="T986" s="42"/>
    </row>
    <row r="987">
      <c r="A987" s="42"/>
      <c r="B987" s="42"/>
      <c r="C987" s="42"/>
      <c r="D987" s="42"/>
      <c r="E987" s="42"/>
      <c r="F987" s="42"/>
      <c r="G987" s="42"/>
      <c r="H987" s="42"/>
      <c r="I987" s="42"/>
      <c r="J987" s="42"/>
      <c r="K987" s="42"/>
      <c r="L987" s="42"/>
      <c r="M987" s="42"/>
      <c r="N987" s="42"/>
      <c r="O987" s="42"/>
      <c r="P987" s="42"/>
      <c r="Q987" s="42"/>
      <c r="R987" s="42"/>
      <c r="S987" s="42"/>
      <c r="T987" s="42"/>
    </row>
    <row r="988">
      <c r="A988" s="42"/>
      <c r="B988" s="42"/>
      <c r="C988" s="42"/>
      <c r="D988" s="42"/>
      <c r="E988" s="42"/>
      <c r="F988" s="42"/>
      <c r="G988" s="42"/>
      <c r="H988" s="42"/>
      <c r="I988" s="42"/>
      <c r="J988" s="42"/>
      <c r="K988" s="42"/>
      <c r="L988" s="42"/>
      <c r="M988" s="42"/>
      <c r="N988" s="42"/>
      <c r="O988" s="42"/>
      <c r="P988" s="42"/>
      <c r="Q988" s="42"/>
      <c r="R988" s="42"/>
      <c r="S988" s="42"/>
      <c r="T988" s="42"/>
    </row>
    <row r="989">
      <c r="A989" s="42"/>
      <c r="B989" s="42"/>
      <c r="C989" s="42"/>
      <c r="D989" s="42"/>
      <c r="E989" s="42"/>
      <c r="F989" s="42"/>
      <c r="G989" s="42"/>
      <c r="H989" s="42"/>
      <c r="I989" s="42"/>
      <c r="J989" s="42"/>
      <c r="K989" s="42"/>
      <c r="L989" s="42"/>
      <c r="M989" s="42"/>
      <c r="N989" s="42"/>
      <c r="O989" s="42"/>
      <c r="P989" s="42"/>
      <c r="Q989" s="42"/>
      <c r="R989" s="42"/>
      <c r="S989" s="42"/>
      <c r="T989" s="42"/>
    </row>
    <row r="990">
      <c r="A990" s="42"/>
      <c r="B990" s="42"/>
      <c r="C990" s="42"/>
      <c r="D990" s="42"/>
      <c r="E990" s="42"/>
      <c r="F990" s="42"/>
      <c r="G990" s="42"/>
      <c r="H990" s="42"/>
      <c r="I990" s="42"/>
      <c r="J990" s="42"/>
      <c r="K990" s="42"/>
      <c r="L990" s="42"/>
      <c r="M990" s="42"/>
      <c r="N990" s="42"/>
      <c r="O990" s="42"/>
      <c r="P990" s="42"/>
      <c r="Q990" s="42"/>
      <c r="R990" s="42"/>
      <c r="S990" s="42"/>
      <c r="T990" s="42"/>
    </row>
    <row r="991">
      <c r="A991" s="42"/>
      <c r="B991" s="42"/>
      <c r="C991" s="42"/>
      <c r="D991" s="42"/>
      <c r="E991" s="42"/>
      <c r="F991" s="42"/>
      <c r="G991" s="42"/>
      <c r="H991" s="42"/>
      <c r="I991" s="42"/>
      <c r="J991" s="42"/>
      <c r="K991" s="42"/>
      <c r="L991" s="42"/>
      <c r="M991" s="42"/>
      <c r="N991" s="42"/>
      <c r="O991" s="42"/>
      <c r="P991" s="42"/>
      <c r="Q991" s="42"/>
      <c r="R991" s="42"/>
      <c r="S991" s="42"/>
      <c r="T991" s="42"/>
    </row>
    <row r="992">
      <c r="A992" s="42"/>
      <c r="B992" s="42"/>
      <c r="C992" s="42"/>
      <c r="D992" s="42"/>
      <c r="E992" s="42"/>
      <c r="F992" s="42"/>
      <c r="G992" s="42"/>
      <c r="H992" s="42"/>
      <c r="I992" s="42"/>
      <c r="J992" s="42"/>
      <c r="K992" s="42"/>
      <c r="L992" s="42"/>
      <c r="M992" s="42"/>
      <c r="N992" s="42"/>
      <c r="O992" s="42"/>
      <c r="P992" s="42"/>
      <c r="Q992" s="42"/>
      <c r="R992" s="42"/>
      <c r="S992" s="42"/>
      <c r="T992" s="42"/>
    </row>
    <row r="993">
      <c r="A993" s="42"/>
      <c r="B993" s="42"/>
      <c r="C993" s="42"/>
      <c r="D993" s="42"/>
      <c r="E993" s="42"/>
      <c r="F993" s="42"/>
      <c r="G993" s="42"/>
      <c r="H993" s="42"/>
      <c r="I993" s="42"/>
      <c r="J993" s="42"/>
      <c r="K993" s="42"/>
      <c r="L993" s="42"/>
      <c r="M993" s="42"/>
      <c r="N993" s="42"/>
      <c r="O993" s="42"/>
      <c r="P993" s="42"/>
      <c r="Q993" s="42"/>
      <c r="R993" s="42"/>
      <c r="S993" s="42"/>
      <c r="T993" s="42"/>
    </row>
    <row r="994">
      <c r="A994" s="42"/>
      <c r="B994" s="42"/>
      <c r="C994" s="42"/>
      <c r="D994" s="42"/>
      <c r="E994" s="42"/>
      <c r="F994" s="42"/>
      <c r="G994" s="42"/>
      <c r="H994" s="42"/>
      <c r="I994" s="42"/>
      <c r="J994" s="42"/>
      <c r="K994" s="42"/>
      <c r="L994" s="42"/>
      <c r="M994" s="42"/>
      <c r="N994" s="42"/>
      <c r="O994" s="42"/>
      <c r="P994" s="42"/>
      <c r="Q994" s="42"/>
      <c r="R994" s="42"/>
      <c r="S994" s="42"/>
      <c r="T994" s="42"/>
    </row>
    <row r="995">
      <c r="A995" s="42"/>
      <c r="B995" s="42"/>
      <c r="C995" s="42"/>
      <c r="D995" s="42"/>
      <c r="E995" s="42"/>
      <c r="F995" s="42"/>
      <c r="G995" s="42"/>
      <c r="H995" s="42"/>
      <c r="I995" s="42"/>
      <c r="J995" s="42"/>
      <c r="K995" s="42"/>
      <c r="L995" s="42"/>
      <c r="M995" s="42"/>
      <c r="N995" s="42"/>
      <c r="O995" s="42"/>
      <c r="P995" s="42"/>
      <c r="Q995" s="42"/>
      <c r="R995" s="42"/>
      <c r="S995" s="42"/>
      <c r="T995" s="42"/>
    </row>
    <row r="996">
      <c r="A996" s="42"/>
      <c r="B996" s="42"/>
      <c r="C996" s="42"/>
      <c r="D996" s="42"/>
      <c r="E996" s="42"/>
      <c r="F996" s="42"/>
      <c r="G996" s="42"/>
      <c r="H996" s="42"/>
      <c r="I996" s="42"/>
      <c r="J996" s="42"/>
      <c r="K996" s="42"/>
      <c r="L996" s="42"/>
      <c r="M996" s="42"/>
      <c r="N996" s="42"/>
      <c r="O996" s="42"/>
      <c r="P996" s="42"/>
      <c r="Q996" s="42"/>
      <c r="R996" s="42"/>
      <c r="S996" s="42"/>
      <c r="T996" s="42"/>
    </row>
    <row r="997">
      <c r="A997" s="42"/>
      <c r="B997" s="42"/>
      <c r="C997" s="42"/>
      <c r="D997" s="42"/>
      <c r="E997" s="42"/>
      <c r="F997" s="42"/>
      <c r="G997" s="42"/>
      <c r="H997" s="42"/>
      <c r="I997" s="42"/>
      <c r="J997" s="42"/>
      <c r="K997" s="42"/>
      <c r="L997" s="42"/>
      <c r="M997" s="42"/>
      <c r="N997" s="42"/>
      <c r="O997" s="42"/>
      <c r="P997" s="42"/>
      <c r="Q997" s="42"/>
      <c r="R997" s="42"/>
      <c r="S997" s="42"/>
      <c r="T997" s="42"/>
    </row>
    <row r="998">
      <c r="A998" s="42"/>
      <c r="B998" s="42"/>
      <c r="C998" s="42"/>
      <c r="D998" s="42"/>
      <c r="E998" s="42"/>
      <c r="F998" s="42"/>
      <c r="G998" s="42"/>
      <c r="H998" s="42"/>
      <c r="I998" s="42"/>
      <c r="J998" s="42"/>
      <c r="K998" s="42"/>
      <c r="L998" s="42"/>
      <c r="M998" s="42"/>
      <c r="N998" s="42"/>
      <c r="O998" s="42"/>
      <c r="P998" s="42"/>
      <c r="Q998" s="42"/>
      <c r="R998" s="42"/>
      <c r="S998" s="42"/>
      <c r="T998" s="42"/>
    </row>
    <row r="999">
      <c r="A999" s="42"/>
      <c r="B999" s="42"/>
      <c r="C999" s="42"/>
      <c r="D999" s="42"/>
      <c r="E999" s="42"/>
      <c r="F999" s="42"/>
      <c r="G999" s="42"/>
      <c r="H999" s="42"/>
      <c r="I999" s="42"/>
      <c r="J999" s="42"/>
      <c r="K999" s="42"/>
      <c r="L999" s="42"/>
      <c r="M999" s="42"/>
      <c r="N999" s="42"/>
      <c r="O999" s="42"/>
      <c r="P999" s="42"/>
      <c r="Q999" s="42"/>
      <c r="R999" s="42"/>
      <c r="S999" s="42"/>
      <c r="T999" s="42"/>
    </row>
    <row r="1000">
      <c r="A1000" s="42"/>
      <c r="B1000" s="42"/>
      <c r="C1000" s="42"/>
      <c r="D1000" s="42"/>
      <c r="E1000" s="42"/>
      <c r="F1000" s="42"/>
      <c r="G1000" s="42"/>
      <c r="H1000" s="42"/>
      <c r="I1000" s="42"/>
      <c r="J1000" s="42"/>
      <c r="K1000" s="42"/>
      <c r="L1000" s="42"/>
      <c r="M1000" s="42"/>
      <c r="N1000" s="42"/>
      <c r="O1000" s="42"/>
      <c r="P1000" s="42"/>
      <c r="Q1000" s="42"/>
      <c r="R1000" s="42"/>
      <c r="S1000" s="42"/>
      <c r="T1000" s="42"/>
    </row>
    <row r="1001">
      <c r="A1001" s="42"/>
      <c r="B1001" s="42"/>
      <c r="C1001" s="42"/>
      <c r="D1001" s="42"/>
      <c r="E1001" s="42"/>
      <c r="F1001" s="42"/>
      <c r="G1001" s="42"/>
      <c r="H1001" s="42"/>
      <c r="I1001" s="42"/>
      <c r="J1001" s="42"/>
      <c r="K1001" s="42"/>
      <c r="L1001" s="42"/>
      <c r="M1001" s="42"/>
      <c r="N1001" s="42"/>
      <c r="O1001" s="42"/>
      <c r="P1001" s="42"/>
      <c r="Q1001" s="42"/>
      <c r="R1001" s="42"/>
      <c r="S1001" s="42"/>
      <c r="T1001" s="42"/>
    </row>
    <row r="1002">
      <c r="A1002" s="42"/>
      <c r="B1002" s="42"/>
      <c r="C1002" s="42"/>
      <c r="D1002" s="42"/>
      <c r="E1002" s="42"/>
      <c r="F1002" s="42"/>
      <c r="G1002" s="42"/>
      <c r="H1002" s="42"/>
      <c r="I1002" s="42"/>
      <c r="J1002" s="42"/>
      <c r="K1002" s="42"/>
      <c r="L1002" s="42"/>
      <c r="M1002" s="42"/>
      <c r="N1002" s="42"/>
      <c r="O1002" s="42"/>
      <c r="P1002" s="42"/>
      <c r="Q1002" s="42"/>
      <c r="R1002" s="42"/>
      <c r="S1002" s="42"/>
      <c r="T1002" s="42"/>
    </row>
    <row r="1003">
      <c r="A1003" s="42"/>
      <c r="B1003" s="42"/>
      <c r="C1003" s="42"/>
      <c r="D1003" s="42"/>
      <c r="E1003" s="42"/>
      <c r="F1003" s="42"/>
      <c r="G1003" s="42"/>
      <c r="H1003" s="42"/>
      <c r="I1003" s="42"/>
      <c r="J1003" s="42"/>
      <c r="K1003" s="42"/>
      <c r="L1003" s="42"/>
      <c r="M1003" s="42"/>
      <c r="N1003" s="42"/>
      <c r="O1003" s="42"/>
      <c r="P1003" s="42"/>
      <c r="Q1003" s="42"/>
      <c r="R1003" s="42"/>
      <c r="S1003" s="42"/>
      <c r="T1003" s="42"/>
    </row>
    <row r="1004">
      <c r="A1004" s="42"/>
      <c r="B1004" s="42"/>
      <c r="C1004" s="42"/>
      <c r="D1004" s="42"/>
      <c r="E1004" s="42"/>
      <c r="F1004" s="42"/>
      <c r="G1004" s="42"/>
      <c r="H1004" s="42"/>
      <c r="I1004" s="42"/>
      <c r="J1004" s="42"/>
      <c r="K1004" s="42"/>
      <c r="L1004" s="42"/>
      <c r="M1004" s="42"/>
      <c r="N1004" s="42"/>
      <c r="O1004" s="42"/>
      <c r="P1004" s="42"/>
      <c r="Q1004" s="42"/>
      <c r="R1004" s="42"/>
      <c r="S1004" s="42"/>
      <c r="T1004" s="42"/>
    </row>
    <row r="1005">
      <c r="A1005" s="42"/>
      <c r="B1005" s="42"/>
      <c r="C1005" s="42"/>
      <c r="D1005" s="42"/>
      <c r="E1005" s="42"/>
      <c r="F1005" s="42"/>
      <c r="G1005" s="42"/>
      <c r="H1005" s="42"/>
      <c r="I1005" s="42"/>
      <c r="J1005" s="42"/>
      <c r="K1005" s="42"/>
      <c r="L1005" s="42"/>
      <c r="M1005" s="42"/>
      <c r="N1005" s="42"/>
      <c r="O1005" s="42"/>
      <c r="P1005" s="42"/>
      <c r="Q1005" s="42"/>
      <c r="R1005" s="42"/>
      <c r="S1005" s="42"/>
      <c r="T1005" s="42"/>
    </row>
    <row r="1006">
      <c r="A1006" s="42"/>
      <c r="B1006" s="42"/>
      <c r="C1006" s="42"/>
      <c r="D1006" s="42"/>
      <c r="E1006" s="42"/>
      <c r="F1006" s="42"/>
      <c r="G1006" s="42"/>
      <c r="H1006" s="42"/>
      <c r="I1006" s="42"/>
      <c r="J1006" s="42"/>
      <c r="K1006" s="42"/>
      <c r="L1006" s="42"/>
      <c r="M1006" s="42"/>
      <c r="N1006" s="42"/>
      <c r="O1006" s="42"/>
      <c r="P1006" s="42"/>
      <c r="Q1006" s="42"/>
      <c r="R1006" s="42"/>
      <c r="S1006" s="42"/>
      <c r="T1006" s="42"/>
    </row>
    <row r="1007">
      <c r="A1007" s="42"/>
      <c r="B1007" s="42"/>
      <c r="C1007" s="42"/>
      <c r="D1007" s="42"/>
      <c r="E1007" s="42"/>
      <c r="F1007" s="42"/>
      <c r="G1007" s="42"/>
      <c r="H1007" s="42"/>
      <c r="I1007" s="42"/>
      <c r="J1007" s="42"/>
      <c r="K1007" s="42"/>
      <c r="L1007" s="42"/>
      <c r="M1007" s="42"/>
      <c r="N1007" s="42"/>
      <c r="O1007" s="42"/>
      <c r="P1007" s="42"/>
      <c r="Q1007" s="42"/>
      <c r="R1007" s="42"/>
      <c r="S1007" s="42"/>
      <c r="T1007" s="42"/>
    </row>
    <row r="1008">
      <c r="A1008" s="42"/>
      <c r="B1008" s="42"/>
      <c r="C1008" s="42"/>
      <c r="D1008" s="42"/>
      <c r="E1008" s="42"/>
      <c r="F1008" s="42"/>
      <c r="G1008" s="42"/>
      <c r="H1008" s="42"/>
      <c r="I1008" s="42"/>
      <c r="J1008" s="42"/>
      <c r="K1008" s="42"/>
      <c r="L1008" s="42"/>
      <c r="M1008" s="42"/>
      <c r="N1008" s="42"/>
      <c r="O1008" s="42"/>
      <c r="P1008" s="42"/>
      <c r="Q1008" s="42"/>
      <c r="R1008" s="42"/>
      <c r="S1008" s="42"/>
      <c r="T1008" s="42"/>
    </row>
    <row r="1009">
      <c r="A1009" s="42"/>
      <c r="B1009" s="42"/>
      <c r="C1009" s="42"/>
      <c r="D1009" s="42"/>
      <c r="E1009" s="42"/>
      <c r="F1009" s="42"/>
      <c r="G1009" s="42"/>
      <c r="H1009" s="42"/>
      <c r="I1009" s="42"/>
      <c r="J1009" s="42"/>
      <c r="K1009" s="42"/>
      <c r="L1009" s="42"/>
      <c r="M1009" s="42"/>
      <c r="N1009" s="42"/>
      <c r="O1009" s="42"/>
      <c r="P1009" s="42"/>
      <c r="Q1009" s="42"/>
      <c r="R1009" s="42"/>
      <c r="S1009" s="42"/>
      <c r="T1009" s="42"/>
    </row>
    <row r="1010">
      <c r="A1010" s="42"/>
      <c r="B1010" s="42"/>
      <c r="C1010" s="42"/>
      <c r="D1010" s="42"/>
      <c r="E1010" s="42"/>
      <c r="F1010" s="42"/>
      <c r="G1010" s="42"/>
      <c r="H1010" s="42"/>
      <c r="I1010" s="42"/>
      <c r="J1010" s="42"/>
      <c r="K1010" s="42"/>
      <c r="L1010" s="42"/>
      <c r="M1010" s="42"/>
      <c r="N1010" s="42"/>
      <c r="O1010" s="42"/>
      <c r="P1010" s="42"/>
      <c r="Q1010" s="42"/>
      <c r="R1010" s="42"/>
      <c r="S1010" s="42"/>
      <c r="T1010" s="42"/>
    </row>
    <row r="1011">
      <c r="A1011" s="42"/>
      <c r="B1011" s="42"/>
      <c r="C1011" s="42"/>
      <c r="D1011" s="42"/>
      <c r="E1011" s="42"/>
      <c r="F1011" s="42"/>
      <c r="G1011" s="42"/>
      <c r="H1011" s="42"/>
      <c r="I1011" s="42"/>
      <c r="J1011" s="42"/>
      <c r="K1011" s="42"/>
      <c r="L1011" s="42"/>
      <c r="M1011" s="42"/>
      <c r="N1011" s="42"/>
      <c r="O1011" s="42"/>
      <c r="P1011" s="42"/>
      <c r="Q1011" s="42"/>
      <c r="R1011" s="42"/>
      <c r="S1011" s="42"/>
      <c r="T1011" s="42"/>
    </row>
    <row r="1012">
      <c r="A1012" s="42"/>
      <c r="B1012" s="42"/>
      <c r="C1012" s="42"/>
      <c r="D1012" s="42"/>
      <c r="E1012" s="42"/>
      <c r="F1012" s="42"/>
      <c r="G1012" s="42"/>
      <c r="H1012" s="42"/>
      <c r="I1012" s="42"/>
      <c r="J1012" s="42"/>
      <c r="K1012" s="42"/>
      <c r="L1012" s="42"/>
      <c r="M1012" s="42"/>
      <c r="N1012" s="42"/>
      <c r="O1012" s="42"/>
      <c r="P1012" s="42"/>
      <c r="Q1012" s="42"/>
      <c r="R1012" s="42"/>
      <c r="S1012" s="42"/>
      <c r="T1012" s="42"/>
    </row>
    <row r="1013">
      <c r="A1013" s="42"/>
      <c r="B1013" s="42"/>
      <c r="C1013" s="42"/>
      <c r="D1013" s="42"/>
      <c r="E1013" s="42"/>
      <c r="F1013" s="42"/>
      <c r="G1013" s="42"/>
      <c r="H1013" s="42"/>
      <c r="I1013" s="42"/>
      <c r="J1013" s="42"/>
      <c r="K1013" s="42"/>
      <c r="L1013" s="42"/>
      <c r="M1013" s="42"/>
      <c r="N1013" s="42"/>
      <c r="O1013" s="42"/>
      <c r="P1013" s="42"/>
      <c r="Q1013" s="42"/>
      <c r="R1013" s="42"/>
      <c r="S1013" s="42"/>
      <c r="T1013" s="42"/>
    </row>
    <row r="1014">
      <c r="A1014" s="42"/>
      <c r="B1014" s="42"/>
      <c r="C1014" s="42"/>
      <c r="D1014" s="42"/>
      <c r="E1014" s="42"/>
      <c r="F1014" s="42"/>
      <c r="G1014" s="42"/>
      <c r="H1014" s="42"/>
      <c r="I1014" s="42"/>
      <c r="J1014" s="42"/>
      <c r="K1014" s="42"/>
      <c r="L1014" s="42"/>
      <c r="M1014" s="42"/>
      <c r="N1014" s="42"/>
      <c r="O1014" s="42"/>
      <c r="P1014" s="42"/>
      <c r="Q1014" s="42"/>
      <c r="R1014" s="42"/>
      <c r="S1014" s="42"/>
      <c r="T1014" s="42"/>
    </row>
  </sheetData>
  <hyperlinks>
    <hyperlink r:id="rId1" ref="B3"/>
    <hyperlink r:id="rId2" ref="C3"/>
    <hyperlink r:id="rId3" ref="D3"/>
    <hyperlink r:id="rId4" ref="E3"/>
    <hyperlink r:id="rId5" ref="F3"/>
    <hyperlink r:id="rId6" ref="G3"/>
    <hyperlink r:id="rId7" ref="B22"/>
    <hyperlink r:id="rId8" ref="C22"/>
    <hyperlink r:id="rId9" ref="D22"/>
    <hyperlink r:id="rId10" ref="E22"/>
    <hyperlink r:id="rId11" ref="F22"/>
    <hyperlink r:id="rId12" ref="G22"/>
    <hyperlink r:id="rId13" ref="H22"/>
    <hyperlink r:id="rId14" ref="J22"/>
    <hyperlink r:id="rId15" ref="K22"/>
    <hyperlink r:id="rId16" ref="L22"/>
    <hyperlink r:id="rId17" ref="M22"/>
    <hyperlink r:id="rId18" ref="N22"/>
    <hyperlink r:id="rId19" ref="O22"/>
    <hyperlink r:id="rId20" ref="P22"/>
    <hyperlink r:id="rId21" ref="Q22"/>
    <hyperlink r:id="rId22" ref="R22"/>
    <hyperlink r:id="rId23" ref="T22"/>
  </hyperlinks>
  <drawing r:id="rId2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45818E"/>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36.14"/>
    <col customWidth="1" min="2" max="2" width="52.14"/>
    <col customWidth="1" min="3" max="3" width="66.43"/>
    <col customWidth="1" min="4" max="4" width="59.29"/>
    <col customWidth="1" min="5" max="5" width="24.29"/>
    <col customWidth="1" min="6" max="6" width="51.57"/>
    <col customWidth="1" min="7" max="7" width="31.14"/>
  </cols>
  <sheetData>
    <row r="1">
      <c r="A1" s="68" t="str">
        <f>HYPERLINK("http://schools.nyc.gov/NR/rdonlyres/13CCC114-2DC8-40F2-B79E-8ED316C3C1F7/0/20142015SchoolYearCalendar.pdf","2014-2015 DOE Calendar")</f>
        <v>2014-2015 DOE Calendar</v>
      </c>
      <c r="B1" s="69"/>
      <c r="C1" s="69"/>
      <c r="D1" s="69"/>
      <c r="E1" s="69"/>
      <c r="F1" s="69"/>
      <c r="G1" s="70"/>
    </row>
    <row r="2">
      <c r="A2" s="45" t="s">
        <v>280</v>
      </c>
      <c r="B2" s="71" t="str">
        <f>'Curriculum Map (Semester 1)'!J2</f>
        <v>Creativity 2</v>
      </c>
      <c r="C2" s="71" t="str">
        <f>'Curriculum Map (Semester 1)'!K2</f>
        <v>Programming 2</v>
      </c>
      <c r="D2" s="71" t="str">
        <f>'Curriculum Map (Semester 1)'!L2</f>
        <v>Abstraction 2</v>
      </c>
      <c r="E2" s="71" t="str">
        <f>'Curriculum Map (Semester 1)'!M2</f>
        <v>Algorithms</v>
      </c>
      <c r="F2" s="71" t="str">
        <f>'Curriculum Map (Semester 1)'!N2</f>
        <v>Data 2</v>
      </c>
      <c r="G2" s="71" t="str">
        <f>'Curriculum Map (Semester 1)'!O2</f>
        <v>Internet 2</v>
      </c>
      <c r="H2" s="71" t="str">
        <f>'Curriculum Map (Semester 1)'!P2</f>
        <v>Impact 2</v>
      </c>
      <c r="I2" s="71" t="str">
        <f>'Curriculum Map (Semester 1)'!Q2</f>
        <v>Create Performance Task</v>
      </c>
      <c r="J2" s="71" t="str">
        <f>'Curriculum Map (Semester 1)'!R2</f>
        <v>Test Review</v>
      </c>
      <c r="K2" s="71" t="str">
        <f>'Curriculum Map (Semester 1)'!S2</f>
        <v>Subtotal</v>
      </c>
      <c r="L2" s="71" t="str">
        <f>'Curriculum Map (Semester 1)'!T2</f>
        <v>Post PT Projects</v>
      </c>
    </row>
    <row r="3">
      <c r="A3" s="49"/>
      <c r="B3" s="71" t="str">
        <f>'Curriculum Map (Semester 1)'!J3</f>
        <v/>
      </c>
      <c r="C3" s="71" t="str">
        <f>'Curriculum Map (Semester 1)'!K3</f>
        <v/>
      </c>
      <c r="D3" s="71" t="str">
        <f>'Curriculum Map (Semester 1)'!L3</f>
        <v/>
      </c>
      <c r="E3" s="71" t="str">
        <f>'Curriculum Map (Semester 1)'!M3</f>
        <v/>
      </c>
      <c r="F3" s="71" t="str">
        <f>'Curriculum Map (Semester 1)'!N3</f>
        <v/>
      </c>
      <c r="G3" s="71" t="str">
        <f>'Curriculum Map (Semester 1)'!O3</f>
        <v/>
      </c>
      <c r="H3" s="71" t="str">
        <f>'Curriculum Map (Semester 1)'!P3</f>
        <v/>
      </c>
      <c r="I3" s="71" t="str">
        <f>'Curriculum Map (Semester 1)'!Q3</f>
        <v/>
      </c>
      <c r="J3" s="71" t="str">
        <f>'Curriculum Map (Semester 1)'!R3</f>
        <v/>
      </c>
      <c r="K3" s="71" t="str">
        <f>'Curriculum Map (Semester 1)'!S3</f>
        <v/>
      </c>
      <c r="L3" s="71" t="str">
        <f>'Curriculum Map (Semester 1)'!T3</f>
        <v/>
      </c>
    </row>
    <row r="4">
      <c r="A4" s="49" t="s">
        <v>319</v>
      </c>
      <c r="B4" s="71" t="str">
        <f>'Curriculum Map (Semester 1)'!J4</f>
        <v>1.1 Creative development can be an essential process for creating computational artifacts.</v>
      </c>
      <c r="C4" s="71" t="str">
        <f>'Curriculum Map (Semester 1)'!K4</f>
        <v>5.1 Programs can be developed for creative expression, to satisfy personal curiosity, to create new knowledge, or to solve problems (to help people, organizations, or society).</v>
      </c>
      <c r="D4" s="71" t="str">
        <f>'Curriculum Map (Semester 1)'!L4</f>
        <v>2.1 A variety of abstractions built upon binary sequences can be used to represent all digital data.</v>
      </c>
      <c r="E4" s="71" t="str">
        <f>'Curriculum Map (Semester 1)'!M4</f>
        <v>4.1 Algorithms are precise sequences of instructions for processes that can be executed by a computer and are implemented using programming languages.</v>
      </c>
      <c r="F4" s="71" t="str">
        <f>'Curriculum Map (Semester 1)'!N4</f>
        <v>3.1 People use computer programs to process information to gain insight and knowledge.</v>
      </c>
      <c r="G4" s="71" t="str">
        <f>'Curriculum Map (Semester 1)'!O4</f>
        <v/>
      </c>
      <c r="H4" s="71" t="str">
        <f>'Curriculum Map (Semester 1)'!P4</f>
        <v/>
      </c>
      <c r="I4" s="71" t="str">
        <f>'Curriculum Map (Semester 1)'!Q4</f>
        <v/>
      </c>
      <c r="J4" s="71" t="str">
        <f>'Curriculum Map (Semester 1)'!R4</f>
        <v/>
      </c>
      <c r="K4" s="71" t="str">
        <f>'Curriculum Map (Semester 1)'!S4</f>
        <v/>
      </c>
      <c r="L4" s="71" t="str">
        <f>'Curriculum Map (Semester 1)'!T4</f>
        <v/>
      </c>
    </row>
    <row r="5">
      <c r="A5" s="40"/>
      <c r="B5" s="71" t="str">
        <f>'Curriculum Map (Semester 1)'!J5</f>
        <v>1.2 Computing enables people to use creative development processes to create computational artifacts for creative expression or to solve a problem.</v>
      </c>
      <c r="C5" s="71" t="str">
        <f>'Curriculum Map (Semester 1)'!K5</f>
        <v>5.2 People write programs to execute algorithms.</v>
      </c>
      <c r="D5" s="71" t="str">
        <f>'Curriculum Map (Semester 1)'!L5</f>
        <v>2.2 Multiple levels of abstraction are used to write programs or create other computational artifacts.</v>
      </c>
      <c r="E5" s="71" t="str">
        <f>'Curriculum Map (Semester 1)'!M5</f>
        <v>4.2 Algorithms can solve many but not all computational problems.</v>
      </c>
      <c r="F5" s="71" t="str">
        <f>'Curriculum Map (Semester 1)'!N5</f>
        <v>3.2 Computing facilitates exploration and the discovery of connections in information.</v>
      </c>
      <c r="G5" s="71" t="str">
        <f>'Curriculum Map (Semester 1)'!O5</f>
        <v/>
      </c>
      <c r="H5" s="71" t="str">
        <f>'Curriculum Map (Semester 1)'!P5</f>
        <v/>
      </c>
      <c r="I5" s="71" t="str">
        <f>'Curriculum Map (Semester 1)'!Q5</f>
        <v/>
      </c>
      <c r="J5" s="71" t="str">
        <f>'Curriculum Map (Semester 1)'!R5</f>
        <v/>
      </c>
      <c r="K5" s="71" t="str">
        <f>'Curriculum Map (Semester 1)'!S5</f>
        <v/>
      </c>
      <c r="L5" s="71" t="str">
        <f>'Curriculum Map (Semester 1)'!T5</f>
        <v/>
      </c>
    </row>
    <row r="6">
      <c r="A6" s="49"/>
      <c r="B6" s="71" t="str">
        <f>'Curriculum Map (Semester 1)'!J6</f>
        <v>1.3 Computing can extend traditional forms of human expression and experience.</v>
      </c>
      <c r="C6" s="71" t="str">
        <f>'Curriculum Map (Semester 1)'!K6</f>
        <v>5.3 Programming is facilitated by appropriate abstractions.</v>
      </c>
      <c r="D6" s="71" t="str">
        <f>'Curriculum Map (Semester 1)'!L6</f>
        <v>2.3 Models and simulations use abstraction to generate new understanding and knowledge.</v>
      </c>
      <c r="E6" s="71" t="str">
        <f>'Curriculum Map (Semester 1)'!M6</f>
        <v/>
      </c>
      <c r="F6" s="71" t="str">
        <f>'Curriculum Map (Semester 1)'!N6</f>
        <v>3.3 There are trade-offs when representing information as digital data.</v>
      </c>
      <c r="G6" s="71" t="str">
        <f>'Curriculum Map (Semester 1)'!O6</f>
        <v/>
      </c>
      <c r="H6" s="71" t="str">
        <f>'Curriculum Map (Semester 1)'!P6</f>
        <v/>
      </c>
      <c r="I6" s="71" t="str">
        <f>'Curriculum Map (Semester 1)'!Q6</f>
        <v/>
      </c>
      <c r="J6" s="71" t="str">
        <f>'Curriculum Map (Semester 1)'!R6</f>
        <v/>
      </c>
      <c r="K6" s="71" t="str">
        <f>'Curriculum Map (Semester 1)'!S6</f>
        <v/>
      </c>
      <c r="L6" s="71" t="str">
        <f>'Curriculum Map (Semester 1)'!T6</f>
        <v/>
      </c>
    </row>
    <row r="7" ht="75.0" customHeight="1">
      <c r="A7" s="54"/>
      <c r="B7" s="71" t="str">
        <f>'Curriculum Map (Semester 1)'!J7</f>
        <v/>
      </c>
      <c r="C7" s="71" t="str">
        <f>'Curriculum Map (Semester 1)'!K7</f>
        <v>5.4 Programs are developed, maintained, and used by people for different purposes.</v>
      </c>
      <c r="D7" s="71" t="str">
        <f>'Curriculum Map (Semester 1)'!L7</f>
        <v/>
      </c>
      <c r="E7" s="71" t="str">
        <f>'Curriculum Map (Semester 1)'!M7</f>
        <v/>
      </c>
      <c r="F7" s="71" t="str">
        <f>'Curriculum Map (Semester 1)'!N7</f>
        <v/>
      </c>
      <c r="G7" s="71" t="str">
        <f>'Curriculum Map (Semester 1)'!O7</f>
        <v/>
      </c>
      <c r="H7" s="71" t="str">
        <f>'Curriculum Map (Semester 1)'!P7</f>
        <v/>
      </c>
      <c r="I7" s="71" t="str">
        <f>'Curriculum Map (Semester 1)'!Q7</f>
        <v/>
      </c>
      <c r="J7" s="71" t="str">
        <f>'Curriculum Map (Semester 1)'!R7</f>
        <v/>
      </c>
      <c r="K7" s="71" t="str">
        <f>'Curriculum Map (Semester 1)'!S7</f>
        <v/>
      </c>
      <c r="L7" s="71" t="str">
        <f>'Curriculum Map (Semester 1)'!T7</f>
        <v/>
      </c>
    </row>
    <row r="8">
      <c r="A8" s="49"/>
      <c r="B8" s="71" t="str">
        <f>'Curriculum Map (Semester 1)'!J8</f>
        <v/>
      </c>
      <c r="C8" s="71" t="str">
        <f>'Curriculum Map (Semester 1)'!K8</f>
        <v>5.5 Programming uses mathematical and logical concepts.</v>
      </c>
      <c r="D8" s="71" t="str">
        <f>'Curriculum Map (Semester 1)'!L8</f>
        <v/>
      </c>
      <c r="E8" s="71" t="str">
        <f>'Curriculum Map (Semester 1)'!M8</f>
        <v/>
      </c>
      <c r="F8" s="71" t="str">
        <f>'Curriculum Map (Semester 1)'!N8</f>
        <v/>
      </c>
      <c r="G8" s="71" t="str">
        <f>'Curriculum Map (Semester 1)'!O8</f>
        <v/>
      </c>
      <c r="H8" s="71" t="str">
        <f>'Curriculum Map (Semester 1)'!P8</f>
        <v/>
      </c>
      <c r="I8" s="71" t="str">
        <f>'Curriculum Map (Semester 1)'!Q8</f>
        <v/>
      </c>
      <c r="J8" s="71" t="str">
        <f>'Curriculum Map (Semester 1)'!R8</f>
        <v/>
      </c>
      <c r="K8" s="71" t="str">
        <f>'Curriculum Map (Semester 1)'!S8</f>
        <v/>
      </c>
      <c r="L8" s="71" t="str">
        <f>'Curriculum Map (Semester 1)'!T8</f>
        <v/>
      </c>
    </row>
    <row r="9">
      <c r="A9" s="57" t="s">
        <v>354</v>
      </c>
      <c r="B9" s="71" t="str">
        <f>'Curriculum Map (Semester 1)'!J9</f>
        <v>How can computing and the use of computational tools foster creative expression?</v>
      </c>
      <c r="C9" s="71" t="str">
        <f>'Curriculum Map (Semester 1)'!K9</f>
        <v>How do computer programs implement algorithms?</v>
      </c>
      <c r="D9" s="71" t="str">
        <f>'Curriculum Map (Semester 1)'!L9</f>
        <v>How are vastly different kinds of data, physical phenomena, and mathematical concepts represented on a computer?</v>
      </c>
      <c r="E9" s="71" t="str">
        <f>'Curriculum Map (Semester 1)'!M9</f>
        <v>How can computational models and simulations help generate new understanding and knowledge?</v>
      </c>
      <c r="F9" s="71" t="str">
        <f>'Curriculum Map (Semester 1)'!N9</f>
        <v>What considerations and trade-offs arise in the computational manipulation of data?</v>
      </c>
      <c r="G9" s="71" t="str">
        <f>'Curriculum Map (Semester 1)'!O9</f>
        <v/>
      </c>
      <c r="H9" s="71" t="str">
        <f>'Curriculum Map (Semester 1)'!P9</f>
        <v/>
      </c>
      <c r="I9" s="71" t="str">
        <f>'Curriculum Map (Semester 1)'!Q9</f>
        <v/>
      </c>
      <c r="J9" s="71" t="str">
        <f>'Curriculum Map (Semester 1)'!R9</f>
        <v/>
      </c>
      <c r="K9" s="71" t="str">
        <f>'Curriculum Map (Semester 1)'!S9</f>
        <v/>
      </c>
      <c r="L9" s="71" t="str">
        <f>'Curriculum Map (Semester 1)'!T9</f>
        <v/>
      </c>
    </row>
    <row r="10">
      <c r="A10" s="49"/>
      <c r="B10" s="71" t="str">
        <f>'Curriculum Map (Semester 1)'!J10</f>
        <v>How can computing extend traditional forms of human expression and experience?</v>
      </c>
      <c r="C10" s="71" t="str">
        <f>'Curriculum Map (Semester 1)'!K10</f>
        <v>How does abstraction make the development of computer programs possible?</v>
      </c>
      <c r="D10" s="71" t="str">
        <f>'Curriculum Map (Semester 1)'!L10</f>
        <v>How are vastly different kinds of data, physical phenomena, and mathematical concepts represented on a computer?</v>
      </c>
      <c r="E10" s="71" t="str">
        <f>'Curriculum Map (Semester 1)'!M10</f>
        <v>Why are some languages better than others when used to implement algorithms?</v>
      </c>
      <c r="F10" s="71" t="str">
        <f>'Curriculum Map (Semester 1)'!N10</f>
        <v>What opportunities do large data sets provide for solving problems and creating knowledge?</v>
      </c>
      <c r="G10" s="71" t="str">
        <f>'Curriculum Map (Semester 1)'!O10</f>
        <v/>
      </c>
      <c r="H10" s="71" t="str">
        <f>'Curriculum Map (Semester 1)'!P10</f>
        <v/>
      </c>
      <c r="I10" s="71" t="str">
        <f>'Curriculum Map (Semester 1)'!Q10</f>
        <v/>
      </c>
      <c r="J10" s="71" t="str">
        <f>'Curriculum Map (Semester 1)'!R10</f>
        <v/>
      </c>
      <c r="K10" s="71" t="str">
        <f>'Curriculum Map (Semester 1)'!S10</f>
        <v/>
      </c>
      <c r="L10" s="71" t="str">
        <f>'Curriculum Map (Semester 1)'!T10</f>
        <v/>
      </c>
    </row>
    <row r="11">
      <c r="A11" s="49"/>
      <c r="B11" s="71" t="str">
        <f>'Curriculum Map (Semester 1)'!J11</f>
        <v/>
      </c>
      <c r="C11" s="71" t="str">
        <f>'Curriculum Map (Semester 1)'!K11</f>
        <v/>
      </c>
      <c r="D11" s="71" t="str">
        <f>'Curriculum Map (Semester 1)'!L11</f>
        <v>How can computational models and simulations help generate new understanding and knowledge?</v>
      </c>
      <c r="E11" s="71" t="str">
        <f>'Curriculum Map (Semester 1)'!M11</f>
        <v>What kinds of problems are easy, what kinds are difficult, and what kinds are impossible to solve algorithmically?</v>
      </c>
      <c r="F11" s="71" t="str">
        <f>'Curriculum Map (Semester 1)'!N11</f>
        <v/>
      </c>
      <c r="G11" s="71" t="str">
        <f>'Curriculum Map (Semester 1)'!O11</f>
        <v/>
      </c>
      <c r="H11" s="71" t="str">
        <f>'Curriculum Map (Semester 1)'!P11</f>
        <v/>
      </c>
      <c r="I11" s="71" t="str">
        <f>'Curriculum Map (Semester 1)'!Q11</f>
        <v/>
      </c>
      <c r="J11" s="71" t="str">
        <f>'Curriculum Map (Semester 1)'!R11</f>
        <v/>
      </c>
      <c r="K11" s="71" t="str">
        <f>'Curriculum Map (Semester 1)'!S11</f>
        <v/>
      </c>
      <c r="L11" s="71" t="str">
        <f>'Curriculum Map (Semester 1)'!T11</f>
        <v/>
      </c>
    </row>
    <row r="12">
      <c r="A12" s="42"/>
      <c r="B12" s="71" t="str">
        <f>'Curriculum Map (Semester 1)'!J12</f>
        <v/>
      </c>
      <c r="C12" s="71" t="str">
        <f>'Curriculum Map (Semester 1)'!K12</f>
        <v/>
      </c>
      <c r="D12" s="71" t="str">
        <f>'Curriculum Map (Semester 1)'!L12</f>
        <v/>
      </c>
      <c r="E12" s="71" t="str">
        <f>'Curriculum Map (Semester 1)'!M12</f>
        <v>How are algorithms evaluated?</v>
      </c>
      <c r="F12" s="71" t="str">
        <f>'Curriculum Map (Semester 1)'!N12</f>
        <v/>
      </c>
      <c r="G12" s="71" t="str">
        <f>'Curriculum Map (Semester 1)'!O12</f>
        <v/>
      </c>
      <c r="H12" s="71" t="str">
        <f>'Curriculum Map (Semester 1)'!P12</f>
        <v/>
      </c>
      <c r="I12" s="71" t="str">
        <f>'Curriculum Map (Semester 1)'!Q12</f>
        <v/>
      </c>
      <c r="J12" s="71" t="str">
        <f>'Curriculum Map (Semester 1)'!R12</f>
        <v/>
      </c>
      <c r="K12" s="71" t="str">
        <f>'Curriculum Map (Semester 1)'!S12</f>
        <v/>
      </c>
      <c r="L12" s="71" t="str">
        <f>'Curriculum Map (Semester 1)'!T12</f>
        <v/>
      </c>
    </row>
    <row r="13">
      <c r="A13" s="42"/>
      <c r="B13" s="71" t="str">
        <f>'Curriculum Map (Semester 1)'!J13</f>
        <v/>
      </c>
      <c r="C13" s="71" t="str">
        <f>'Curriculum Map (Semester 1)'!K13</f>
        <v/>
      </c>
      <c r="D13" s="71" t="str">
        <f>'Curriculum Map (Semester 1)'!L13</f>
        <v/>
      </c>
      <c r="E13" s="71" t="str">
        <f>'Curriculum Map (Semester 1)'!M13</f>
        <v/>
      </c>
      <c r="F13" s="71" t="str">
        <f>'Curriculum Map (Semester 1)'!N13</f>
        <v/>
      </c>
      <c r="G13" s="71" t="str">
        <f>'Curriculum Map (Semester 1)'!O13</f>
        <v/>
      </c>
      <c r="H13" s="71" t="str">
        <f>'Curriculum Map (Semester 1)'!P13</f>
        <v/>
      </c>
      <c r="I13" s="71" t="str">
        <f>'Curriculum Map (Semester 1)'!Q13</f>
        <v/>
      </c>
      <c r="J13" s="71" t="str">
        <f>'Curriculum Map (Semester 1)'!R13</f>
        <v/>
      </c>
      <c r="K13" s="71" t="str">
        <f>'Curriculum Map (Semester 1)'!S13</f>
        <v/>
      </c>
      <c r="L13" s="71" t="str">
        <f>'Curriculum Map (Semester 1)'!T13</f>
        <v/>
      </c>
    </row>
    <row r="14">
      <c r="A14" s="43"/>
      <c r="B14" s="71" t="str">
        <f>'Curriculum Map (Semester 1)'!J14</f>
        <v/>
      </c>
      <c r="C14" s="71" t="str">
        <f>'Curriculum Map (Semester 1)'!K14</f>
        <v/>
      </c>
      <c r="D14" s="71" t="str">
        <f>'Curriculum Map (Semester 1)'!L14</f>
        <v/>
      </c>
      <c r="E14" s="71" t="str">
        <f>'Curriculum Map (Semester 1)'!M14</f>
        <v/>
      </c>
      <c r="F14" s="71" t="str">
        <f>'Curriculum Map (Semester 1)'!N14</f>
        <v/>
      </c>
      <c r="G14" s="71" t="str">
        <f>'Curriculum Map (Semester 1)'!O14</f>
        <v/>
      </c>
      <c r="H14" s="71" t="str">
        <f>'Curriculum Map (Semester 1)'!P14</f>
        <v/>
      </c>
      <c r="I14" s="71" t="str">
        <f>'Curriculum Map (Semester 1)'!Q14</f>
        <v/>
      </c>
      <c r="J14" s="71" t="str">
        <f>'Curriculum Map (Semester 1)'!R14</f>
        <v/>
      </c>
      <c r="K14" s="71" t="str">
        <f>'Curriculum Map (Semester 1)'!S14</f>
        <v/>
      </c>
      <c r="L14" s="71" t="str">
        <f>'Curriculum Map (Semester 1)'!T14</f>
        <v/>
      </c>
    </row>
    <row r="15">
      <c r="A15" s="49"/>
      <c r="B15" s="71" t="str">
        <f>'Curriculum Map (Semester 1)'!J15</f>
        <v/>
      </c>
      <c r="C15" s="71" t="str">
        <f>'Curriculum Map (Semester 1)'!K15</f>
        <v/>
      </c>
      <c r="D15" s="71" t="str">
        <f>'Curriculum Map (Semester 1)'!L15</f>
        <v/>
      </c>
      <c r="E15" s="71" t="str">
        <f>'Curriculum Map (Semester 1)'!M15</f>
        <v/>
      </c>
      <c r="F15" s="71" t="str">
        <f>'Curriculum Map (Semester 1)'!N15</f>
        <v/>
      </c>
      <c r="G15" s="71" t="str">
        <f>'Curriculum Map (Semester 1)'!O15</f>
        <v/>
      </c>
      <c r="H15" s="71" t="str">
        <f>'Curriculum Map (Semester 1)'!P15</f>
        <v/>
      </c>
      <c r="I15" s="71" t="str">
        <f>'Curriculum Map (Semester 1)'!Q15</f>
        <v/>
      </c>
      <c r="J15" s="71" t="str">
        <f>'Curriculum Map (Semester 1)'!R15</f>
        <v/>
      </c>
      <c r="K15" s="71" t="str">
        <f>'Curriculum Map (Semester 1)'!S15</f>
        <v/>
      </c>
      <c r="L15" s="71" t="str">
        <f>'Curriculum Map (Semester 1)'!T15</f>
        <v/>
      </c>
    </row>
    <row r="16">
      <c r="A16" s="59" t="s">
        <v>373</v>
      </c>
      <c r="B16" s="71" t="str">
        <f>'Curriculum Map (Semester 1)'!J16</f>
        <v/>
      </c>
      <c r="C16" s="71" t="str">
        <f>'Curriculum Map (Semester 1)'!K16</f>
        <v/>
      </c>
      <c r="D16" s="71" t="str">
        <f>'Curriculum Map (Semester 1)'!L16</f>
        <v/>
      </c>
      <c r="E16" s="71" t="str">
        <f>'Curriculum Map (Semester 1)'!M16</f>
        <v/>
      </c>
      <c r="F16" s="71" t="str">
        <f>'Curriculum Map (Semester 1)'!N16</f>
        <v/>
      </c>
      <c r="G16" s="71" t="str">
        <f>'Curriculum Map (Semester 1)'!O16</f>
        <v/>
      </c>
      <c r="H16" s="71" t="str">
        <f>'Curriculum Map (Semester 1)'!P16</f>
        <v/>
      </c>
      <c r="I16" s="71" t="str">
        <f>'Curriculum Map (Semester 1)'!Q16</f>
        <v/>
      </c>
      <c r="J16" s="71" t="str">
        <f>'Curriculum Map (Semester 1)'!R16</f>
        <v/>
      </c>
      <c r="K16" s="71" t="str">
        <f>'Curriculum Map (Semester 1)'!S16</f>
        <v/>
      </c>
      <c r="L16" s="71" t="str">
        <f>'Curriculum Map (Semester 1)'!T16</f>
        <v/>
      </c>
    </row>
    <row r="17">
      <c r="A17" s="49" t="s">
        <v>376</v>
      </c>
      <c r="B17" s="71" t="str">
        <f>'Curriculum Map (Semester 1)'!J17</f>
        <v>1.1.1 Apply a creative development process when creating computational artifacts. [P2]MBA1.2.1 Create a computational artifact for creative expression. [P2]MBA1.2.2 Create a computational artifact using computing tools and techniques to solve a problem. [P2]1.2.3 Create a new computational artifact by combining or modifying existing artifacts. [P2]1.2.4 Collaborate in the creation of computational artifacts. [P6]1.2.5 Analyze the correctness, usability, functionality, and suitability of computational artifacts. [P4]1.3.1 Use computing tools and techniques for creative expression. [P2]</v>
      </c>
      <c r="C17" s="71" t="str">
        <f>'Curriculum Map (Semester 1)'!K17</f>
        <v>5.1.1 Develop a program for creative expression, to satisfy personal curiosity, or to create new knowledge. [P2]MBA5.1.2 Develop a correct program to solve problems. [P2]Other Standard5.1.3 Collaborate to develop a program. [P6]5.2.1 Explain how programs implement algorithms. [P3]5.3.1 Use abstraction to manage complexity in programs. [P3]5.4.1 Evaluate the correctness of a program. [P4]5.5.1 Employ appropriate mathematical and logical concepts in programming. [P1]</v>
      </c>
      <c r="D17" s="71" t="str">
        <f>'Curriculum Map (Semester 1)'!L17</f>
        <v>2.1.1 Describe the variety of abstractions used to represent data. [P3]Other Standard2.1.2 Explain how binary sequences are used to represent digital data. [P5]Other Standard2.2.1 Develop an abstraction when writing a program or creating other computational artifacts. [P2]MBA2.2.2 Use multiple levels of abstraction to write programs. [P3]MBA2.2.3 Identify multiple levels of abstractions that are used when writing programs. [P3]MBA2.3.1 Use models and simulations to represent phenomena. [P3]Other Standard2.3.2 Use models and simulations to formulate, refine, and test hypotheses. [P3]Other Standard</v>
      </c>
      <c r="E17" s="71" t="str">
        <f>'Curriculum Map (Semester 1)'!M17</f>
        <v>4.1.1 Develop an algorithm for implementation in a program. [P2]MBA4.1.2 Express an algorithm in a language. [P5]MBA4.2.1 Explain the difference between algorithms that run in a reasonable time and those that do not run in a reasonable time. [P1]Other Standard4.2.2 Explain the difference between solvable and unsolvable problems in computer science. [P1]Other Standard4.2.3 Explain the existence of undecidable problems in computer science. [P1]Other Standard4.2.4 Evaluate algorithms analytically and empirically for efficiency, correctness, and clarity. [P4]Other Standard</v>
      </c>
      <c r="F17" s="71" t="str">
        <f>'Curriculum Map (Semester 1)'!N17</f>
        <v>3.1.1 Use computers to process information, find patterns, and test hypotheses about digitally processed information to gain insight and knowledge. [P4]MBA3.1.2 Collaborate when processing information to gain insight and knowledge. [P6]MBA3.2.1 Extract information from data to discover and explain connections, patterns, or trends. [P1]Other Standard3.3.1 Analyze how data representation, storage, security, and transmission of data involve computational manipulation of information. [P4]Other Standard</v>
      </c>
      <c r="G17" s="71" t="str">
        <f>'Curriculum Map (Semester 1)'!O17</f>
        <v/>
      </c>
      <c r="H17" s="71" t="str">
        <f>'Curriculum Map (Semester 1)'!P17</f>
        <v/>
      </c>
      <c r="I17" s="71" t="str">
        <f>'Curriculum Map (Semester 1)'!Q17</f>
        <v/>
      </c>
      <c r="J17" s="71" t="str">
        <f>'Curriculum Map (Semester 1)'!R17</f>
        <v/>
      </c>
      <c r="K17" s="71" t="str">
        <f>'Curriculum Map (Semester 1)'!S17</f>
        <v/>
      </c>
      <c r="L17" s="71" t="str">
        <f>'Curriculum Map (Semester 1)'!T17</f>
        <v/>
      </c>
    </row>
    <row r="18">
      <c r="A18" s="62" t="s">
        <v>400</v>
      </c>
      <c r="B18" s="71" t="str">
        <f>'Curriculum Map (Semester 1)'!J18</f>
        <v/>
      </c>
      <c r="C18" s="71" t="str">
        <f>'Curriculum Map (Semester 1)'!K18</f>
        <v/>
      </c>
      <c r="D18" s="71" t="str">
        <f>'Curriculum Map (Semester 1)'!L18</f>
        <v/>
      </c>
      <c r="E18" s="71" t="str">
        <f>'Curriculum Map (Semester 1)'!M18</f>
        <v/>
      </c>
      <c r="F18" s="71" t="str">
        <f>'Curriculum Map (Semester 1)'!N18</f>
        <v/>
      </c>
      <c r="G18" s="71" t="str">
        <f>'Curriculum Map (Semester 1)'!O18</f>
        <v/>
      </c>
      <c r="H18" s="71" t="str">
        <f>'Curriculum Map (Semester 1)'!P18</f>
        <v/>
      </c>
      <c r="I18" s="71" t="str">
        <f>'Curriculum Map (Semester 1)'!Q18</f>
        <v/>
      </c>
      <c r="J18" s="71" t="str">
        <f>'Curriculum Map (Semester 1)'!R18</f>
        <v/>
      </c>
      <c r="K18" s="71" t="str">
        <f>'Curriculum Map (Semester 1)'!S18</f>
        <v/>
      </c>
      <c r="L18" s="71" t="str">
        <f>'Curriculum Map (Semester 1)'!T18</f>
        <v/>
      </c>
    </row>
    <row r="19">
      <c r="A19" s="62" t="s">
        <v>404</v>
      </c>
      <c r="B19" s="71" t="str">
        <f>'Curriculum Map (Semester 1)'!J19</f>
        <v>Creativity 1.2.5AThe context in which an artifact is used determines the correctness, usability, functionality, and suitability of the artifact.Creativity 1.2.5BA computational artifact may have weaknesses, mistakes, or errors depending on the type of artifact.Creativity 1.2.5CThe functionality of a computational artifact may be related to how it is used or perceived.Creativity 1.2.5DThe suitability (or appropriateness) of a computational artifact may be related to how it is used or perceived.Creativity 1.3.1ACreating digital effects, images, audio, video, and animations has transformed industries.Creativity 1.3.1BDigital audio and music can be created by synthesizing sounds, sampling existing audio and music, and recording and manipulating sounds, including layering and looping.Creativity 1.3.1CDigital images can be created by generating pixel patterns, manipulating existing digital images, or combining images.Creativity 1.3.1DDigital effects and animations can be created by using existing software or modified software that includes functionality to implement the effects and animations.Creativity 1.3.1EComputing enables creative exploration of both real and virtual phenomena.</v>
      </c>
      <c r="C19" s="71" t="str">
        <f>'Curriculum Map (Semester 1)'!K19</f>
        <v>Programming 5.2.1AAlgorithms are implemented using program instructions that are processed during program execution.Programming 5.2.1BProgram instructions are executed sequentially.Programming 5.2.1cProgram instructions may involve variables that are initialized and updated, read, and written.Programming 5.2.1dAn understanding of instruction processing and program execution is useful for programming.Programming 5.2.1eProgram execution automates processes.Programming 5.2.1fProcesses use memory, a central processing unit (CPU), and input and output.Programming 5.2.1gA process may execute by itself or with other processes.Programming 5.2.1hA process may execute on one or several CPUs.Programming 5.2.1iExecutable programs increase the scale of problems that can be addressed.Programming 5.2.1jSimple algorithms can solve a large set of problems when automated.Programming 5.2.1kImprovements in algorithms, hardware, and software increase the kinds of problems and the size of problems solvable by programming.</v>
      </c>
      <c r="D19" s="71" t="str">
        <f>'Curriculum Map (Semester 1)'!L19</f>
        <v>Abstraction 2.3.1AModels and simulations are simplified representations of more complex objects or phenomena.Abstraction 2.3.1bModels may use different abstractions or levels of abstraction depending on the objects or phenomena being posed.Abstraction 2.3.1cModels often omit unnecessary features of the objects or phenomena that are being modeled.Abstraction 2.3.1dSimulations mimic real-world events without the cost or danger of building and testing the phenomena in the real world.</v>
      </c>
      <c r="E19" s="71" t="str">
        <f>'Curriculum Map (Semester 1)'!M19</f>
        <v>Algorithms 4.1.1ASequencing, selection, and iteration are building blocks of algorithms.Algorithms 4.1.1BSequencing is the application of each step of an algorithm in the order in which the statements are given.Algorithms 4.1.1CSelection uses a Boolean condition to determine which of two parts of an algorithm is used.Algorithms 4.1.1DIteration is the repetition of part of an algorithm until a condition is met or for a specified number of times.Algorithms 4.1.1EAlgorithms can be combined to make new algorithms.Algorithms 4.1.1FUsing existing correct algorithms as building blocks for constructing a new algorithm helps ensure the new algorithm is correct.Algorithms 4.2.2AA heuristic is a technique that may allow us to find an approximate solution when typical methods fail to find an exact solution.Algorithms 4.2.2BHeuristics may be helpful for finding an approximate solution more quickly when exact methods are too slow.Algorithms 4.2.2cSome optimization problems such as “find the best” or “find the smallest” cannot be solved in a reasonable time, but approximations to the optimal solution can.Algorithms 4.2.2dSome problems cannot be solved using any algorithm.Algorithms 4.2.4ADetermining an algorithm’s efficiency is done by reasoning formally or mathematically about the algorithm.Algorithms 4.2.4bEmpirical analysis of an algorithm is done by implementing the algorithm and running it on different inputs.Algorithms 4.2.4cThe correctness of an algorithm is determined by reasoning formally or mathematically about the algorithm, not by testing an implementation of the algorithm.Algorithms 4.2.4dDifferent correct algorithms for the same problem can have different efficiencies.Algorithms 4.2.4ESometimes more efficient algorithms are more complex.Algorithms 4.2.4FFinding an efficient algorithm for a problem can help solve larger instances of the problem.Algorithms 4.2.4GEfficiency includes both execution time and memory usage.Algorithms 4.2.4HLinear search can be used when searching for an item in any list; binary search can be used only when the list is sorted.</v>
      </c>
      <c r="F19" s="71" t="str">
        <f>'Curriculum Map (Semester 1)'!N19</f>
        <v>Data 3.1.1AComputers are used in an iterative and interactive way when processing digital information to gain insight and knowledge.Data 3.1.1BDigital information can be filtered and cleaned by using computers to process information.Data 3.1.1CCombining data sources, clustering data, and data classification are part of the process of using computers to process information.Data 3.1.1DInsight and knowledge can be obtained from translating and transforming digitally represented information.Data 3.1.1EPatterns can emerge when data is transformed using computational tools.Data 3.1.2ACollaboration is an important part of solving data-driven problems.Data 3.1.2BCollaboration facilitates solving computational problems by applying multiple perspectives, experiences, and skill sets.Data 3.1.2CCommunication between participants working on data-driven problems gives rise to enhanced insights and knowledge.Data 3.1.2DCollaboration in developing hypotheses and questions, and in testing hypotheses and answering questions, about data helps participants gain insight and knowledge.Data 3.1.3EInteractivity with data is an aspect of communicating.</v>
      </c>
      <c r="G19" s="71" t="str">
        <f>'Curriculum Map (Semester 1)'!O19</f>
        <v/>
      </c>
      <c r="H19" s="71" t="str">
        <f>'Curriculum Map (Semester 1)'!P19</f>
        <v/>
      </c>
      <c r="I19" s="71" t="str">
        <f>'Curriculum Map (Semester 1)'!Q19</f>
        <v/>
      </c>
      <c r="J19" s="71" t="str">
        <f>'Curriculum Map (Semester 1)'!R19</f>
        <v/>
      </c>
      <c r="K19" s="71" t="str">
        <f>'Curriculum Map (Semester 1)'!S19</f>
        <v/>
      </c>
      <c r="L19" s="71" t="str">
        <f>'Curriculum Map (Semester 1)'!T19</f>
        <v/>
      </c>
    </row>
    <row r="20">
      <c r="A20" s="62" t="s">
        <v>432</v>
      </c>
      <c r="B20" s="71" t="str">
        <f>'Curriculum Map (Semester 1)'!J20</f>
        <v/>
      </c>
      <c r="C20" s="71" t="str">
        <f>'Curriculum Map (Semester 1)'!K20</f>
        <v/>
      </c>
      <c r="D20" s="71" t="str">
        <f>'Curriculum Map (Semester 1)'!L20</f>
        <v/>
      </c>
      <c r="E20" s="71" t="str">
        <f>'Curriculum Map (Semester 1)'!M20</f>
        <v/>
      </c>
      <c r="F20" s="71" t="str">
        <f>'Curriculum Map (Semester 1)'!N20</f>
        <v/>
      </c>
      <c r="G20" s="71" t="str">
        <f>'Curriculum Map (Semester 1)'!O20</f>
        <v/>
      </c>
      <c r="H20" s="71" t="str">
        <f>'Curriculum Map (Semester 1)'!P20</f>
        <v/>
      </c>
      <c r="I20" s="71" t="str">
        <f>'Curriculum Map (Semester 1)'!Q20</f>
        <v/>
      </c>
      <c r="J20" s="71" t="str">
        <f>'Curriculum Map (Semester 1)'!R20</f>
        <v/>
      </c>
      <c r="K20" s="71" t="str">
        <f>'Curriculum Map (Semester 1)'!S20</f>
        <v/>
      </c>
      <c r="L20" s="71" t="str">
        <f>'Curriculum Map (Semester 1)'!T20</f>
        <v/>
      </c>
    </row>
    <row r="21">
      <c r="A21" s="49" t="s">
        <v>433</v>
      </c>
      <c r="B21" s="71" t="str">
        <f>'Curriculum Map (Semester 1)'!J21</f>
        <v/>
      </c>
      <c r="C21" s="71" t="str">
        <f>'Curriculum Map (Semester 1)'!K21</f>
        <v/>
      </c>
      <c r="D21" s="71" t="str">
        <f>'Curriculum Map (Semester 1)'!L21</f>
        <v/>
      </c>
      <c r="E21" s="71" t="str">
        <f>'Curriculum Map (Semester 1)'!M21</f>
        <v/>
      </c>
      <c r="F21" s="71" t="str">
        <f>'Curriculum Map (Semester 1)'!N21</f>
        <v/>
      </c>
      <c r="G21" s="71" t="str">
        <f>'Curriculum Map (Semester 1)'!O21</f>
        <v/>
      </c>
      <c r="H21" s="71" t="str">
        <f>'Curriculum Map (Semester 1)'!P21</f>
        <v/>
      </c>
      <c r="I21" s="71" t="str">
        <f>'Curriculum Map (Semester 1)'!Q21</f>
        <v/>
      </c>
      <c r="J21" s="71" t="str">
        <f>'Curriculum Map (Semester 1)'!R21</f>
        <v/>
      </c>
      <c r="K21" s="71" t="str">
        <f>'Curriculum Map (Semester 1)'!S21</f>
        <v/>
      </c>
      <c r="L21" s="71" t="str">
        <f>'Curriculum Map (Semester 1)'!T21</f>
        <v/>
      </c>
    </row>
    <row r="22">
      <c r="A22" s="49" t="s">
        <v>434</v>
      </c>
      <c r="B22" s="84" t="str">
        <f>'Curriculum Map (Semester 1)'!J22</f>
        <v>Unit 7 - Creativity 2</v>
      </c>
      <c r="C22" s="84" t="str">
        <f>'Curriculum Map (Semester 1)'!K22</f>
        <v>Unit 8 - Programming 2</v>
      </c>
      <c r="D22" s="84" t="str">
        <f>'Curriculum Map (Semester 1)'!L22</f>
        <v>Unit 9 - Abstraction 2</v>
      </c>
      <c r="E22" s="84" t="str">
        <f>'Curriculum Map (Semester 1)'!M22</f>
        <v>Unit 10 - Algorithms</v>
      </c>
      <c r="F22" s="84" t="str">
        <f>'Curriculum Map (Semester 1)'!N22</f>
        <v>Unit 11 - Data 2</v>
      </c>
      <c r="G22" s="84" t="str">
        <f>'Curriculum Map (Semester 1)'!O22</f>
        <v>Unit  - Internet 2</v>
      </c>
      <c r="H22" s="84" t="str">
        <f>'Curriculum Map (Semester 1)'!P22</f>
        <v>Unit  - Impact 2</v>
      </c>
      <c r="I22" s="84" t="str">
        <f>'Curriculum Map (Semester 1)'!Q22</f>
        <v>Unit 12 - Create Performance Task</v>
      </c>
      <c r="J22" s="84" t="str">
        <f>'Curriculum Map (Semester 1)'!R22</f>
        <v>Unit 13 - Test Review</v>
      </c>
      <c r="K22" s="71" t="str">
        <f>'Curriculum Map (Semester 1)'!S22</f>
        <v/>
      </c>
      <c r="L22" s="84" t="str">
        <f>'Curriculum Map (Semester 1)'!T22</f>
        <v>Unit 14 - Post PT Projects</v>
      </c>
    </row>
    <row r="23">
      <c r="A23" s="49" t="s">
        <v>444</v>
      </c>
      <c r="B23" s="71" t="str">
        <f>'Curriculum Map (Semester 1)'!J23</f>
        <v/>
      </c>
      <c r="C23" s="71" t="str">
        <f>'Curriculum Map (Semester 1)'!K23</f>
        <v/>
      </c>
      <c r="D23" s="71" t="str">
        <f>'Curriculum Map (Semester 1)'!L23</f>
        <v/>
      </c>
      <c r="E23" s="71" t="str">
        <f>'Curriculum Map (Semester 1)'!M23</f>
        <v/>
      </c>
      <c r="F23" s="71" t="str">
        <f>'Curriculum Map (Semester 1)'!N23</f>
        <v/>
      </c>
      <c r="G23" s="71" t="str">
        <f>'Curriculum Map (Semester 1)'!O23</f>
        <v/>
      </c>
      <c r="H23" s="71" t="str">
        <f>'Curriculum Map (Semester 1)'!P23</f>
        <v/>
      </c>
      <c r="I23" s="71" t="str">
        <f>'Curriculum Map (Semester 1)'!Q23</f>
        <v/>
      </c>
      <c r="J23" s="71" t="str">
        <f>'Curriculum Map (Semester 1)'!R23</f>
        <v/>
      </c>
      <c r="K23" s="71" t="str">
        <f>'Curriculum Map (Semester 1)'!S23</f>
        <v/>
      </c>
      <c r="L23" s="71" t="str">
        <f>'Curriculum Map (Semester 1)'!T23</f>
        <v/>
      </c>
    </row>
    <row r="24">
      <c r="A24" s="85"/>
      <c r="B24" s="85"/>
      <c r="G24" s="85"/>
    </row>
    <row r="25">
      <c r="A25" s="85"/>
      <c r="B25" s="85"/>
      <c r="G25" s="85"/>
    </row>
    <row r="26">
      <c r="A26" s="85"/>
      <c r="B26" s="85"/>
      <c r="G26" s="85"/>
    </row>
    <row r="27">
      <c r="A27" s="85"/>
      <c r="B27" s="85"/>
      <c r="G27" s="85"/>
    </row>
    <row r="28">
      <c r="A28" s="85"/>
      <c r="B28" s="85"/>
      <c r="G28" s="85"/>
    </row>
    <row r="29">
      <c r="A29" s="85"/>
      <c r="B29" s="85"/>
      <c r="G29" s="85"/>
    </row>
    <row r="30">
      <c r="A30" s="85"/>
      <c r="B30" s="85"/>
      <c r="G30" s="85"/>
    </row>
    <row r="31">
      <c r="A31" s="85"/>
      <c r="B31" s="85"/>
      <c r="G31" s="85"/>
    </row>
    <row r="32">
      <c r="A32" s="85"/>
      <c r="B32" s="85"/>
      <c r="G32" s="85"/>
    </row>
    <row r="33">
      <c r="A33" s="85"/>
      <c r="B33" s="85"/>
      <c r="G33" s="85"/>
    </row>
    <row r="34">
      <c r="A34" s="85"/>
      <c r="B34" s="85"/>
      <c r="G34" s="85"/>
    </row>
    <row r="35">
      <c r="A35" s="85"/>
      <c r="B35" s="85"/>
      <c r="G35" s="85"/>
    </row>
    <row r="36">
      <c r="A36" s="85"/>
      <c r="B36" s="85"/>
      <c r="G36" s="85"/>
    </row>
    <row r="37">
      <c r="A37" s="85"/>
      <c r="B37" s="85"/>
      <c r="G37" s="85"/>
    </row>
    <row r="38">
      <c r="A38" s="85"/>
      <c r="B38" s="85"/>
      <c r="G38" s="85"/>
    </row>
    <row r="39">
      <c r="A39" s="85"/>
      <c r="B39" s="85"/>
      <c r="G39" s="85"/>
    </row>
    <row r="40">
      <c r="A40" s="85"/>
      <c r="B40" s="85"/>
      <c r="G40" s="85"/>
    </row>
    <row r="41">
      <c r="A41" s="85"/>
      <c r="B41" s="85"/>
      <c r="G41" s="85"/>
    </row>
    <row r="42">
      <c r="A42" s="85"/>
      <c r="B42" s="85"/>
      <c r="G42" s="85"/>
    </row>
    <row r="43">
      <c r="A43" s="85"/>
      <c r="B43" s="85"/>
      <c r="G43" s="85"/>
    </row>
    <row r="44">
      <c r="A44" s="85"/>
      <c r="B44" s="85"/>
      <c r="G44" s="85"/>
    </row>
    <row r="45">
      <c r="A45" s="85"/>
      <c r="B45" s="85"/>
      <c r="G45" s="85"/>
    </row>
    <row r="46">
      <c r="A46" s="85"/>
      <c r="B46" s="85"/>
      <c r="G46" s="85"/>
    </row>
    <row r="47">
      <c r="A47" s="85"/>
      <c r="B47" s="85"/>
      <c r="G47" s="85"/>
    </row>
    <row r="48">
      <c r="A48" s="85"/>
      <c r="B48" s="85"/>
      <c r="G48" s="85"/>
    </row>
    <row r="49">
      <c r="A49" s="85"/>
      <c r="B49" s="85"/>
      <c r="G49" s="85"/>
    </row>
    <row r="50">
      <c r="A50" s="85"/>
      <c r="B50" s="85"/>
      <c r="G50" s="85"/>
    </row>
    <row r="51">
      <c r="A51" s="85"/>
      <c r="B51" s="85"/>
      <c r="G51" s="85"/>
    </row>
    <row r="52">
      <c r="A52" s="85"/>
      <c r="B52" s="85"/>
      <c r="G52" s="85"/>
    </row>
    <row r="53">
      <c r="A53" s="85"/>
      <c r="B53" s="85"/>
      <c r="G53" s="85"/>
    </row>
    <row r="54">
      <c r="A54" s="85"/>
      <c r="B54" s="85"/>
      <c r="G54" s="85"/>
    </row>
    <row r="55">
      <c r="A55" s="85"/>
      <c r="B55" s="85"/>
      <c r="G55" s="85"/>
    </row>
    <row r="56">
      <c r="A56" s="85"/>
      <c r="B56" s="85"/>
      <c r="G56" s="85"/>
    </row>
    <row r="57">
      <c r="A57" s="85"/>
      <c r="B57" s="85"/>
      <c r="G57" s="85"/>
    </row>
    <row r="58">
      <c r="A58" s="85"/>
      <c r="B58" s="85"/>
      <c r="G58" s="85"/>
    </row>
    <row r="59">
      <c r="A59" s="85"/>
      <c r="B59" s="85"/>
      <c r="G59" s="85"/>
    </row>
    <row r="60">
      <c r="A60" s="85"/>
      <c r="B60" s="85"/>
      <c r="G60" s="85"/>
    </row>
    <row r="61">
      <c r="A61" s="85"/>
      <c r="B61" s="85"/>
      <c r="G61" s="85"/>
    </row>
    <row r="62">
      <c r="A62" s="85"/>
      <c r="B62" s="85"/>
      <c r="G62" s="85"/>
    </row>
    <row r="63">
      <c r="A63" s="85"/>
      <c r="B63" s="85"/>
      <c r="G63" s="85"/>
    </row>
    <row r="64">
      <c r="A64" s="85"/>
      <c r="B64" s="85"/>
      <c r="G64" s="85"/>
    </row>
    <row r="65">
      <c r="A65" s="85"/>
      <c r="B65" s="85"/>
      <c r="G65" s="85"/>
    </row>
    <row r="66">
      <c r="A66" s="85"/>
      <c r="B66" s="85"/>
      <c r="G66" s="85"/>
    </row>
    <row r="67">
      <c r="A67" s="85"/>
      <c r="B67" s="85"/>
      <c r="G67" s="85"/>
    </row>
    <row r="68">
      <c r="A68" s="85"/>
      <c r="B68" s="85"/>
      <c r="G68" s="85"/>
    </row>
    <row r="69">
      <c r="A69" s="85"/>
      <c r="B69" s="85"/>
      <c r="G69" s="85"/>
    </row>
    <row r="70">
      <c r="A70" s="85"/>
      <c r="B70" s="85"/>
      <c r="G70" s="85"/>
    </row>
    <row r="71">
      <c r="A71" s="85"/>
      <c r="B71" s="85"/>
      <c r="G71" s="85"/>
    </row>
    <row r="72">
      <c r="A72" s="85"/>
      <c r="B72" s="85"/>
      <c r="G72" s="85"/>
    </row>
    <row r="73">
      <c r="A73" s="85"/>
      <c r="B73" s="85"/>
      <c r="G73" s="85"/>
    </row>
    <row r="74">
      <c r="A74" s="85"/>
      <c r="B74" s="85"/>
      <c r="G74" s="85"/>
    </row>
    <row r="75">
      <c r="A75" s="85"/>
      <c r="B75" s="85"/>
      <c r="G75" s="85"/>
    </row>
    <row r="76">
      <c r="A76" s="85"/>
      <c r="B76" s="85"/>
      <c r="G76" s="85"/>
    </row>
    <row r="77">
      <c r="A77" s="85"/>
      <c r="B77" s="85"/>
      <c r="G77" s="85"/>
    </row>
    <row r="78">
      <c r="A78" s="85"/>
      <c r="B78" s="85"/>
      <c r="G78" s="85"/>
    </row>
    <row r="79">
      <c r="A79" s="85"/>
      <c r="B79" s="85"/>
      <c r="G79" s="85"/>
    </row>
    <row r="80">
      <c r="A80" s="85"/>
      <c r="B80" s="85"/>
      <c r="G80" s="85"/>
    </row>
    <row r="81">
      <c r="A81" s="85"/>
      <c r="B81" s="85"/>
      <c r="G81" s="85"/>
    </row>
    <row r="82">
      <c r="A82" s="85"/>
      <c r="B82" s="85"/>
      <c r="G82" s="85"/>
    </row>
    <row r="83">
      <c r="A83" s="85"/>
      <c r="B83" s="85"/>
      <c r="G83" s="85"/>
    </row>
    <row r="84">
      <c r="A84" s="85"/>
      <c r="B84" s="85"/>
      <c r="G84" s="85"/>
    </row>
    <row r="85">
      <c r="A85" s="85"/>
      <c r="B85" s="85"/>
      <c r="G85" s="85"/>
    </row>
    <row r="86">
      <c r="A86" s="85"/>
      <c r="B86" s="85"/>
      <c r="G86" s="85"/>
    </row>
    <row r="87">
      <c r="A87" s="85"/>
      <c r="B87" s="85"/>
      <c r="G87" s="85"/>
    </row>
    <row r="88">
      <c r="A88" s="85"/>
      <c r="B88" s="85"/>
      <c r="G88" s="85"/>
    </row>
    <row r="89">
      <c r="A89" s="85"/>
      <c r="B89" s="85"/>
      <c r="G89" s="85"/>
    </row>
    <row r="90">
      <c r="A90" s="85"/>
      <c r="B90" s="85"/>
      <c r="G90" s="85"/>
    </row>
    <row r="91">
      <c r="A91" s="85"/>
      <c r="B91" s="85"/>
      <c r="G91" s="85"/>
    </row>
    <row r="92">
      <c r="A92" s="85"/>
      <c r="B92" s="85"/>
      <c r="G92" s="85"/>
    </row>
    <row r="93">
      <c r="A93" s="85"/>
      <c r="B93" s="85"/>
      <c r="G93" s="85"/>
    </row>
    <row r="94">
      <c r="A94" s="85"/>
      <c r="B94" s="85"/>
      <c r="G94" s="85"/>
    </row>
    <row r="95">
      <c r="A95" s="85"/>
      <c r="B95" s="85"/>
      <c r="G95" s="85"/>
    </row>
    <row r="96">
      <c r="A96" s="85"/>
      <c r="B96" s="85"/>
      <c r="G96" s="85"/>
    </row>
    <row r="97">
      <c r="A97" s="85"/>
      <c r="B97" s="85"/>
      <c r="G97" s="85"/>
    </row>
    <row r="98">
      <c r="A98" s="85"/>
      <c r="B98" s="85"/>
      <c r="G98" s="85"/>
    </row>
    <row r="99">
      <c r="A99" s="85"/>
      <c r="B99" s="85"/>
      <c r="G99" s="85"/>
    </row>
    <row r="100">
      <c r="A100" s="85"/>
      <c r="B100" s="85"/>
      <c r="G100" s="85"/>
    </row>
    <row r="101">
      <c r="A101" s="85"/>
      <c r="B101" s="85"/>
      <c r="G101" s="85"/>
    </row>
    <row r="102">
      <c r="A102" s="85"/>
      <c r="B102" s="85"/>
      <c r="G102" s="85"/>
    </row>
    <row r="103">
      <c r="A103" s="85"/>
      <c r="B103" s="85"/>
      <c r="G103" s="85"/>
    </row>
    <row r="104">
      <c r="A104" s="85"/>
      <c r="B104" s="85"/>
      <c r="G104" s="85"/>
    </row>
    <row r="105">
      <c r="A105" s="85"/>
      <c r="B105" s="85"/>
      <c r="G105" s="85"/>
    </row>
    <row r="106">
      <c r="A106" s="85"/>
      <c r="B106" s="85"/>
      <c r="G106" s="85"/>
    </row>
    <row r="107">
      <c r="A107" s="85"/>
      <c r="B107" s="85"/>
      <c r="G107" s="85"/>
    </row>
    <row r="108">
      <c r="A108" s="85"/>
      <c r="B108" s="85"/>
      <c r="G108" s="85"/>
    </row>
    <row r="109">
      <c r="A109" s="85"/>
      <c r="B109" s="85"/>
      <c r="G109" s="85"/>
    </row>
    <row r="110">
      <c r="A110" s="85"/>
      <c r="B110" s="85"/>
      <c r="G110" s="85"/>
    </row>
    <row r="111">
      <c r="A111" s="85"/>
      <c r="B111" s="85"/>
      <c r="G111" s="85"/>
    </row>
    <row r="112">
      <c r="A112" s="85"/>
      <c r="B112" s="85"/>
      <c r="G112" s="85"/>
    </row>
    <row r="113">
      <c r="A113" s="85"/>
      <c r="B113" s="85"/>
      <c r="G113" s="85"/>
    </row>
    <row r="114">
      <c r="A114" s="85"/>
      <c r="B114" s="85"/>
      <c r="G114" s="85"/>
    </row>
    <row r="115">
      <c r="A115" s="85"/>
      <c r="B115" s="85"/>
      <c r="G115" s="85"/>
    </row>
    <row r="116">
      <c r="A116" s="85"/>
      <c r="B116" s="85"/>
      <c r="G116" s="85"/>
    </row>
    <row r="117">
      <c r="A117" s="85"/>
      <c r="B117" s="85"/>
      <c r="G117" s="85"/>
    </row>
    <row r="118">
      <c r="A118" s="85"/>
      <c r="B118" s="85"/>
      <c r="G118" s="85"/>
    </row>
    <row r="119">
      <c r="A119" s="85"/>
      <c r="B119" s="85"/>
      <c r="G119" s="85"/>
    </row>
    <row r="120">
      <c r="A120" s="85"/>
      <c r="B120" s="85"/>
      <c r="G120" s="85"/>
    </row>
    <row r="121">
      <c r="A121" s="85"/>
      <c r="B121" s="85"/>
      <c r="G121" s="85"/>
    </row>
    <row r="122">
      <c r="A122" s="85"/>
      <c r="B122" s="85"/>
      <c r="G122" s="85"/>
    </row>
    <row r="123">
      <c r="A123" s="85"/>
      <c r="B123" s="85"/>
      <c r="G123" s="85"/>
    </row>
    <row r="124">
      <c r="A124" s="85"/>
      <c r="B124" s="85"/>
      <c r="G124" s="85"/>
    </row>
    <row r="125">
      <c r="A125" s="85"/>
      <c r="B125" s="85"/>
      <c r="G125" s="85"/>
    </row>
    <row r="126">
      <c r="A126" s="85"/>
      <c r="B126" s="85"/>
      <c r="G126" s="85"/>
    </row>
    <row r="127">
      <c r="A127" s="85"/>
      <c r="B127" s="85"/>
      <c r="G127" s="85"/>
    </row>
    <row r="128">
      <c r="A128" s="85"/>
      <c r="B128" s="85"/>
      <c r="G128" s="85"/>
    </row>
    <row r="129">
      <c r="A129" s="85"/>
      <c r="B129" s="85"/>
      <c r="G129" s="85"/>
    </row>
    <row r="130">
      <c r="A130" s="85"/>
      <c r="B130" s="85"/>
      <c r="G130" s="85"/>
    </row>
    <row r="131">
      <c r="A131" s="85"/>
      <c r="B131" s="85"/>
      <c r="G131" s="85"/>
    </row>
    <row r="132">
      <c r="A132" s="85"/>
      <c r="B132" s="85"/>
      <c r="G132" s="85"/>
    </row>
    <row r="133">
      <c r="A133" s="85"/>
      <c r="B133" s="85"/>
      <c r="G133" s="85"/>
    </row>
    <row r="134">
      <c r="A134" s="85"/>
      <c r="B134" s="85"/>
      <c r="G134" s="85"/>
    </row>
    <row r="135">
      <c r="A135" s="85"/>
      <c r="B135" s="85"/>
      <c r="G135" s="85"/>
    </row>
    <row r="136">
      <c r="A136" s="85"/>
      <c r="B136" s="85"/>
      <c r="G136" s="85"/>
    </row>
    <row r="137">
      <c r="A137" s="85"/>
      <c r="B137" s="85"/>
      <c r="G137" s="85"/>
    </row>
    <row r="138">
      <c r="A138" s="85"/>
      <c r="B138" s="85"/>
      <c r="G138" s="85"/>
    </row>
    <row r="139">
      <c r="A139" s="85"/>
      <c r="B139" s="85"/>
      <c r="G139" s="85"/>
    </row>
    <row r="140">
      <c r="A140" s="85"/>
      <c r="B140" s="85"/>
      <c r="G140" s="85"/>
    </row>
    <row r="141">
      <c r="A141" s="85"/>
      <c r="B141" s="85"/>
      <c r="G141" s="85"/>
    </row>
    <row r="142">
      <c r="A142" s="85"/>
      <c r="B142" s="85"/>
      <c r="G142" s="85"/>
    </row>
    <row r="143">
      <c r="A143" s="85"/>
      <c r="B143" s="85"/>
      <c r="G143" s="85"/>
    </row>
    <row r="144">
      <c r="A144" s="85"/>
      <c r="B144" s="85"/>
      <c r="G144" s="85"/>
    </row>
    <row r="145">
      <c r="A145" s="85"/>
      <c r="B145" s="85"/>
      <c r="G145" s="85"/>
    </row>
    <row r="146">
      <c r="A146" s="85"/>
      <c r="B146" s="85"/>
      <c r="G146" s="85"/>
    </row>
    <row r="147">
      <c r="A147" s="85"/>
      <c r="B147" s="85"/>
      <c r="G147" s="85"/>
    </row>
    <row r="148">
      <c r="A148" s="85"/>
      <c r="B148" s="85"/>
      <c r="G148" s="85"/>
    </row>
    <row r="149">
      <c r="A149" s="85"/>
      <c r="B149" s="85"/>
      <c r="G149" s="85"/>
    </row>
    <row r="150">
      <c r="A150" s="85"/>
      <c r="B150" s="85"/>
      <c r="G150" s="85"/>
    </row>
    <row r="151">
      <c r="A151" s="85"/>
      <c r="B151" s="85"/>
      <c r="G151" s="85"/>
    </row>
    <row r="152">
      <c r="A152" s="85"/>
      <c r="B152" s="85"/>
      <c r="G152" s="85"/>
    </row>
    <row r="153">
      <c r="A153" s="85"/>
      <c r="B153" s="85"/>
      <c r="G153" s="85"/>
    </row>
    <row r="154">
      <c r="A154" s="85"/>
      <c r="B154" s="85"/>
      <c r="G154" s="85"/>
    </row>
    <row r="155">
      <c r="A155" s="85"/>
      <c r="B155" s="85"/>
      <c r="G155" s="85"/>
    </row>
    <row r="156">
      <c r="A156" s="85"/>
      <c r="B156" s="85"/>
      <c r="G156" s="85"/>
    </row>
    <row r="157">
      <c r="A157" s="85"/>
      <c r="B157" s="85"/>
      <c r="G157" s="85"/>
    </row>
    <row r="158">
      <c r="A158" s="85"/>
      <c r="B158" s="85"/>
      <c r="G158" s="85"/>
    </row>
    <row r="159">
      <c r="A159" s="85"/>
      <c r="B159" s="85"/>
      <c r="G159" s="85"/>
    </row>
    <row r="160">
      <c r="A160" s="85"/>
      <c r="B160" s="85"/>
      <c r="G160" s="85"/>
    </row>
    <row r="161">
      <c r="A161" s="85"/>
      <c r="B161" s="85"/>
      <c r="G161" s="85"/>
    </row>
    <row r="162">
      <c r="A162" s="85"/>
      <c r="B162" s="85"/>
      <c r="G162" s="85"/>
    </row>
    <row r="163">
      <c r="A163" s="85"/>
      <c r="B163" s="85"/>
      <c r="G163" s="85"/>
    </row>
    <row r="164">
      <c r="A164" s="85"/>
      <c r="B164" s="85"/>
      <c r="G164" s="85"/>
    </row>
    <row r="165">
      <c r="A165" s="85"/>
      <c r="B165" s="85"/>
      <c r="G165" s="85"/>
    </row>
    <row r="166">
      <c r="A166" s="85"/>
      <c r="B166" s="85"/>
      <c r="G166" s="85"/>
    </row>
    <row r="167">
      <c r="A167" s="85"/>
      <c r="B167" s="85"/>
      <c r="G167" s="85"/>
    </row>
    <row r="168">
      <c r="A168" s="85"/>
      <c r="B168" s="85"/>
      <c r="G168" s="85"/>
    </row>
    <row r="169">
      <c r="A169" s="85"/>
      <c r="B169" s="85"/>
      <c r="G169" s="85"/>
    </row>
    <row r="170">
      <c r="A170" s="85"/>
      <c r="B170" s="85"/>
      <c r="G170" s="85"/>
    </row>
    <row r="171">
      <c r="A171" s="85"/>
      <c r="B171" s="85"/>
      <c r="G171" s="85"/>
    </row>
    <row r="172">
      <c r="A172" s="85"/>
      <c r="B172" s="85"/>
      <c r="G172" s="85"/>
    </row>
    <row r="173">
      <c r="A173" s="85"/>
      <c r="B173" s="85"/>
      <c r="G173" s="85"/>
    </row>
    <row r="174">
      <c r="A174" s="85"/>
      <c r="B174" s="85"/>
      <c r="G174" s="85"/>
    </row>
    <row r="175">
      <c r="A175" s="85"/>
      <c r="B175" s="85"/>
      <c r="G175" s="85"/>
    </row>
    <row r="176">
      <c r="A176" s="85"/>
      <c r="B176" s="85"/>
      <c r="G176" s="85"/>
    </row>
    <row r="177">
      <c r="A177" s="85"/>
      <c r="B177" s="85"/>
      <c r="G177" s="85"/>
    </row>
    <row r="178">
      <c r="A178" s="85"/>
      <c r="B178" s="85"/>
      <c r="G178" s="85"/>
    </row>
    <row r="179">
      <c r="A179" s="85"/>
      <c r="B179" s="85"/>
      <c r="G179" s="85"/>
    </row>
    <row r="180">
      <c r="A180" s="85"/>
      <c r="B180" s="85"/>
      <c r="G180" s="85"/>
    </row>
    <row r="181">
      <c r="A181" s="85"/>
      <c r="B181" s="85"/>
      <c r="G181" s="85"/>
    </row>
    <row r="182">
      <c r="A182" s="85"/>
      <c r="B182" s="85"/>
      <c r="G182" s="85"/>
    </row>
    <row r="183">
      <c r="A183" s="85"/>
      <c r="B183" s="85"/>
      <c r="G183" s="85"/>
    </row>
    <row r="184">
      <c r="A184" s="85"/>
      <c r="B184" s="85"/>
      <c r="G184" s="85"/>
    </row>
    <row r="185">
      <c r="A185" s="85"/>
      <c r="B185" s="85"/>
      <c r="G185" s="85"/>
    </row>
    <row r="186">
      <c r="A186" s="85"/>
      <c r="B186" s="85"/>
      <c r="G186" s="85"/>
    </row>
    <row r="187">
      <c r="A187" s="85"/>
      <c r="B187" s="85"/>
      <c r="G187" s="85"/>
    </row>
    <row r="188">
      <c r="A188" s="85"/>
      <c r="B188" s="85"/>
      <c r="G188" s="85"/>
    </row>
    <row r="189">
      <c r="A189" s="85"/>
      <c r="B189" s="85"/>
      <c r="G189" s="85"/>
    </row>
    <row r="190">
      <c r="A190" s="85"/>
      <c r="B190" s="85"/>
      <c r="G190" s="85"/>
    </row>
    <row r="191">
      <c r="A191" s="85"/>
      <c r="B191" s="85"/>
      <c r="G191" s="85"/>
    </row>
    <row r="192">
      <c r="A192" s="85"/>
      <c r="B192" s="85"/>
      <c r="G192" s="85"/>
    </row>
    <row r="193">
      <c r="A193" s="85"/>
      <c r="B193" s="85"/>
      <c r="G193" s="85"/>
    </row>
    <row r="194">
      <c r="A194" s="85"/>
      <c r="B194" s="85"/>
      <c r="G194" s="85"/>
    </row>
    <row r="195">
      <c r="A195" s="85"/>
      <c r="B195" s="85"/>
      <c r="G195" s="85"/>
    </row>
    <row r="196">
      <c r="A196" s="85"/>
      <c r="B196" s="85"/>
      <c r="G196" s="85"/>
    </row>
    <row r="197">
      <c r="A197" s="85"/>
      <c r="B197" s="85"/>
      <c r="G197" s="85"/>
    </row>
    <row r="198">
      <c r="A198" s="85"/>
      <c r="B198" s="85"/>
      <c r="G198" s="85"/>
    </row>
    <row r="199">
      <c r="A199" s="85"/>
      <c r="B199" s="85"/>
      <c r="G199" s="85"/>
    </row>
    <row r="200">
      <c r="A200" s="85"/>
      <c r="B200" s="85"/>
      <c r="G200" s="85"/>
    </row>
    <row r="201">
      <c r="A201" s="85"/>
      <c r="B201" s="85"/>
      <c r="G201" s="85"/>
    </row>
    <row r="202">
      <c r="A202" s="85"/>
      <c r="B202" s="85"/>
      <c r="G202" s="85"/>
    </row>
    <row r="203">
      <c r="A203" s="85"/>
      <c r="B203" s="85"/>
      <c r="G203" s="85"/>
    </row>
    <row r="204">
      <c r="A204" s="85"/>
      <c r="B204" s="85"/>
      <c r="G204" s="85"/>
    </row>
    <row r="205">
      <c r="A205" s="85"/>
      <c r="B205" s="85"/>
      <c r="G205" s="85"/>
    </row>
    <row r="206">
      <c r="A206" s="85"/>
      <c r="B206" s="85"/>
      <c r="G206" s="85"/>
    </row>
    <row r="207">
      <c r="A207" s="85"/>
      <c r="B207" s="85"/>
      <c r="G207" s="85"/>
    </row>
    <row r="208">
      <c r="A208" s="85"/>
      <c r="B208" s="85"/>
      <c r="G208" s="85"/>
    </row>
    <row r="209">
      <c r="A209" s="85"/>
      <c r="B209" s="85"/>
      <c r="G209" s="85"/>
    </row>
    <row r="210">
      <c r="A210" s="85"/>
      <c r="B210" s="85"/>
      <c r="G210" s="85"/>
    </row>
    <row r="211">
      <c r="A211" s="85"/>
      <c r="B211" s="85"/>
      <c r="G211" s="85"/>
    </row>
    <row r="212">
      <c r="A212" s="85"/>
      <c r="B212" s="85"/>
      <c r="G212" s="85"/>
    </row>
    <row r="213">
      <c r="A213" s="85"/>
      <c r="B213" s="85"/>
      <c r="G213" s="85"/>
    </row>
    <row r="214">
      <c r="A214" s="85"/>
      <c r="B214" s="85"/>
      <c r="G214" s="85"/>
    </row>
    <row r="215">
      <c r="A215" s="85"/>
      <c r="B215" s="85"/>
      <c r="G215" s="85"/>
    </row>
    <row r="216">
      <c r="A216" s="85"/>
      <c r="B216" s="85"/>
      <c r="G216" s="85"/>
    </row>
    <row r="217">
      <c r="A217" s="85"/>
      <c r="B217" s="85"/>
      <c r="G217" s="85"/>
    </row>
    <row r="218">
      <c r="A218" s="85"/>
      <c r="B218" s="85"/>
      <c r="G218" s="85"/>
    </row>
    <row r="219">
      <c r="A219" s="85"/>
      <c r="B219" s="85"/>
      <c r="G219" s="85"/>
    </row>
    <row r="220">
      <c r="A220" s="85"/>
      <c r="B220" s="85"/>
      <c r="G220" s="85"/>
    </row>
    <row r="221">
      <c r="A221" s="85"/>
      <c r="B221" s="85"/>
      <c r="G221" s="85"/>
    </row>
    <row r="222">
      <c r="A222" s="85"/>
      <c r="B222" s="85"/>
      <c r="G222" s="85"/>
    </row>
    <row r="223">
      <c r="A223" s="85"/>
      <c r="B223" s="85"/>
      <c r="G223" s="85"/>
    </row>
    <row r="224">
      <c r="A224" s="85"/>
      <c r="B224" s="85"/>
      <c r="G224" s="85"/>
    </row>
    <row r="225">
      <c r="A225" s="85"/>
      <c r="B225" s="85"/>
      <c r="G225" s="85"/>
    </row>
    <row r="226">
      <c r="A226" s="85"/>
      <c r="B226" s="85"/>
      <c r="G226" s="85"/>
    </row>
    <row r="227">
      <c r="A227" s="85"/>
      <c r="B227" s="85"/>
      <c r="G227" s="85"/>
    </row>
    <row r="228">
      <c r="A228" s="85"/>
      <c r="B228" s="85"/>
      <c r="G228" s="85"/>
    </row>
    <row r="229">
      <c r="A229" s="85"/>
      <c r="B229" s="85"/>
      <c r="G229" s="85"/>
    </row>
    <row r="230">
      <c r="A230" s="85"/>
      <c r="B230" s="85"/>
      <c r="G230" s="85"/>
    </row>
    <row r="231">
      <c r="A231" s="85"/>
      <c r="B231" s="85"/>
      <c r="G231" s="85"/>
    </row>
    <row r="232">
      <c r="A232" s="85"/>
      <c r="B232" s="85"/>
      <c r="G232" s="85"/>
    </row>
    <row r="233">
      <c r="A233" s="85"/>
      <c r="B233" s="85"/>
      <c r="G233" s="85"/>
    </row>
    <row r="234">
      <c r="A234" s="85"/>
      <c r="B234" s="85"/>
      <c r="G234" s="85"/>
    </row>
    <row r="235">
      <c r="A235" s="85"/>
      <c r="B235" s="85"/>
      <c r="G235" s="85"/>
    </row>
    <row r="236">
      <c r="A236" s="85"/>
      <c r="B236" s="85"/>
      <c r="G236" s="85"/>
    </row>
    <row r="237">
      <c r="A237" s="85"/>
      <c r="B237" s="85"/>
      <c r="G237" s="85"/>
    </row>
    <row r="238">
      <c r="A238" s="85"/>
      <c r="B238" s="85"/>
      <c r="G238" s="85"/>
    </row>
    <row r="239">
      <c r="A239" s="85"/>
      <c r="B239" s="85"/>
      <c r="G239" s="85"/>
    </row>
    <row r="240">
      <c r="A240" s="85"/>
      <c r="B240" s="85"/>
      <c r="G240" s="85"/>
    </row>
    <row r="241">
      <c r="A241" s="85"/>
      <c r="B241" s="85"/>
      <c r="G241" s="85"/>
    </row>
    <row r="242">
      <c r="A242" s="85"/>
      <c r="B242" s="85"/>
      <c r="G242" s="85"/>
    </row>
    <row r="243">
      <c r="A243" s="85"/>
      <c r="B243" s="85"/>
      <c r="G243" s="85"/>
    </row>
    <row r="244">
      <c r="A244" s="85"/>
      <c r="B244" s="85"/>
      <c r="G244" s="85"/>
    </row>
    <row r="245">
      <c r="A245" s="85"/>
      <c r="B245" s="85"/>
      <c r="G245" s="85"/>
    </row>
    <row r="246">
      <c r="A246" s="85"/>
      <c r="B246" s="85"/>
      <c r="G246" s="85"/>
    </row>
    <row r="247">
      <c r="A247" s="85"/>
      <c r="B247" s="85"/>
      <c r="G247" s="85"/>
    </row>
    <row r="248">
      <c r="A248" s="85"/>
      <c r="B248" s="85"/>
      <c r="G248" s="85"/>
    </row>
    <row r="249">
      <c r="A249" s="85"/>
      <c r="B249" s="85"/>
      <c r="G249" s="85"/>
    </row>
    <row r="250">
      <c r="A250" s="85"/>
      <c r="B250" s="85"/>
      <c r="G250" s="85"/>
    </row>
    <row r="251">
      <c r="A251" s="85"/>
      <c r="B251" s="85"/>
      <c r="G251" s="85"/>
    </row>
    <row r="252">
      <c r="A252" s="85"/>
      <c r="B252" s="85"/>
      <c r="G252" s="85"/>
    </row>
    <row r="253">
      <c r="A253" s="85"/>
      <c r="B253" s="85"/>
      <c r="G253" s="85"/>
    </row>
    <row r="254">
      <c r="A254" s="85"/>
      <c r="B254" s="85"/>
      <c r="G254" s="85"/>
    </row>
    <row r="255">
      <c r="A255" s="85"/>
      <c r="B255" s="85"/>
      <c r="G255" s="85"/>
    </row>
    <row r="256">
      <c r="A256" s="85"/>
      <c r="B256" s="85"/>
      <c r="G256" s="85"/>
    </row>
    <row r="257">
      <c r="A257" s="85"/>
      <c r="B257" s="85"/>
      <c r="G257" s="85"/>
    </row>
    <row r="258">
      <c r="A258" s="85"/>
      <c r="B258" s="85"/>
      <c r="G258" s="85"/>
    </row>
    <row r="259">
      <c r="A259" s="85"/>
      <c r="B259" s="85"/>
      <c r="G259" s="85"/>
    </row>
    <row r="260">
      <c r="A260" s="85"/>
      <c r="B260" s="85"/>
      <c r="G260" s="85"/>
    </row>
    <row r="261">
      <c r="A261" s="85"/>
      <c r="B261" s="85"/>
      <c r="G261" s="85"/>
    </row>
    <row r="262">
      <c r="A262" s="85"/>
      <c r="B262" s="85"/>
      <c r="G262" s="85"/>
    </row>
    <row r="263">
      <c r="A263" s="85"/>
      <c r="B263" s="85"/>
      <c r="G263" s="85"/>
    </row>
    <row r="264">
      <c r="A264" s="85"/>
      <c r="B264" s="85"/>
      <c r="G264" s="85"/>
    </row>
    <row r="265">
      <c r="A265" s="85"/>
      <c r="B265" s="85"/>
      <c r="G265" s="85"/>
    </row>
    <row r="266">
      <c r="A266" s="85"/>
      <c r="B266" s="85"/>
      <c r="G266" s="85"/>
    </row>
    <row r="267">
      <c r="A267" s="85"/>
      <c r="B267" s="85"/>
      <c r="G267" s="85"/>
    </row>
    <row r="268">
      <c r="A268" s="85"/>
      <c r="B268" s="85"/>
      <c r="G268" s="85"/>
    </row>
    <row r="269">
      <c r="A269" s="85"/>
      <c r="B269" s="85"/>
      <c r="G269" s="85"/>
    </row>
    <row r="270">
      <c r="A270" s="85"/>
      <c r="B270" s="85"/>
      <c r="G270" s="85"/>
    </row>
    <row r="271">
      <c r="A271" s="85"/>
      <c r="B271" s="85"/>
      <c r="G271" s="85"/>
    </row>
    <row r="272">
      <c r="A272" s="85"/>
      <c r="B272" s="85"/>
      <c r="G272" s="85"/>
    </row>
    <row r="273">
      <c r="A273" s="85"/>
      <c r="B273" s="85"/>
      <c r="G273" s="85"/>
    </row>
    <row r="274">
      <c r="A274" s="85"/>
      <c r="B274" s="85"/>
      <c r="G274" s="85"/>
    </row>
    <row r="275">
      <c r="A275" s="85"/>
      <c r="B275" s="85"/>
      <c r="G275" s="85"/>
    </row>
    <row r="276">
      <c r="A276" s="85"/>
      <c r="B276" s="85"/>
      <c r="G276" s="85"/>
    </row>
    <row r="277">
      <c r="A277" s="85"/>
      <c r="B277" s="85"/>
      <c r="G277" s="85"/>
    </row>
    <row r="278">
      <c r="A278" s="85"/>
      <c r="B278" s="85"/>
      <c r="G278" s="85"/>
    </row>
    <row r="279">
      <c r="A279" s="85"/>
      <c r="B279" s="85"/>
      <c r="G279" s="85"/>
    </row>
    <row r="280">
      <c r="A280" s="85"/>
      <c r="B280" s="85"/>
      <c r="G280" s="85"/>
    </row>
    <row r="281">
      <c r="A281" s="85"/>
      <c r="B281" s="85"/>
      <c r="G281" s="85"/>
    </row>
    <row r="282">
      <c r="A282" s="85"/>
      <c r="B282" s="85"/>
      <c r="G282" s="85"/>
    </row>
    <row r="283">
      <c r="A283" s="85"/>
      <c r="B283" s="85"/>
      <c r="G283" s="85"/>
    </row>
    <row r="284">
      <c r="A284" s="85"/>
      <c r="B284" s="85"/>
      <c r="G284" s="85"/>
    </row>
    <row r="285">
      <c r="A285" s="85"/>
      <c r="B285" s="85"/>
      <c r="G285" s="85"/>
    </row>
    <row r="286">
      <c r="A286" s="85"/>
      <c r="B286" s="85"/>
      <c r="G286" s="85"/>
    </row>
    <row r="287">
      <c r="A287" s="85"/>
      <c r="B287" s="85"/>
      <c r="G287" s="85"/>
    </row>
    <row r="288">
      <c r="A288" s="85"/>
      <c r="B288" s="85"/>
      <c r="G288" s="85"/>
    </row>
    <row r="289">
      <c r="A289" s="85"/>
      <c r="B289" s="85"/>
      <c r="G289" s="85"/>
    </row>
    <row r="290">
      <c r="A290" s="85"/>
      <c r="B290" s="85"/>
      <c r="G290" s="85"/>
    </row>
    <row r="291">
      <c r="A291" s="85"/>
      <c r="B291" s="85"/>
      <c r="G291" s="85"/>
    </row>
    <row r="292">
      <c r="A292" s="85"/>
      <c r="B292" s="85"/>
      <c r="G292" s="85"/>
    </row>
    <row r="293">
      <c r="A293" s="85"/>
      <c r="B293" s="85"/>
      <c r="G293" s="85"/>
    </row>
    <row r="294">
      <c r="A294" s="85"/>
      <c r="B294" s="85"/>
      <c r="G294" s="85"/>
    </row>
    <row r="295">
      <c r="A295" s="85"/>
      <c r="B295" s="85"/>
      <c r="G295" s="85"/>
    </row>
    <row r="296">
      <c r="A296" s="85"/>
      <c r="B296" s="85"/>
      <c r="G296" s="85"/>
    </row>
    <row r="297">
      <c r="A297" s="85"/>
      <c r="B297" s="85"/>
      <c r="G297" s="85"/>
    </row>
    <row r="298">
      <c r="A298" s="85"/>
      <c r="B298" s="85"/>
      <c r="G298" s="85"/>
    </row>
    <row r="299">
      <c r="A299" s="85"/>
      <c r="B299" s="85"/>
      <c r="G299" s="85"/>
    </row>
    <row r="300">
      <c r="A300" s="85"/>
      <c r="B300" s="85"/>
      <c r="G300" s="85"/>
    </row>
    <row r="301">
      <c r="A301" s="85"/>
      <c r="B301" s="85"/>
      <c r="G301" s="85"/>
    </row>
    <row r="302">
      <c r="A302" s="85"/>
      <c r="B302" s="85"/>
      <c r="G302" s="85"/>
    </row>
    <row r="303">
      <c r="A303" s="85"/>
      <c r="B303" s="85"/>
      <c r="G303" s="85"/>
    </row>
    <row r="304">
      <c r="A304" s="85"/>
      <c r="B304" s="85"/>
      <c r="G304" s="85"/>
    </row>
    <row r="305">
      <c r="A305" s="85"/>
      <c r="B305" s="85"/>
      <c r="G305" s="85"/>
    </row>
    <row r="306">
      <c r="A306" s="85"/>
      <c r="B306" s="85"/>
      <c r="G306" s="85"/>
    </row>
    <row r="307">
      <c r="A307" s="85"/>
      <c r="B307" s="85"/>
      <c r="G307" s="85"/>
    </row>
    <row r="308">
      <c r="A308" s="85"/>
      <c r="B308" s="85"/>
      <c r="G308" s="85"/>
    </row>
    <row r="309">
      <c r="A309" s="85"/>
      <c r="B309" s="85"/>
      <c r="G309" s="85"/>
    </row>
    <row r="310">
      <c r="A310" s="85"/>
      <c r="B310" s="85"/>
      <c r="G310" s="85"/>
    </row>
    <row r="311">
      <c r="A311" s="85"/>
      <c r="B311" s="85"/>
      <c r="G311" s="85"/>
    </row>
    <row r="312">
      <c r="A312" s="85"/>
      <c r="B312" s="85"/>
      <c r="G312" s="85"/>
    </row>
    <row r="313">
      <c r="A313" s="85"/>
      <c r="B313" s="85"/>
      <c r="G313" s="85"/>
    </row>
    <row r="314">
      <c r="A314" s="85"/>
      <c r="B314" s="85"/>
      <c r="G314" s="85"/>
    </row>
    <row r="315">
      <c r="A315" s="85"/>
      <c r="B315" s="85"/>
      <c r="G315" s="85"/>
    </row>
    <row r="316">
      <c r="A316" s="85"/>
      <c r="B316" s="85"/>
      <c r="G316" s="85"/>
    </row>
    <row r="317">
      <c r="A317" s="85"/>
      <c r="B317" s="85"/>
      <c r="G317" s="85"/>
    </row>
    <row r="318">
      <c r="A318" s="85"/>
      <c r="B318" s="85"/>
      <c r="G318" s="85"/>
    </row>
    <row r="319">
      <c r="A319" s="85"/>
      <c r="B319" s="85"/>
      <c r="G319" s="85"/>
    </row>
    <row r="320">
      <c r="A320" s="85"/>
      <c r="B320" s="85"/>
      <c r="G320" s="85"/>
    </row>
    <row r="321">
      <c r="A321" s="85"/>
      <c r="B321" s="85"/>
      <c r="G321" s="85"/>
    </row>
    <row r="322">
      <c r="A322" s="85"/>
      <c r="B322" s="85"/>
      <c r="G322" s="85"/>
    </row>
    <row r="323">
      <c r="A323" s="85"/>
      <c r="B323" s="85"/>
      <c r="G323" s="85"/>
    </row>
    <row r="324">
      <c r="A324" s="85"/>
      <c r="B324" s="85"/>
      <c r="G324" s="85"/>
    </row>
    <row r="325">
      <c r="A325" s="85"/>
      <c r="B325" s="85"/>
      <c r="G325" s="85"/>
    </row>
    <row r="326">
      <c r="A326" s="85"/>
      <c r="B326" s="85"/>
      <c r="G326" s="85"/>
    </row>
    <row r="327">
      <c r="A327" s="85"/>
      <c r="B327" s="85"/>
      <c r="G327" s="85"/>
    </row>
    <row r="328">
      <c r="A328" s="85"/>
      <c r="B328" s="85"/>
      <c r="G328" s="85"/>
    </row>
    <row r="329">
      <c r="A329" s="85"/>
      <c r="B329" s="85"/>
      <c r="G329" s="85"/>
    </row>
    <row r="330">
      <c r="A330" s="85"/>
      <c r="B330" s="85"/>
      <c r="G330" s="85"/>
    </row>
    <row r="331">
      <c r="A331" s="85"/>
      <c r="B331" s="85"/>
      <c r="G331" s="85"/>
    </row>
    <row r="332">
      <c r="A332" s="85"/>
      <c r="B332" s="85"/>
      <c r="G332" s="85"/>
    </row>
    <row r="333">
      <c r="A333" s="85"/>
      <c r="B333" s="85"/>
      <c r="G333" s="85"/>
    </row>
    <row r="334">
      <c r="A334" s="85"/>
      <c r="B334" s="85"/>
      <c r="G334" s="85"/>
    </row>
    <row r="335">
      <c r="A335" s="85"/>
      <c r="B335" s="85"/>
      <c r="G335" s="85"/>
    </row>
    <row r="336">
      <c r="A336" s="85"/>
      <c r="B336" s="85"/>
      <c r="G336" s="85"/>
    </row>
    <row r="337">
      <c r="A337" s="85"/>
      <c r="B337" s="85"/>
      <c r="G337" s="85"/>
    </row>
    <row r="338">
      <c r="A338" s="85"/>
      <c r="B338" s="85"/>
      <c r="G338" s="85"/>
    </row>
    <row r="339">
      <c r="A339" s="85"/>
      <c r="B339" s="85"/>
      <c r="G339" s="85"/>
    </row>
    <row r="340">
      <c r="A340" s="85"/>
      <c r="B340" s="85"/>
      <c r="G340" s="85"/>
    </row>
    <row r="341">
      <c r="A341" s="85"/>
      <c r="B341" s="85"/>
      <c r="G341" s="85"/>
    </row>
    <row r="342">
      <c r="A342" s="85"/>
      <c r="B342" s="85"/>
      <c r="G342" s="85"/>
    </row>
    <row r="343">
      <c r="A343" s="85"/>
      <c r="B343" s="85"/>
      <c r="G343" s="85"/>
    </row>
    <row r="344">
      <c r="A344" s="85"/>
      <c r="B344" s="85"/>
      <c r="G344" s="85"/>
    </row>
    <row r="345">
      <c r="A345" s="85"/>
      <c r="B345" s="85"/>
      <c r="G345" s="85"/>
    </row>
    <row r="346">
      <c r="A346" s="85"/>
      <c r="B346" s="85"/>
      <c r="G346" s="85"/>
    </row>
    <row r="347">
      <c r="A347" s="85"/>
      <c r="B347" s="85"/>
      <c r="G347" s="85"/>
    </row>
    <row r="348">
      <c r="A348" s="85"/>
      <c r="B348" s="85"/>
      <c r="G348" s="85"/>
    </row>
    <row r="349">
      <c r="A349" s="85"/>
      <c r="B349" s="85"/>
      <c r="G349" s="85"/>
    </row>
    <row r="350">
      <c r="A350" s="85"/>
      <c r="B350" s="85"/>
      <c r="G350" s="85"/>
    </row>
    <row r="351">
      <c r="A351" s="85"/>
      <c r="B351" s="85"/>
      <c r="G351" s="85"/>
    </row>
    <row r="352">
      <c r="A352" s="85"/>
      <c r="B352" s="85"/>
      <c r="G352" s="85"/>
    </row>
    <row r="353">
      <c r="A353" s="85"/>
      <c r="B353" s="85"/>
      <c r="G353" s="85"/>
    </row>
    <row r="354">
      <c r="A354" s="85"/>
      <c r="B354" s="85"/>
      <c r="G354" s="85"/>
    </row>
    <row r="355">
      <c r="A355" s="85"/>
      <c r="B355" s="85"/>
      <c r="G355" s="85"/>
    </row>
    <row r="356">
      <c r="A356" s="85"/>
      <c r="B356" s="85"/>
      <c r="G356" s="85"/>
    </row>
    <row r="357">
      <c r="A357" s="85"/>
      <c r="B357" s="85"/>
      <c r="G357" s="85"/>
    </row>
    <row r="358">
      <c r="A358" s="85"/>
      <c r="B358" s="85"/>
      <c r="G358" s="85"/>
    </row>
    <row r="359">
      <c r="A359" s="85"/>
      <c r="B359" s="85"/>
      <c r="G359" s="85"/>
    </row>
    <row r="360">
      <c r="A360" s="85"/>
      <c r="B360" s="85"/>
      <c r="G360" s="85"/>
    </row>
    <row r="361">
      <c r="A361" s="85"/>
      <c r="B361" s="85"/>
      <c r="G361" s="85"/>
    </row>
    <row r="362">
      <c r="A362" s="85"/>
      <c r="B362" s="85"/>
      <c r="G362" s="85"/>
    </row>
    <row r="363">
      <c r="A363" s="85"/>
      <c r="B363" s="85"/>
      <c r="G363" s="85"/>
    </row>
    <row r="364">
      <c r="A364" s="85"/>
      <c r="B364" s="85"/>
      <c r="G364" s="85"/>
    </row>
    <row r="365">
      <c r="A365" s="85"/>
      <c r="B365" s="85"/>
      <c r="G365" s="85"/>
    </row>
    <row r="366">
      <c r="A366" s="85"/>
      <c r="B366" s="85"/>
      <c r="G366" s="85"/>
    </row>
    <row r="367">
      <c r="A367" s="85"/>
      <c r="B367" s="85"/>
      <c r="G367" s="85"/>
    </row>
    <row r="368">
      <c r="A368" s="85"/>
      <c r="B368" s="85"/>
      <c r="G368" s="85"/>
    </row>
    <row r="369">
      <c r="A369" s="85"/>
      <c r="B369" s="85"/>
      <c r="G369" s="85"/>
    </row>
    <row r="370">
      <c r="A370" s="85"/>
      <c r="B370" s="85"/>
      <c r="G370" s="85"/>
    </row>
    <row r="371">
      <c r="A371" s="85"/>
      <c r="B371" s="85"/>
      <c r="G371" s="85"/>
    </row>
    <row r="372">
      <c r="A372" s="85"/>
      <c r="B372" s="85"/>
      <c r="G372" s="85"/>
    </row>
    <row r="373">
      <c r="A373" s="85"/>
      <c r="B373" s="85"/>
      <c r="G373" s="85"/>
    </row>
    <row r="374">
      <c r="A374" s="85"/>
      <c r="B374" s="85"/>
      <c r="G374" s="85"/>
    </row>
    <row r="375">
      <c r="A375" s="85"/>
      <c r="B375" s="85"/>
      <c r="G375" s="85"/>
    </row>
    <row r="376">
      <c r="A376" s="85"/>
      <c r="B376" s="85"/>
      <c r="G376" s="85"/>
    </row>
    <row r="377">
      <c r="A377" s="85"/>
      <c r="B377" s="85"/>
      <c r="G377" s="85"/>
    </row>
    <row r="378">
      <c r="A378" s="85"/>
      <c r="B378" s="85"/>
      <c r="G378" s="85"/>
    </row>
    <row r="379">
      <c r="A379" s="85"/>
      <c r="B379" s="85"/>
      <c r="G379" s="85"/>
    </row>
    <row r="380">
      <c r="A380" s="85"/>
      <c r="B380" s="85"/>
      <c r="G380" s="85"/>
    </row>
    <row r="381">
      <c r="A381" s="85"/>
      <c r="B381" s="85"/>
      <c r="G381" s="85"/>
    </row>
    <row r="382">
      <c r="A382" s="85"/>
      <c r="B382" s="85"/>
      <c r="G382" s="85"/>
    </row>
    <row r="383">
      <c r="A383" s="85"/>
      <c r="B383" s="85"/>
      <c r="G383" s="85"/>
    </row>
    <row r="384">
      <c r="A384" s="85"/>
      <c r="B384" s="85"/>
      <c r="G384" s="85"/>
    </row>
    <row r="385">
      <c r="A385" s="85"/>
      <c r="B385" s="85"/>
      <c r="G385" s="85"/>
    </row>
    <row r="386">
      <c r="A386" s="85"/>
      <c r="B386" s="85"/>
      <c r="G386" s="85"/>
    </row>
    <row r="387">
      <c r="A387" s="85"/>
      <c r="B387" s="85"/>
      <c r="G387" s="85"/>
    </row>
    <row r="388">
      <c r="A388" s="85"/>
      <c r="B388" s="85"/>
      <c r="G388" s="85"/>
    </row>
    <row r="389">
      <c r="A389" s="85"/>
      <c r="B389" s="85"/>
      <c r="G389" s="85"/>
    </row>
    <row r="390">
      <c r="A390" s="85"/>
      <c r="B390" s="85"/>
      <c r="G390" s="85"/>
    </row>
    <row r="391">
      <c r="A391" s="85"/>
      <c r="B391" s="85"/>
      <c r="G391" s="85"/>
    </row>
    <row r="392">
      <c r="A392" s="85"/>
      <c r="B392" s="85"/>
      <c r="G392" s="85"/>
    </row>
    <row r="393">
      <c r="A393" s="85"/>
      <c r="B393" s="85"/>
      <c r="G393" s="85"/>
    </row>
    <row r="394">
      <c r="A394" s="85"/>
      <c r="B394" s="85"/>
      <c r="G394" s="85"/>
    </row>
    <row r="395">
      <c r="A395" s="85"/>
      <c r="B395" s="85"/>
      <c r="G395" s="85"/>
    </row>
    <row r="396">
      <c r="A396" s="85"/>
      <c r="B396" s="85"/>
      <c r="G396" s="85"/>
    </row>
    <row r="397">
      <c r="A397" s="85"/>
      <c r="B397" s="85"/>
      <c r="G397" s="85"/>
    </row>
    <row r="398">
      <c r="A398" s="85"/>
      <c r="B398" s="85"/>
      <c r="G398" s="85"/>
    </row>
    <row r="399">
      <c r="A399" s="85"/>
      <c r="B399" s="85"/>
      <c r="G399" s="85"/>
    </row>
    <row r="400">
      <c r="A400" s="85"/>
      <c r="B400" s="85"/>
      <c r="G400" s="85"/>
    </row>
    <row r="401">
      <c r="A401" s="85"/>
      <c r="B401" s="85"/>
      <c r="G401" s="85"/>
    </row>
    <row r="402">
      <c r="A402" s="85"/>
      <c r="B402" s="85"/>
      <c r="G402" s="85"/>
    </row>
    <row r="403">
      <c r="A403" s="85"/>
      <c r="B403" s="85"/>
      <c r="G403" s="85"/>
    </row>
    <row r="404">
      <c r="A404" s="85"/>
      <c r="B404" s="85"/>
      <c r="G404" s="85"/>
    </row>
    <row r="405">
      <c r="A405" s="85"/>
      <c r="B405" s="85"/>
      <c r="G405" s="85"/>
    </row>
    <row r="406">
      <c r="A406" s="85"/>
      <c r="B406" s="85"/>
      <c r="G406" s="85"/>
    </row>
    <row r="407">
      <c r="A407" s="85"/>
      <c r="B407" s="85"/>
      <c r="G407" s="85"/>
    </row>
    <row r="408">
      <c r="A408" s="85"/>
      <c r="B408" s="85"/>
      <c r="G408" s="85"/>
    </row>
    <row r="409">
      <c r="A409" s="85"/>
      <c r="B409" s="85"/>
      <c r="G409" s="85"/>
    </row>
    <row r="410">
      <c r="A410" s="85"/>
      <c r="B410" s="85"/>
      <c r="G410" s="85"/>
    </row>
    <row r="411">
      <c r="A411" s="85"/>
      <c r="B411" s="85"/>
      <c r="G411" s="85"/>
    </row>
    <row r="412">
      <c r="A412" s="85"/>
      <c r="B412" s="85"/>
      <c r="G412" s="85"/>
    </row>
    <row r="413">
      <c r="A413" s="85"/>
      <c r="B413" s="85"/>
      <c r="G413" s="85"/>
    </row>
    <row r="414">
      <c r="A414" s="85"/>
      <c r="B414" s="85"/>
      <c r="G414" s="85"/>
    </row>
    <row r="415">
      <c r="A415" s="85"/>
      <c r="B415" s="85"/>
      <c r="G415" s="85"/>
    </row>
    <row r="416">
      <c r="A416" s="85"/>
      <c r="B416" s="85"/>
      <c r="G416" s="85"/>
    </row>
    <row r="417">
      <c r="A417" s="85"/>
      <c r="B417" s="85"/>
      <c r="G417" s="85"/>
    </row>
    <row r="418">
      <c r="A418" s="85"/>
      <c r="B418" s="85"/>
      <c r="G418" s="85"/>
    </row>
    <row r="419">
      <c r="A419" s="85"/>
      <c r="B419" s="85"/>
      <c r="G419" s="85"/>
    </row>
    <row r="420">
      <c r="A420" s="85"/>
      <c r="B420" s="85"/>
      <c r="G420" s="85"/>
    </row>
    <row r="421">
      <c r="A421" s="85"/>
      <c r="B421" s="85"/>
      <c r="G421" s="85"/>
    </row>
    <row r="422">
      <c r="A422" s="85"/>
      <c r="B422" s="85"/>
      <c r="G422" s="85"/>
    </row>
    <row r="423">
      <c r="A423" s="85"/>
      <c r="B423" s="85"/>
      <c r="G423" s="85"/>
    </row>
    <row r="424">
      <c r="A424" s="85"/>
      <c r="B424" s="85"/>
      <c r="G424" s="85"/>
    </row>
    <row r="425">
      <c r="A425" s="85"/>
      <c r="B425" s="85"/>
      <c r="G425" s="85"/>
    </row>
    <row r="426">
      <c r="A426" s="85"/>
      <c r="B426" s="85"/>
      <c r="G426" s="85"/>
    </row>
    <row r="427">
      <c r="A427" s="85"/>
      <c r="B427" s="85"/>
      <c r="G427" s="85"/>
    </row>
    <row r="428">
      <c r="A428" s="85"/>
      <c r="B428" s="85"/>
      <c r="G428" s="85"/>
    </row>
    <row r="429">
      <c r="A429" s="85"/>
      <c r="B429" s="85"/>
      <c r="G429" s="85"/>
    </row>
    <row r="430">
      <c r="A430" s="85"/>
      <c r="B430" s="85"/>
      <c r="G430" s="85"/>
    </row>
    <row r="431">
      <c r="A431" s="85"/>
      <c r="B431" s="85"/>
      <c r="G431" s="85"/>
    </row>
    <row r="432">
      <c r="A432" s="85"/>
      <c r="B432" s="85"/>
      <c r="G432" s="85"/>
    </row>
    <row r="433">
      <c r="A433" s="85"/>
      <c r="B433" s="85"/>
      <c r="G433" s="85"/>
    </row>
    <row r="434">
      <c r="A434" s="85"/>
      <c r="B434" s="85"/>
      <c r="G434" s="85"/>
    </row>
    <row r="435">
      <c r="A435" s="85"/>
      <c r="B435" s="85"/>
      <c r="G435" s="85"/>
    </row>
    <row r="436">
      <c r="A436" s="85"/>
      <c r="B436" s="85"/>
      <c r="G436" s="85"/>
    </row>
    <row r="437">
      <c r="A437" s="85"/>
      <c r="B437" s="85"/>
      <c r="G437" s="85"/>
    </row>
    <row r="438">
      <c r="A438" s="85"/>
      <c r="B438" s="85"/>
      <c r="G438" s="85"/>
    </row>
    <row r="439">
      <c r="A439" s="85"/>
      <c r="B439" s="85"/>
      <c r="G439" s="85"/>
    </row>
    <row r="440">
      <c r="A440" s="85"/>
      <c r="B440" s="85"/>
      <c r="G440" s="85"/>
    </row>
    <row r="441">
      <c r="A441" s="85"/>
      <c r="B441" s="85"/>
      <c r="G441" s="85"/>
    </row>
    <row r="442">
      <c r="A442" s="85"/>
      <c r="B442" s="85"/>
      <c r="G442" s="85"/>
    </row>
    <row r="443">
      <c r="A443" s="85"/>
      <c r="B443" s="85"/>
      <c r="G443" s="85"/>
    </row>
    <row r="444">
      <c r="A444" s="85"/>
      <c r="B444" s="85"/>
      <c r="G444" s="85"/>
    </row>
    <row r="445">
      <c r="A445" s="85"/>
      <c r="B445" s="85"/>
      <c r="G445" s="85"/>
    </row>
    <row r="446">
      <c r="A446" s="85"/>
      <c r="B446" s="85"/>
      <c r="G446" s="85"/>
    </row>
    <row r="447">
      <c r="A447" s="85"/>
      <c r="B447" s="85"/>
      <c r="G447" s="85"/>
    </row>
    <row r="448">
      <c r="A448" s="85"/>
      <c r="B448" s="85"/>
      <c r="G448" s="85"/>
    </row>
    <row r="449">
      <c r="A449" s="85"/>
      <c r="B449" s="85"/>
      <c r="G449" s="85"/>
    </row>
    <row r="450">
      <c r="A450" s="85"/>
      <c r="B450" s="85"/>
      <c r="G450" s="85"/>
    </row>
    <row r="451">
      <c r="A451" s="85"/>
      <c r="B451" s="85"/>
      <c r="G451" s="85"/>
    </row>
    <row r="452">
      <c r="A452" s="85"/>
      <c r="B452" s="85"/>
      <c r="G452" s="85"/>
    </row>
    <row r="453">
      <c r="A453" s="85"/>
      <c r="B453" s="85"/>
      <c r="G453" s="85"/>
    </row>
    <row r="454">
      <c r="A454" s="85"/>
      <c r="B454" s="85"/>
      <c r="G454" s="85"/>
    </row>
    <row r="455">
      <c r="A455" s="85"/>
      <c r="B455" s="85"/>
      <c r="G455" s="85"/>
    </row>
    <row r="456">
      <c r="A456" s="85"/>
      <c r="B456" s="85"/>
      <c r="G456" s="85"/>
    </row>
    <row r="457">
      <c r="A457" s="85"/>
      <c r="B457" s="85"/>
      <c r="G457" s="85"/>
    </row>
    <row r="458">
      <c r="A458" s="85"/>
      <c r="B458" s="85"/>
      <c r="G458" s="85"/>
    </row>
    <row r="459">
      <c r="A459" s="85"/>
      <c r="B459" s="85"/>
      <c r="G459" s="85"/>
    </row>
    <row r="460">
      <c r="A460" s="85"/>
      <c r="B460" s="85"/>
      <c r="G460" s="85"/>
    </row>
    <row r="461">
      <c r="A461" s="85"/>
      <c r="B461" s="85"/>
      <c r="G461" s="85"/>
    </row>
    <row r="462">
      <c r="A462" s="85"/>
      <c r="B462" s="85"/>
      <c r="G462" s="85"/>
    </row>
    <row r="463">
      <c r="A463" s="85"/>
      <c r="B463" s="85"/>
      <c r="G463" s="85"/>
    </row>
    <row r="464">
      <c r="A464" s="85"/>
      <c r="B464" s="85"/>
      <c r="G464" s="85"/>
    </row>
    <row r="465">
      <c r="A465" s="85"/>
      <c r="B465" s="85"/>
      <c r="G465" s="85"/>
    </row>
    <row r="466">
      <c r="A466" s="85"/>
      <c r="B466" s="85"/>
      <c r="G466" s="85"/>
    </row>
    <row r="467">
      <c r="A467" s="85"/>
      <c r="B467" s="85"/>
      <c r="G467" s="85"/>
    </row>
    <row r="468">
      <c r="A468" s="85"/>
      <c r="B468" s="85"/>
      <c r="G468" s="85"/>
    </row>
    <row r="469">
      <c r="A469" s="85"/>
      <c r="B469" s="85"/>
      <c r="G469" s="85"/>
    </row>
    <row r="470">
      <c r="A470" s="85"/>
      <c r="B470" s="85"/>
      <c r="G470" s="85"/>
    </row>
    <row r="471">
      <c r="A471" s="85"/>
      <c r="B471" s="85"/>
      <c r="G471" s="85"/>
    </row>
    <row r="472">
      <c r="A472" s="85"/>
      <c r="B472" s="85"/>
      <c r="G472" s="85"/>
    </row>
    <row r="473">
      <c r="A473" s="85"/>
      <c r="B473" s="85"/>
      <c r="G473" s="85"/>
    </row>
    <row r="474">
      <c r="A474" s="85"/>
      <c r="B474" s="85"/>
      <c r="G474" s="85"/>
    </row>
    <row r="475">
      <c r="A475" s="85"/>
      <c r="B475" s="85"/>
      <c r="G475" s="85"/>
    </row>
    <row r="476">
      <c r="A476" s="85"/>
      <c r="B476" s="85"/>
      <c r="G476" s="85"/>
    </row>
    <row r="477">
      <c r="A477" s="85"/>
      <c r="B477" s="85"/>
      <c r="G477" s="85"/>
    </row>
    <row r="478">
      <c r="A478" s="85"/>
      <c r="B478" s="85"/>
      <c r="G478" s="85"/>
    </row>
    <row r="479">
      <c r="A479" s="85"/>
      <c r="B479" s="85"/>
      <c r="G479" s="85"/>
    </row>
    <row r="480">
      <c r="A480" s="85"/>
      <c r="B480" s="85"/>
      <c r="G480" s="85"/>
    </row>
    <row r="481">
      <c r="A481" s="85"/>
      <c r="B481" s="85"/>
      <c r="G481" s="85"/>
    </row>
    <row r="482">
      <c r="A482" s="85"/>
      <c r="B482" s="85"/>
      <c r="G482" s="85"/>
    </row>
    <row r="483">
      <c r="A483" s="85"/>
      <c r="B483" s="85"/>
      <c r="G483" s="85"/>
    </row>
    <row r="484">
      <c r="A484" s="85"/>
      <c r="B484" s="85"/>
      <c r="G484" s="85"/>
    </row>
    <row r="485">
      <c r="A485" s="85"/>
      <c r="B485" s="85"/>
      <c r="G485" s="85"/>
    </row>
    <row r="486">
      <c r="A486" s="85"/>
      <c r="B486" s="85"/>
      <c r="G486" s="85"/>
    </row>
    <row r="487">
      <c r="A487" s="85"/>
      <c r="B487" s="85"/>
      <c r="G487" s="85"/>
    </row>
    <row r="488">
      <c r="A488" s="85"/>
      <c r="B488" s="85"/>
      <c r="G488" s="85"/>
    </row>
    <row r="489">
      <c r="A489" s="85"/>
      <c r="B489" s="85"/>
      <c r="G489" s="85"/>
    </row>
    <row r="490">
      <c r="A490" s="85"/>
      <c r="B490" s="85"/>
      <c r="G490" s="85"/>
    </row>
    <row r="491">
      <c r="A491" s="85"/>
      <c r="B491" s="85"/>
      <c r="G491" s="85"/>
    </row>
    <row r="492">
      <c r="A492" s="85"/>
      <c r="B492" s="85"/>
      <c r="G492" s="85"/>
    </row>
    <row r="493">
      <c r="A493" s="85"/>
      <c r="B493" s="85"/>
      <c r="G493" s="85"/>
    </row>
    <row r="494">
      <c r="A494" s="85"/>
      <c r="B494" s="85"/>
      <c r="G494" s="85"/>
    </row>
    <row r="495">
      <c r="A495" s="85"/>
      <c r="B495" s="85"/>
      <c r="G495" s="85"/>
    </row>
    <row r="496">
      <c r="A496" s="85"/>
      <c r="B496" s="85"/>
      <c r="G496" s="85"/>
    </row>
    <row r="497">
      <c r="A497" s="85"/>
      <c r="B497" s="85"/>
      <c r="G497" s="85"/>
    </row>
    <row r="498">
      <c r="A498" s="85"/>
      <c r="B498" s="85"/>
      <c r="G498" s="85"/>
    </row>
    <row r="499">
      <c r="A499" s="85"/>
      <c r="B499" s="85"/>
      <c r="G499" s="85"/>
    </row>
    <row r="500">
      <c r="A500" s="85"/>
      <c r="B500" s="85"/>
      <c r="G500" s="85"/>
    </row>
    <row r="501">
      <c r="A501" s="85"/>
      <c r="B501" s="85"/>
      <c r="G501" s="85"/>
    </row>
    <row r="502">
      <c r="A502" s="85"/>
      <c r="B502" s="85"/>
      <c r="G502" s="85"/>
    </row>
    <row r="503">
      <c r="A503" s="85"/>
      <c r="B503" s="85"/>
      <c r="G503" s="85"/>
    </row>
    <row r="504">
      <c r="A504" s="85"/>
      <c r="B504" s="85"/>
      <c r="G504" s="85"/>
    </row>
    <row r="505">
      <c r="A505" s="85"/>
      <c r="B505" s="85"/>
      <c r="G505" s="85"/>
    </row>
    <row r="506">
      <c r="A506" s="85"/>
      <c r="B506" s="85"/>
      <c r="G506" s="85"/>
    </row>
    <row r="507">
      <c r="A507" s="85"/>
      <c r="B507" s="85"/>
      <c r="G507" s="85"/>
    </row>
    <row r="508">
      <c r="A508" s="85"/>
      <c r="B508" s="85"/>
      <c r="G508" s="85"/>
    </row>
    <row r="509">
      <c r="A509" s="85"/>
      <c r="B509" s="85"/>
      <c r="G509" s="85"/>
    </row>
    <row r="510">
      <c r="A510" s="85"/>
      <c r="B510" s="85"/>
      <c r="G510" s="85"/>
    </row>
    <row r="511">
      <c r="A511" s="85"/>
      <c r="B511" s="85"/>
      <c r="G511" s="85"/>
    </row>
    <row r="512">
      <c r="A512" s="85"/>
      <c r="B512" s="85"/>
      <c r="G512" s="85"/>
    </row>
    <row r="513">
      <c r="A513" s="85"/>
      <c r="B513" s="85"/>
      <c r="G513" s="85"/>
    </row>
    <row r="514">
      <c r="A514" s="85"/>
      <c r="B514" s="85"/>
      <c r="G514" s="85"/>
    </row>
    <row r="515">
      <c r="A515" s="85"/>
      <c r="B515" s="85"/>
      <c r="G515" s="85"/>
    </row>
    <row r="516">
      <c r="A516" s="85"/>
      <c r="B516" s="85"/>
      <c r="G516" s="85"/>
    </row>
    <row r="517">
      <c r="A517" s="85"/>
      <c r="B517" s="85"/>
      <c r="G517" s="85"/>
    </row>
    <row r="518">
      <c r="A518" s="85"/>
      <c r="B518" s="85"/>
      <c r="G518" s="85"/>
    </row>
    <row r="519">
      <c r="A519" s="85"/>
      <c r="B519" s="85"/>
      <c r="G519" s="85"/>
    </row>
    <row r="520">
      <c r="A520" s="85"/>
      <c r="B520" s="85"/>
      <c r="G520" s="85"/>
    </row>
    <row r="521">
      <c r="A521" s="85"/>
      <c r="B521" s="85"/>
      <c r="G521" s="85"/>
    </row>
    <row r="522">
      <c r="A522" s="85"/>
      <c r="B522" s="85"/>
      <c r="G522" s="85"/>
    </row>
    <row r="523">
      <c r="A523" s="85"/>
      <c r="B523" s="85"/>
      <c r="G523" s="85"/>
    </row>
    <row r="524">
      <c r="A524" s="85"/>
      <c r="B524" s="85"/>
      <c r="G524" s="85"/>
    </row>
    <row r="525">
      <c r="A525" s="85"/>
      <c r="B525" s="85"/>
      <c r="G525" s="85"/>
    </row>
    <row r="526">
      <c r="A526" s="85"/>
      <c r="B526" s="85"/>
      <c r="G526" s="85"/>
    </row>
    <row r="527">
      <c r="A527" s="85"/>
      <c r="B527" s="85"/>
      <c r="G527" s="85"/>
    </row>
    <row r="528">
      <c r="A528" s="85"/>
      <c r="B528" s="85"/>
      <c r="G528" s="85"/>
    </row>
    <row r="529">
      <c r="A529" s="85"/>
      <c r="B529" s="85"/>
      <c r="G529" s="85"/>
    </row>
    <row r="530">
      <c r="A530" s="85"/>
      <c r="B530" s="85"/>
      <c r="G530" s="85"/>
    </row>
    <row r="531">
      <c r="A531" s="85"/>
      <c r="B531" s="85"/>
      <c r="G531" s="85"/>
    </row>
    <row r="532">
      <c r="A532" s="85"/>
      <c r="B532" s="85"/>
      <c r="G532" s="85"/>
    </row>
    <row r="533">
      <c r="A533" s="85"/>
      <c r="B533" s="85"/>
      <c r="G533" s="85"/>
    </row>
    <row r="534">
      <c r="A534" s="85"/>
      <c r="B534" s="85"/>
      <c r="G534" s="85"/>
    </row>
    <row r="535">
      <c r="A535" s="85"/>
      <c r="B535" s="85"/>
      <c r="G535" s="85"/>
    </row>
    <row r="536">
      <c r="A536" s="85"/>
      <c r="B536" s="85"/>
      <c r="G536" s="85"/>
    </row>
    <row r="537">
      <c r="A537" s="85"/>
      <c r="B537" s="85"/>
      <c r="G537" s="85"/>
    </row>
    <row r="538">
      <c r="A538" s="85"/>
      <c r="B538" s="85"/>
      <c r="G538" s="85"/>
    </row>
    <row r="539">
      <c r="A539" s="85"/>
      <c r="B539" s="85"/>
      <c r="G539" s="85"/>
    </row>
    <row r="540">
      <c r="A540" s="85"/>
      <c r="B540" s="85"/>
      <c r="G540" s="85"/>
    </row>
    <row r="541">
      <c r="A541" s="85"/>
      <c r="B541" s="85"/>
      <c r="G541" s="85"/>
    </row>
    <row r="542">
      <c r="A542" s="85"/>
      <c r="B542" s="85"/>
      <c r="G542" s="85"/>
    </row>
    <row r="543">
      <c r="A543" s="85"/>
      <c r="B543" s="85"/>
      <c r="G543" s="85"/>
    </row>
    <row r="544">
      <c r="A544" s="85"/>
      <c r="B544" s="85"/>
      <c r="G544" s="85"/>
    </row>
    <row r="545">
      <c r="A545" s="85"/>
      <c r="B545" s="85"/>
      <c r="G545" s="85"/>
    </row>
    <row r="546">
      <c r="A546" s="85"/>
      <c r="B546" s="85"/>
      <c r="G546" s="85"/>
    </row>
    <row r="547">
      <c r="A547" s="85"/>
      <c r="B547" s="85"/>
      <c r="G547" s="85"/>
    </row>
    <row r="548">
      <c r="A548" s="85"/>
      <c r="B548" s="85"/>
      <c r="G548" s="85"/>
    </row>
    <row r="549">
      <c r="A549" s="85"/>
      <c r="B549" s="85"/>
      <c r="G549" s="85"/>
    </row>
    <row r="550">
      <c r="A550" s="85"/>
      <c r="B550" s="85"/>
      <c r="G550" s="85"/>
    </row>
    <row r="551">
      <c r="A551" s="85"/>
      <c r="B551" s="85"/>
      <c r="G551" s="85"/>
    </row>
    <row r="552">
      <c r="A552" s="85"/>
      <c r="B552" s="85"/>
      <c r="G552" s="85"/>
    </row>
    <row r="553">
      <c r="A553" s="85"/>
      <c r="B553" s="85"/>
      <c r="G553" s="85"/>
    </row>
    <row r="554">
      <c r="A554" s="85"/>
      <c r="B554" s="85"/>
      <c r="G554" s="85"/>
    </row>
    <row r="555">
      <c r="A555" s="85"/>
      <c r="B555" s="85"/>
      <c r="G555" s="85"/>
    </row>
    <row r="556">
      <c r="A556" s="85"/>
      <c r="B556" s="85"/>
      <c r="G556" s="85"/>
    </row>
    <row r="557">
      <c r="A557" s="85"/>
      <c r="B557" s="85"/>
      <c r="G557" s="85"/>
    </row>
    <row r="558">
      <c r="A558" s="85"/>
      <c r="B558" s="85"/>
      <c r="G558" s="85"/>
    </row>
    <row r="559">
      <c r="A559" s="85"/>
      <c r="B559" s="85"/>
      <c r="G559" s="85"/>
    </row>
    <row r="560">
      <c r="A560" s="85"/>
      <c r="B560" s="85"/>
      <c r="G560" s="85"/>
    </row>
    <row r="561">
      <c r="A561" s="85"/>
      <c r="B561" s="85"/>
      <c r="G561" s="85"/>
    </row>
    <row r="562">
      <c r="A562" s="85"/>
      <c r="B562" s="85"/>
      <c r="G562" s="85"/>
    </row>
    <row r="563">
      <c r="A563" s="85"/>
      <c r="B563" s="85"/>
      <c r="G563" s="85"/>
    </row>
    <row r="564">
      <c r="A564" s="85"/>
      <c r="B564" s="85"/>
      <c r="G564" s="85"/>
    </row>
    <row r="565">
      <c r="A565" s="85"/>
      <c r="B565" s="85"/>
      <c r="G565" s="85"/>
    </row>
    <row r="566">
      <c r="A566" s="85"/>
      <c r="B566" s="85"/>
      <c r="G566" s="85"/>
    </row>
    <row r="567">
      <c r="A567" s="85"/>
      <c r="B567" s="85"/>
      <c r="G567" s="85"/>
    </row>
    <row r="568">
      <c r="A568" s="85"/>
      <c r="B568" s="85"/>
      <c r="G568" s="85"/>
    </row>
    <row r="569">
      <c r="A569" s="85"/>
      <c r="B569" s="85"/>
      <c r="G569" s="85"/>
    </row>
    <row r="570">
      <c r="A570" s="85"/>
      <c r="B570" s="85"/>
      <c r="G570" s="85"/>
    </row>
    <row r="571">
      <c r="A571" s="85"/>
      <c r="B571" s="85"/>
      <c r="G571" s="85"/>
    </row>
    <row r="572">
      <c r="A572" s="85"/>
      <c r="B572" s="85"/>
      <c r="G572" s="85"/>
    </row>
    <row r="573">
      <c r="A573" s="85"/>
      <c r="B573" s="85"/>
      <c r="G573" s="85"/>
    </row>
    <row r="574">
      <c r="A574" s="85"/>
      <c r="B574" s="85"/>
      <c r="G574" s="85"/>
    </row>
    <row r="575">
      <c r="A575" s="85"/>
      <c r="B575" s="85"/>
      <c r="G575" s="85"/>
    </row>
    <row r="576">
      <c r="A576" s="85"/>
      <c r="B576" s="85"/>
      <c r="G576" s="85"/>
    </row>
    <row r="577">
      <c r="A577" s="85"/>
      <c r="B577" s="85"/>
      <c r="G577" s="85"/>
    </row>
    <row r="578">
      <c r="A578" s="85"/>
      <c r="B578" s="85"/>
      <c r="G578" s="85"/>
    </row>
    <row r="579">
      <c r="A579" s="85"/>
      <c r="B579" s="85"/>
      <c r="G579" s="85"/>
    </row>
    <row r="580">
      <c r="A580" s="85"/>
      <c r="B580" s="85"/>
      <c r="G580" s="85"/>
    </row>
    <row r="581">
      <c r="A581" s="85"/>
      <c r="B581" s="85"/>
      <c r="G581" s="85"/>
    </row>
    <row r="582">
      <c r="A582" s="85"/>
      <c r="B582" s="85"/>
      <c r="G582" s="85"/>
    </row>
    <row r="583">
      <c r="A583" s="85"/>
      <c r="B583" s="85"/>
      <c r="G583" s="85"/>
    </row>
    <row r="584">
      <c r="A584" s="85"/>
      <c r="B584" s="85"/>
      <c r="G584" s="85"/>
    </row>
    <row r="585">
      <c r="A585" s="85"/>
      <c r="B585" s="85"/>
      <c r="G585" s="85"/>
    </row>
    <row r="586">
      <c r="A586" s="85"/>
      <c r="B586" s="85"/>
      <c r="G586" s="85"/>
    </row>
    <row r="587">
      <c r="A587" s="85"/>
      <c r="B587" s="85"/>
      <c r="G587" s="85"/>
    </row>
    <row r="588">
      <c r="A588" s="85"/>
      <c r="B588" s="85"/>
      <c r="G588" s="85"/>
    </row>
    <row r="589">
      <c r="A589" s="85"/>
      <c r="B589" s="85"/>
      <c r="G589" s="85"/>
    </row>
    <row r="590">
      <c r="A590" s="85"/>
      <c r="B590" s="85"/>
      <c r="G590" s="85"/>
    </row>
    <row r="591">
      <c r="A591" s="85"/>
      <c r="B591" s="85"/>
      <c r="G591" s="85"/>
    </row>
    <row r="592">
      <c r="A592" s="85"/>
      <c r="B592" s="85"/>
      <c r="G592" s="85"/>
    </row>
    <row r="593">
      <c r="A593" s="85"/>
      <c r="B593" s="85"/>
      <c r="G593" s="85"/>
    </row>
    <row r="594">
      <c r="A594" s="85"/>
      <c r="B594" s="85"/>
      <c r="G594" s="85"/>
    </row>
    <row r="595">
      <c r="A595" s="85"/>
      <c r="B595" s="85"/>
      <c r="G595" s="85"/>
    </row>
    <row r="596">
      <c r="A596" s="85"/>
      <c r="B596" s="85"/>
      <c r="G596" s="85"/>
    </row>
    <row r="597">
      <c r="A597" s="85"/>
      <c r="B597" s="85"/>
      <c r="G597" s="85"/>
    </row>
    <row r="598">
      <c r="A598" s="85"/>
      <c r="B598" s="85"/>
      <c r="G598" s="85"/>
    </row>
    <row r="599">
      <c r="A599" s="85"/>
      <c r="B599" s="85"/>
      <c r="G599" s="85"/>
    </row>
    <row r="600">
      <c r="A600" s="85"/>
      <c r="B600" s="85"/>
      <c r="G600" s="85"/>
    </row>
    <row r="601">
      <c r="A601" s="85"/>
      <c r="B601" s="85"/>
      <c r="G601" s="85"/>
    </row>
    <row r="602">
      <c r="A602" s="85"/>
      <c r="B602" s="85"/>
      <c r="G602" s="85"/>
    </row>
    <row r="603">
      <c r="A603" s="85"/>
      <c r="B603" s="85"/>
      <c r="G603" s="85"/>
    </row>
    <row r="604">
      <c r="A604" s="85"/>
      <c r="B604" s="85"/>
      <c r="G604" s="85"/>
    </row>
    <row r="605">
      <c r="A605" s="85"/>
      <c r="B605" s="85"/>
      <c r="G605" s="85"/>
    </row>
    <row r="606">
      <c r="A606" s="85"/>
      <c r="B606" s="85"/>
      <c r="G606" s="85"/>
    </row>
    <row r="607">
      <c r="A607" s="85"/>
      <c r="B607" s="85"/>
      <c r="G607" s="85"/>
    </row>
    <row r="608">
      <c r="A608" s="85"/>
      <c r="B608" s="85"/>
      <c r="G608" s="85"/>
    </row>
    <row r="609">
      <c r="A609" s="85"/>
      <c r="B609" s="85"/>
      <c r="G609" s="85"/>
    </row>
    <row r="610">
      <c r="A610" s="85"/>
      <c r="B610" s="85"/>
      <c r="G610" s="85"/>
    </row>
    <row r="611">
      <c r="A611" s="85"/>
      <c r="B611" s="85"/>
      <c r="G611" s="85"/>
    </row>
    <row r="612">
      <c r="A612" s="85"/>
      <c r="B612" s="85"/>
      <c r="G612" s="85"/>
    </row>
    <row r="613">
      <c r="A613" s="85"/>
      <c r="B613" s="85"/>
      <c r="G613" s="85"/>
    </row>
    <row r="614">
      <c r="A614" s="85"/>
      <c r="B614" s="85"/>
      <c r="G614" s="85"/>
    </row>
    <row r="615">
      <c r="A615" s="85"/>
      <c r="B615" s="85"/>
      <c r="G615" s="85"/>
    </row>
    <row r="616">
      <c r="A616" s="85"/>
      <c r="B616" s="85"/>
      <c r="G616" s="85"/>
    </row>
    <row r="617">
      <c r="A617" s="85"/>
      <c r="B617" s="85"/>
      <c r="G617" s="85"/>
    </row>
    <row r="618">
      <c r="A618" s="85"/>
      <c r="B618" s="85"/>
      <c r="G618" s="85"/>
    </row>
    <row r="619">
      <c r="A619" s="85"/>
      <c r="B619" s="85"/>
      <c r="G619" s="85"/>
    </row>
    <row r="620">
      <c r="A620" s="85"/>
      <c r="B620" s="85"/>
      <c r="G620" s="85"/>
    </row>
    <row r="621">
      <c r="A621" s="85"/>
      <c r="B621" s="85"/>
      <c r="G621" s="85"/>
    </row>
    <row r="622">
      <c r="A622" s="85"/>
      <c r="B622" s="85"/>
      <c r="G622" s="85"/>
    </row>
    <row r="623">
      <c r="A623" s="85"/>
      <c r="B623" s="85"/>
      <c r="G623" s="85"/>
    </row>
    <row r="624">
      <c r="A624" s="85"/>
      <c r="B624" s="85"/>
      <c r="G624" s="85"/>
    </row>
    <row r="625">
      <c r="A625" s="85"/>
      <c r="B625" s="85"/>
      <c r="G625" s="85"/>
    </row>
    <row r="626">
      <c r="A626" s="85"/>
      <c r="B626" s="85"/>
      <c r="G626" s="85"/>
    </row>
    <row r="627">
      <c r="A627" s="85"/>
      <c r="B627" s="85"/>
      <c r="G627" s="85"/>
    </row>
    <row r="628">
      <c r="A628" s="85"/>
      <c r="B628" s="85"/>
      <c r="G628" s="85"/>
    </row>
    <row r="629">
      <c r="A629" s="85"/>
      <c r="B629" s="85"/>
      <c r="G629" s="85"/>
    </row>
    <row r="630">
      <c r="A630" s="85"/>
      <c r="B630" s="85"/>
      <c r="G630" s="85"/>
    </row>
    <row r="631">
      <c r="A631" s="85"/>
      <c r="B631" s="85"/>
      <c r="G631" s="85"/>
    </row>
    <row r="632">
      <c r="A632" s="85"/>
      <c r="B632" s="85"/>
      <c r="G632" s="85"/>
    </row>
    <row r="633">
      <c r="A633" s="85"/>
      <c r="B633" s="85"/>
      <c r="G633" s="85"/>
    </row>
    <row r="634">
      <c r="A634" s="85"/>
      <c r="B634" s="85"/>
      <c r="G634" s="85"/>
    </row>
    <row r="635">
      <c r="A635" s="85"/>
      <c r="B635" s="85"/>
      <c r="G635" s="85"/>
    </row>
    <row r="636">
      <c r="A636" s="85"/>
      <c r="B636" s="85"/>
      <c r="G636" s="85"/>
    </row>
    <row r="637">
      <c r="A637" s="85"/>
      <c r="B637" s="85"/>
      <c r="G637" s="85"/>
    </row>
    <row r="638">
      <c r="A638" s="85"/>
      <c r="B638" s="85"/>
      <c r="G638" s="85"/>
    </row>
    <row r="639">
      <c r="A639" s="85"/>
      <c r="B639" s="85"/>
      <c r="G639" s="85"/>
    </row>
    <row r="640">
      <c r="A640" s="85"/>
      <c r="B640" s="85"/>
      <c r="G640" s="85"/>
    </row>
    <row r="641">
      <c r="A641" s="85"/>
      <c r="B641" s="85"/>
      <c r="G641" s="85"/>
    </row>
    <row r="642">
      <c r="A642" s="85"/>
      <c r="B642" s="85"/>
      <c r="G642" s="85"/>
    </row>
    <row r="643">
      <c r="A643" s="85"/>
      <c r="B643" s="85"/>
      <c r="G643" s="85"/>
    </row>
    <row r="644">
      <c r="A644" s="85"/>
      <c r="B644" s="85"/>
      <c r="G644" s="85"/>
    </row>
    <row r="645">
      <c r="A645" s="85"/>
      <c r="B645" s="85"/>
      <c r="G645" s="85"/>
    </row>
    <row r="646">
      <c r="A646" s="85"/>
      <c r="B646" s="85"/>
      <c r="G646" s="85"/>
    </row>
    <row r="647">
      <c r="A647" s="85"/>
      <c r="B647" s="85"/>
      <c r="G647" s="85"/>
    </row>
    <row r="648">
      <c r="A648" s="85"/>
      <c r="B648" s="85"/>
      <c r="G648" s="85"/>
    </row>
    <row r="649">
      <c r="A649" s="85"/>
      <c r="B649" s="85"/>
      <c r="G649" s="85"/>
    </row>
    <row r="650">
      <c r="A650" s="85"/>
      <c r="B650" s="85"/>
      <c r="G650" s="85"/>
    </row>
    <row r="651">
      <c r="A651" s="85"/>
      <c r="B651" s="85"/>
      <c r="G651" s="85"/>
    </row>
    <row r="652">
      <c r="A652" s="85"/>
      <c r="B652" s="85"/>
      <c r="G652" s="85"/>
    </row>
    <row r="653">
      <c r="A653" s="85"/>
      <c r="B653" s="85"/>
      <c r="G653" s="85"/>
    </row>
    <row r="654">
      <c r="A654" s="85"/>
      <c r="B654" s="85"/>
      <c r="G654" s="85"/>
    </row>
    <row r="655">
      <c r="A655" s="85"/>
      <c r="B655" s="85"/>
      <c r="G655" s="85"/>
    </row>
    <row r="656">
      <c r="A656" s="85"/>
      <c r="B656" s="85"/>
      <c r="G656" s="85"/>
    </row>
    <row r="657">
      <c r="A657" s="85"/>
      <c r="B657" s="85"/>
      <c r="G657" s="85"/>
    </row>
    <row r="658">
      <c r="A658" s="85"/>
      <c r="B658" s="85"/>
      <c r="G658" s="85"/>
    </row>
    <row r="659">
      <c r="A659" s="85"/>
      <c r="B659" s="85"/>
      <c r="G659" s="85"/>
    </row>
    <row r="660">
      <c r="A660" s="85"/>
      <c r="B660" s="85"/>
      <c r="G660" s="85"/>
    </row>
    <row r="661">
      <c r="A661" s="85"/>
      <c r="B661" s="85"/>
      <c r="G661" s="85"/>
    </row>
    <row r="662">
      <c r="A662" s="85"/>
      <c r="B662" s="85"/>
      <c r="G662" s="85"/>
    </row>
    <row r="663">
      <c r="A663" s="85"/>
      <c r="B663" s="85"/>
      <c r="G663" s="85"/>
    </row>
    <row r="664">
      <c r="A664" s="85"/>
      <c r="B664" s="85"/>
      <c r="G664" s="85"/>
    </row>
    <row r="665">
      <c r="A665" s="85"/>
      <c r="B665" s="85"/>
      <c r="G665" s="85"/>
    </row>
    <row r="666">
      <c r="A666" s="85"/>
      <c r="B666" s="85"/>
      <c r="G666" s="85"/>
    </row>
    <row r="667">
      <c r="A667" s="85"/>
      <c r="B667" s="85"/>
      <c r="G667" s="85"/>
    </row>
    <row r="668">
      <c r="A668" s="85"/>
      <c r="B668" s="85"/>
      <c r="G668" s="85"/>
    </row>
    <row r="669">
      <c r="A669" s="85"/>
      <c r="B669" s="85"/>
      <c r="G669" s="85"/>
    </row>
    <row r="670">
      <c r="A670" s="85"/>
      <c r="B670" s="85"/>
      <c r="G670" s="85"/>
    </row>
    <row r="671">
      <c r="A671" s="85"/>
      <c r="B671" s="85"/>
      <c r="G671" s="85"/>
    </row>
    <row r="672">
      <c r="A672" s="85"/>
      <c r="B672" s="85"/>
      <c r="G672" s="85"/>
    </row>
    <row r="673">
      <c r="A673" s="85"/>
      <c r="B673" s="85"/>
      <c r="G673" s="85"/>
    </row>
    <row r="674">
      <c r="A674" s="85"/>
      <c r="B674" s="85"/>
      <c r="G674" s="85"/>
    </row>
    <row r="675">
      <c r="A675" s="85"/>
      <c r="B675" s="85"/>
      <c r="G675" s="85"/>
    </row>
    <row r="676">
      <c r="A676" s="85"/>
      <c r="B676" s="85"/>
      <c r="G676" s="85"/>
    </row>
    <row r="677">
      <c r="A677" s="85"/>
      <c r="B677" s="85"/>
      <c r="G677" s="85"/>
    </row>
    <row r="678">
      <c r="A678" s="85"/>
      <c r="B678" s="85"/>
      <c r="G678" s="85"/>
    </row>
    <row r="679">
      <c r="A679" s="85"/>
      <c r="B679" s="85"/>
      <c r="G679" s="85"/>
    </row>
    <row r="680">
      <c r="A680" s="85"/>
      <c r="B680" s="85"/>
      <c r="G680" s="85"/>
    </row>
    <row r="681">
      <c r="A681" s="85"/>
      <c r="B681" s="85"/>
      <c r="G681" s="85"/>
    </row>
    <row r="682">
      <c r="A682" s="85"/>
      <c r="B682" s="85"/>
      <c r="G682" s="85"/>
    </row>
    <row r="683">
      <c r="A683" s="85"/>
      <c r="B683" s="85"/>
      <c r="G683" s="85"/>
    </row>
    <row r="684">
      <c r="A684" s="85"/>
      <c r="B684" s="85"/>
      <c r="G684" s="85"/>
    </row>
    <row r="685">
      <c r="A685" s="85"/>
      <c r="B685" s="85"/>
      <c r="G685" s="85"/>
    </row>
    <row r="686">
      <c r="A686" s="85"/>
      <c r="B686" s="85"/>
      <c r="G686" s="85"/>
    </row>
    <row r="687">
      <c r="A687" s="85"/>
      <c r="B687" s="85"/>
      <c r="G687" s="85"/>
    </row>
    <row r="688">
      <c r="A688" s="85"/>
      <c r="B688" s="85"/>
      <c r="G688" s="85"/>
    </row>
    <row r="689">
      <c r="A689" s="85"/>
      <c r="B689" s="85"/>
      <c r="G689" s="85"/>
    </row>
    <row r="690">
      <c r="A690" s="85"/>
      <c r="B690" s="85"/>
      <c r="G690" s="85"/>
    </row>
    <row r="691">
      <c r="A691" s="85"/>
      <c r="B691" s="85"/>
      <c r="G691" s="85"/>
    </row>
    <row r="692">
      <c r="A692" s="85"/>
      <c r="B692" s="85"/>
      <c r="G692" s="85"/>
    </row>
    <row r="693">
      <c r="A693" s="85"/>
      <c r="B693" s="85"/>
      <c r="G693" s="85"/>
    </row>
    <row r="694">
      <c r="A694" s="85"/>
      <c r="B694" s="85"/>
      <c r="G694" s="85"/>
    </row>
    <row r="695">
      <c r="A695" s="85"/>
      <c r="B695" s="85"/>
      <c r="G695" s="85"/>
    </row>
    <row r="696">
      <c r="A696" s="85"/>
      <c r="B696" s="85"/>
      <c r="G696" s="85"/>
    </row>
    <row r="697">
      <c r="A697" s="85"/>
      <c r="B697" s="85"/>
      <c r="G697" s="85"/>
    </row>
    <row r="698">
      <c r="A698" s="85"/>
      <c r="B698" s="85"/>
      <c r="G698" s="85"/>
    </row>
    <row r="699">
      <c r="A699" s="85"/>
      <c r="B699" s="85"/>
      <c r="G699" s="85"/>
    </row>
    <row r="700">
      <c r="A700" s="85"/>
      <c r="B700" s="85"/>
      <c r="G700" s="85"/>
    </row>
    <row r="701">
      <c r="A701" s="85"/>
      <c r="B701" s="85"/>
      <c r="G701" s="85"/>
    </row>
    <row r="702">
      <c r="A702" s="85"/>
      <c r="B702" s="85"/>
      <c r="G702" s="85"/>
    </row>
    <row r="703">
      <c r="A703" s="85"/>
      <c r="B703" s="85"/>
      <c r="G703" s="85"/>
    </row>
    <row r="704">
      <c r="A704" s="85"/>
      <c r="B704" s="85"/>
      <c r="G704" s="85"/>
    </row>
    <row r="705">
      <c r="A705" s="85"/>
      <c r="B705" s="85"/>
      <c r="G705" s="85"/>
    </row>
    <row r="706">
      <c r="A706" s="85"/>
      <c r="B706" s="85"/>
      <c r="G706" s="85"/>
    </row>
    <row r="707">
      <c r="A707" s="85"/>
      <c r="B707" s="85"/>
      <c r="G707" s="85"/>
    </row>
    <row r="708">
      <c r="A708" s="85"/>
      <c r="B708" s="85"/>
      <c r="G708" s="85"/>
    </row>
    <row r="709">
      <c r="A709" s="85"/>
      <c r="B709" s="85"/>
      <c r="G709" s="85"/>
    </row>
    <row r="710">
      <c r="A710" s="85"/>
      <c r="B710" s="85"/>
      <c r="G710" s="85"/>
    </row>
    <row r="711">
      <c r="A711" s="85"/>
      <c r="B711" s="85"/>
      <c r="G711" s="85"/>
    </row>
    <row r="712">
      <c r="A712" s="85"/>
      <c r="B712" s="85"/>
      <c r="G712" s="85"/>
    </row>
    <row r="713">
      <c r="A713" s="85"/>
      <c r="B713" s="85"/>
      <c r="G713" s="85"/>
    </row>
    <row r="714">
      <c r="A714" s="85"/>
      <c r="B714" s="85"/>
      <c r="G714" s="85"/>
    </row>
    <row r="715">
      <c r="A715" s="85"/>
      <c r="B715" s="85"/>
      <c r="G715" s="85"/>
    </row>
    <row r="716">
      <c r="A716" s="85"/>
      <c r="B716" s="85"/>
      <c r="G716" s="85"/>
    </row>
    <row r="717">
      <c r="A717" s="85"/>
      <c r="B717" s="85"/>
      <c r="G717" s="85"/>
    </row>
    <row r="718">
      <c r="A718" s="85"/>
      <c r="B718" s="85"/>
      <c r="G718" s="85"/>
    </row>
    <row r="719">
      <c r="A719" s="85"/>
      <c r="B719" s="85"/>
      <c r="G719" s="85"/>
    </row>
    <row r="720">
      <c r="A720" s="85"/>
      <c r="B720" s="85"/>
      <c r="G720" s="85"/>
    </row>
    <row r="721">
      <c r="A721" s="85"/>
      <c r="B721" s="85"/>
      <c r="G721" s="85"/>
    </row>
    <row r="722">
      <c r="A722" s="85"/>
      <c r="B722" s="85"/>
      <c r="G722" s="85"/>
    </row>
    <row r="723">
      <c r="A723" s="85"/>
      <c r="B723" s="85"/>
      <c r="G723" s="85"/>
    </row>
    <row r="724">
      <c r="A724" s="85"/>
      <c r="B724" s="85"/>
      <c r="G724" s="85"/>
    </row>
    <row r="725">
      <c r="A725" s="85"/>
      <c r="B725" s="85"/>
      <c r="G725" s="85"/>
    </row>
    <row r="726">
      <c r="A726" s="85"/>
      <c r="B726" s="85"/>
      <c r="G726" s="85"/>
    </row>
    <row r="727">
      <c r="A727" s="85"/>
      <c r="B727" s="85"/>
      <c r="G727" s="85"/>
    </row>
    <row r="728">
      <c r="A728" s="85"/>
      <c r="B728" s="85"/>
      <c r="G728" s="85"/>
    </row>
    <row r="729">
      <c r="A729" s="85"/>
      <c r="B729" s="85"/>
      <c r="G729" s="85"/>
    </row>
    <row r="730">
      <c r="A730" s="85"/>
      <c r="B730" s="85"/>
      <c r="G730" s="85"/>
    </row>
    <row r="731">
      <c r="A731" s="85"/>
      <c r="B731" s="85"/>
      <c r="G731" s="85"/>
    </row>
    <row r="732">
      <c r="A732" s="85"/>
      <c r="B732" s="85"/>
      <c r="G732" s="85"/>
    </row>
    <row r="733">
      <c r="A733" s="85"/>
      <c r="B733" s="85"/>
      <c r="G733" s="85"/>
    </row>
    <row r="734">
      <c r="A734" s="85"/>
      <c r="B734" s="85"/>
      <c r="G734" s="85"/>
    </row>
    <row r="735">
      <c r="A735" s="85"/>
      <c r="B735" s="85"/>
      <c r="G735" s="85"/>
    </row>
    <row r="736">
      <c r="A736" s="85"/>
      <c r="B736" s="85"/>
      <c r="G736" s="85"/>
    </row>
    <row r="737">
      <c r="A737" s="85"/>
      <c r="B737" s="85"/>
      <c r="G737" s="85"/>
    </row>
    <row r="738">
      <c r="A738" s="85"/>
      <c r="B738" s="85"/>
      <c r="G738" s="85"/>
    </row>
    <row r="739">
      <c r="A739" s="85"/>
      <c r="B739" s="85"/>
      <c r="G739" s="85"/>
    </row>
    <row r="740">
      <c r="A740" s="85"/>
      <c r="B740" s="85"/>
      <c r="G740" s="85"/>
    </row>
    <row r="741">
      <c r="A741" s="85"/>
      <c r="B741" s="85"/>
      <c r="G741" s="85"/>
    </row>
    <row r="742">
      <c r="A742" s="85"/>
      <c r="B742" s="85"/>
      <c r="G742" s="85"/>
    </row>
    <row r="743">
      <c r="A743" s="85"/>
      <c r="B743" s="85"/>
      <c r="G743" s="85"/>
    </row>
    <row r="744">
      <c r="A744" s="85"/>
      <c r="B744" s="85"/>
      <c r="G744" s="85"/>
    </row>
    <row r="745">
      <c r="A745" s="85"/>
      <c r="B745" s="85"/>
      <c r="G745" s="85"/>
    </row>
    <row r="746">
      <c r="A746" s="85"/>
      <c r="B746" s="85"/>
      <c r="G746" s="85"/>
    </row>
    <row r="747">
      <c r="A747" s="85"/>
      <c r="B747" s="85"/>
      <c r="G747" s="85"/>
    </row>
    <row r="748">
      <c r="A748" s="85"/>
      <c r="B748" s="85"/>
      <c r="G748" s="85"/>
    </row>
    <row r="749">
      <c r="A749" s="85"/>
      <c r="B749" s="85"/>
      <c r="G749" s="85"/>
    </row>
    <row r="750">
      <c r="A750" s="85"/>
      <c r="B750" s="85"/>
      <c r="G750" s="85"/>
    </row>
    <row r="751">
      <c r="A751" s="85"/>
      <c r="B751" s="85"/>
      <c r="G751" s="85"/>
    </row>
    <row r="752">
      <c r="A752" s="85"/>
      <c r="B752" s="85"/>
      <c r="G752" s="85"/>
    </row>
    <row r="753">
      <c r="A753" s="85"/>
      <c r="B753" s="85"/>
      <c r="G753" s="85"/>
    </row>
    <row r="754">
      <c r="A754" s="85"/>
      <c r="B754" s="85"/>
      <c r="G754" s="85"/>
    </row>
    <row r="755">
      <c r="A755" s="85"/>
      <c r="B755" s="85"/>
      <c r="G755" s="85"/>
    </row>
    <row r="756">
      <c r="A756" s="85"/>
      <c r="B756" s="85"/>
      <c r="G756" s="85"/>
    </row>
    <row r="757">
      <c r="A757" s="85"/>
      <c r="B757" s="85"/>
      <c r="G757" s="85"/>
    </row>
    <row r="758">
      <c r="A758" s="85"/>
      <c r="B758" s="85"/>
      <c r="G758" s="85"/>
    </row>
    <row r="759">
      <c r="A759" s="85"/>
      <c r="B759" s="85"/>
      <c r="G759" s="85"/>
    </row>
    <row r="760">
      <c r="A760" s="85"/>
      <c r="B760" s="85"/>
      <c r="G760" s="85"/>
    </row>
    <row r="761">
      <c r="A761" s="85"/>
      <c r="B761" s="85"/>
      <c r="G761" s="85"/>
    </row>
    <row r="762">
      <c r="A762" s="85"/>
      <c r="B762" s="85"/>
      <c r="G762" s="85"/>
    </row>
    <row r="763">
      <c r="A763" s="85"/>
      <c r="B763" s="85"/>
      <c r="G763" s="85"/>
    </row>
    <row r="764">
      <c r="A764" s="85"/>
      <c r="B764" s="85"/>
      <c r="G764" s="85"/>
    </row>
    <row r="765">
      <c r="A765" s="85"/>
      <c r="B765" s="85"/>
      <c r="G765" s="85"/>
    </row>
    <row r="766">
      <c r="A766" s="85"/>
      <c r="B766" s="85"/>
      <c r="G766" s="85"/>
    </row>
    <row r="767">
      <c r="A767" s="85"/>
      <c r="B767" s="85"/>
      <c r="G767" s="85"/>
    </row>
    <row r="768">
      <c r="A768" s="85"/>
      <c r="B768" s="85"/>
      <c r="G768" s="85"/>
    </row>
    <row r="769">
      <c r="A769" s="85"/>
      <c r="B769" s="85"/>
      <c r="G769" s="85"/>
    </row>
    <row r="770">
      <c r="A770" s="85"/>
      <c r="B770" s="85"/>
      <c r="G770" s="85"/>
    </row>
    <row r="771">
      <c r="A771" s="85"/>
      <c r="B771" s="85"/>
      <c r="G771" s="85"/>
    </row>
    <row r="772">
      <c r="A772" s="85"/>
      <c r="B772" s="85"/>
      <c r="G772" s="85"/>
    </row>
    <row r="773">
      <c r="A773" s="85"/>
      <c r="B773" s="85"/>
      <c r="G773" s="85"/>
    </row>
    <row r="774">
      <c r="A774" s="85"/>
      <c r="B774" s="85"/>
      <c r="G774" s="85"/>
    </row>
    <row r="775">
      <c r="A775" s="85"/>
      <c r="B775" s="85"/>
      <c r="G775" s="85"/>
    </row>
    <row r="776">
      <c r="A776" s="85"/>
      <c r="B776" s="85"/>
      <c r="G776" s="85"/>
    </row>
    <row r="777">
      <c r="A777" s="85"/>
      <c r="B777" s="85"/>
      <c r="G777" s="85"/>
    </row>
    <row r="778">
      <c r="A778" s="85"/>
      <c r="B778" s="85"/>
      <c r="G778" s="85"/>
    </row>
    <row r="779">
      <c r="A779" s="85"/>
      <c r="B779" s="85"/>
      <c r="G779" s="85"/>
    </row>
    <row r="780">
      <c r="A780" s="85"/>
      <c r="B780" s="85"/>
      <c r="G780" s="85"/>
    </row>
    <row r="781">
      <c r="A781" s="85"/>
      <c r="B781" s="85"/>
      <c r="G781" s="85"/>
    </row>
    <row r="782">
      <c r="A782" s="85"/>
      <c r="B782" s="85"/>
      <c r="G782" s="85"/>
    </row>
    <row r="783">
      <c r="A783" s="85"/>
      <c r="B783" s="85"/>
      <c r="G783" s="85"/>
    </row>
    <row r="784">
      <c r="A784" s="85"/>
      <c r="B784" s="85"/>
      <c r="G784" s="85"/>
    </row>
    <row r="785">
      <c r="A785" s="85"/>
      <c r="B785" s="85"/>
      <c r="G785" s="85"/>
    </row>
    <row r="786">
      <c r="A786" s="85"/>
      <c r="B786" s="85"/>
      <c r="G786" s="85"/>
    </row>
    <row r="787">
      <c r="A787" s="85"/>
      <c r="B787" s="85"/>
      <c r="G787" s="85"/>
    </row>
    <row r="788">
      <c r="A788" s="85"/>
      <c r="B788" s="85"/>
      <c r="G788" s="85"/>
    </row>
    <row r="789">
      <c r="A789" s="85"/>
      <c r="B789" s="85"/>
      <c r="G789" s="85"/>
    </row>
    <row r="790">
      <c r="A790" s="85"/>
      <c r="B790" s="85"/>
      <c r="G790" s="85"/>
    </row>
    <row r="791">
      <c r="A791" s="85"/>
      <c r="B791" s="85"/>
      <c r="G791" s="85"/>
    </row>
    <row r="792">
      <c r="A792" s="85"/>
      <c r="B792" s="85"/>
      <c r="G792" s="85"/>
    </row>
    <row r="793">
      <c r="A793" s="85"/>
      <c r="B793" s="85"/>
      <c r="G793" s="85"/>
    </row>
    <row r="794">
      <c r="A794" s="85"/>
      <c r="B794" s="85"/>
      <c r="G794" s="85"/>
    </row>
    <row r="795">
      <c r="A795" s="85"/>
      <c r="B795" s="85"/>
      <c r="G795" s="85"/>
    </row>
    <row r="796">
      <c r="A796" s="85"/>
      <c r="B796" s="85"/>
      <c r="G796" s="85"/>
    </row>
    <row r="797">
      <c r="A797" s="85"/>
      <c r="B797" s="85"/>
      <c r="G797" s="85"/>
    </row>
    <row r="798">
      <c r="A798" s="85"/>
      <c r="B798" s="85"/>
      <c r="G798" s="85"/>
    </row>
    <row r="799">
      <c r="A799" s="85"/>
      <c r="B799" s="85"/>
      <c r="G799" s="85"/>
    </row>
    <row r="800">
      <c r="A800" s="85"/>
      <c r="B800" s="85"/>
      <c r="G800" s="85"/>
    </row>
    <row r="801">
      <c r="A801" s="85"/>
      <c r="B801" s="85"/>
      <c r="G801" s="85"/>
    </row>
    <row r="802">
      <c r="A802" s="85"/>
      <c r="B802" s="85"/>
      <c r="G802" s="85"/>
    </row>
    <row r="803">
      <c r="A803" s="85"/>
      <c r="B803" s="85"/>
      <c r="G803" s="85"/>
    </row>
    <row r="804">
      <c r="A804" s="85"/>
      <c r="B804" s="85"/>
      <c r="G804" s="85"/>
    </row>
    <row r="805">
      <c r="A805" s="85"/>
      <c r="B805" s="85"/>
      <c r="G805" s="85"/>
    </row>
    <row r="806">
      <c r="A806" s="85"/>
      <c r="B806" s="85"/>
      <c r="G806" s="85"/>
    </row>
    <row r="807">
      <c r="A807" s="85"/>
      <c r="B807" s="85"/>
      <c r="G807" s="85"/>
    </row>
    <row r="808">
      <c r="A808" s="85"/>
      <c r="B808" s="85"/>
      <c r="G808" s="85"/>
    </row>
    <row r="809">
      <c r="A809" s="85"/>
      <c r="B809" s="85"/>
      <c r="G809" s="85"/>
    </row>
    <row r="810">
      <c r="A810" s="85"/>
      <c r="B810" s="85"/>
      <c r="G810" s="85"/>
    </row>
    <row r="811">
      <c r="A811" s="85"/>
      <c r="B811" s="85"/>
      <c r="G811" s="85"/>
    </row>
    <row r="812">
      <c r="A812" s="85"/>
      <c r="B812" s="85"/>
      <c r="G812" s="85"/>
    </row>
    <row r="813">
      <c r="A813" s="85"/>
      <c r="B813" s="85"/>
      <c r="G813" s="85"/>
    </row>
    <row r="814">
      <c r="A814" s="85"/>
      <c r="B814" s="85"/>
      <c r="G814" s="85"/>
    </row>
    <row r="815">
      <c r="A815" s="85"/>
      <c r="B815" s="85"/>
      <c r="G815" s="85"/>
    </row>
    <row r="816">
      <c r="A816" s="85"/>
      <c r="B816" s="85"/>
      <c r="G816" s="85"/>
    </row>
    <row r="817">
      <c r="A817" s="85"/>
      <c r="B817" s="85"/>
      <c r="G817" s="85"/>
    </row>
    <row r="818">
      <c r="A818" s="85"/>
      <c r="B818" s="85"/>
      <c r="G818" s="85"/>
    </row>
    <row r="819">
      <c r="A819" s="85"/>
      <c r="B819" s="85"/>
      <c r="G819" s="85"/>
    </row>
    <row r="820">
      <c r="A820" s="85"/>
      <c r="B820" s="85"/>
      <c r="G820" s="85"/>
    </row>
    <row r="821">
      <c r="A821" s="85"/>
      <c r="B821" s="85"/>
      <c r="G821" s="85"/>
    </row>
    <row r="822">
      <c r="A822" s="85"/>
      <c r="B822" s="85"/>
      <c r="G822" s="85"/>
    </row>
    <row r="823">
      <c r="A823" s="85"/>
      <c r="B823" s="85"/>
      <c r="G823" s="85"/>
    </row>
    <row r="824">
      <c r="A824" s="85"/>
      <c r="B824" s="85"/>
      <c r="G824" s="85"/>
    </row>
    <row r="825">
      <c r="A825" s="85"/>
      <c r="B825" s="85"/>
      <c r="G825" s="85"/>
    </row>
    <row r="826">
      <c r="A826" s="85"/>
      <c r="B826" s="85"/>
      <c r="G826" s="85"/>
    </row>
    <row r="827">
      <c r="A827" s="85"/>
      <c r="B827" s="85"/>
      <c r="G827" s="85"/>
    </row>
    <row r="828">
      <c r="A828" s="85"/>
      <c r="B828" s="85"/>
      <c r="G828" s="85"/>
    </row>
    <row r="829">
      <c r="A829" s="85"/>
      <c r="B829" s="85"/>
      <c r="G829" s="85"/>
    </row>
    <row r="830">
      <c r="A830" s="85"/>
      <c r="B830" s="85"/>
      <c r="G830" s="85"/>
    </row>
    <row r="831">
      <c r="A831" s="85"/>
      <c r="B831" s="85"/>
      <c r="G831" s="85"/>
    </row>
    <row r="832">
      <c r="A832" s="85"/>
      <c r="B832" s="85"/>
      <c r="G832" s="85"/>
    </row>
    <row r="833">
      <c r="A833" s="85"/>
      <c r="B833" s="85"/>
      <c r="G833" s="85"/>
    </row>
    <row r="834">
      <c r="A834" s="85"/>
      <c r="B834" s="85"/>
      <c r="G834" s="85"/>
    </row>
    <row r="835">
      <c r="A835" s="85"/>
      <c r="B835" s="85"/>
      <c r="G835" s="85"/>
    </row>
    <row r="836">
      <c r="A836" s="85"/>
      <c r="B836" s="85"/>
      <c r="G836" s="85"/>
    </row>
    <row r="837">
      <c r="A837" s="85"/>
      <c r="B837" s="85"/>
      <c r="G837" s="85"/>
    </row>
    <row r="838">
      <c r="A838" s="85"/>
      <c r="B838" s="85"/>
      <c r="G838" s="85"/>
    </row>
    <row r="839">
      <c r="A839" s="85"/>
      <c r="B839" s="85"/>
      <c r="G839" s="85"/>
    </row>
    <row r="840">
      <c r="A840" s="85"/>
      <c r="B840" s="85"/>
      <c r="G840" s="85"/>
    </row>
    <row r="841">
      <c r="A841" s="85"/>
      <c r="B841" s="85"/>
      <c r="G841" s="85"/>
    </row>
    <row r="842">
      <c r="A842" s="85"/>
      <c r="B842" s="85"/>
      <c r="G842" s="85"/>
    </row>
    <row r="843">
      <c r="A843" s="85"/>
      <c r="B843" s="85"/>
      <c r="G843" s="85"/>
    </row>
    <row r="844">
      <c r="A844" s="85"/>
      <c r="B844" s="85"/>
      <c r="G844" s="85"/>
    </row>
    <row r="845">
      <c r="A845" s="85"/>
      <c r="B845" s="85"/>
      <c r="G845" s="85"/>
    </row>
    <row r="846">
      <c r="A846" s="85"/>
      <c r="B846" s="85"/>
      <c r="G846" s="85"/>
    </row>
    <row r="847">
      <c r="A847" s="85"/>
      <c r="B847" s="85"/>
      <c r="G847" s="85"/>
    </row>
    <row r="848">
      <c r="A848" s="85"/>
      <c r="B848" s="85"/>
      <c r="G848" s="85"/>
    </row>
    <row r="849">
      <c r="A849" s="85"/>
      <c r="B849" s="85"/>
      <c r="G849" s="85"/>
    </row>
    <row r="850">
      <c r="A850" s="85"/>
      <c r="B850" s="85"/>
      <c r="G850" s="85"/>
    </row>
    <row r="851">
      <c r="A851" s="85"/>
      <c r="B851" s="85"/>
      <c r="G851" s="85"/>
    </row>
    <row r="852">
      <c r="A852" s="85"/>
      <c r="B852" s="85"/>
      <c r="G852" s="85"/>
    </row>
    <row r="853">
      <c r="A853" s="85"/>
      <c r="B853" s="85"/>
      <c r="G853" s="85"/>
    </row>
    <row r="854">
      <c r="A854" s="85"/>
      <c r="B854" s="85"/>
      <c r="G854" s="85"/>
    </row>
    <row r="855">
      <c r="A855" s="85"/>
      <c r="B855" s="85"/>
      <c r="G855" s="85"/>
    </row>
    <row r="856">
      <c r="A856" s="85"/>
      <c r="B856" s="85"/>
      <c r="G856" s="85"/>
    </row>
    <row r="857">
      <c r="A857" s="85"/>
      <c r="B857" s="85"/>
      <c r="G857" s="85"/>
    </row>
    <row r="858">
      <c r="A858" s="85"/>
      <c r="B858" s="85"/>
      <c r="G858" s="85"/>
    </row>
    <row r="859">
      <c r="A859" s="85"/>
      <c r="B859" s="85"/>
      <c r="G859" s="85"/>
    </row>
    <row r="860">
      <c r="A860" s="85"/>
      <c r="B860" s="85"/>
      <c r="G860" s="85"/>
    </row>
    <row r="861">
      <c r="A861" s="85"/>
      <c r="B861" s="85"/>
      <c r="G861" s="85"/>
    </row>
    <row r="862">
      <c r="A862" s="85"/>
      <c r="B862" s="85"/>
      <c r="G862" s="85"/>
    </row>
    <row r="863">
      <c r="A863" s="85"/>
      <c r="B863" s="85"/>
      <c r="G863" s="85"/>
    </row>
    <row r="864">
      <c r="A864" s="85"/>
      <c r="B864" s="85"/>
      <c r="G864" s="85"/>
    </row>
    <row r="865">
      <c r="A865" s="85"/>
      <c r="B865" s="85"/>
      <c r="G865" s="85"/>
    </row>
    <row r="866">
      <c r="A866" s="85"/>
      <c r="B866" s="85"/>
      <c r="G866" s="85"/>
    </row>
    <row r="867">
      <c r="A867" s="85"/>
      <c r="B867" s="85"/>
      <c r="G867" s="85"/>
    </row>
    <row r="868">
      <c r="A868" s="85"/>
      <c r="B868" s="85"/>
      <c r="G868" s="85"/>
    </row>
    <row r="869">
      <c r="A869" s="85"/>
      <c r="B869" s="85"/>
      <c r="G869" s="85"/>
    </row>
    <row r="870">
      <c r="A870" s="85"/>
      <c r="B870" s="85"/>
      <c r="G870" s="85"/>
    </row>
    <row r="871">
      <c r="A871" s="85"/>
      <c r="B871" s="85"/>
      <c r="G871" s="85"/>
    </row>
    <row r="872">
      <c r="A872" s="85"/>
      <c r="B872" s="85"/>
      <c r="G872" s="85"/>
    </row>
    <row r="873">
      <c r="A873" s="85"/>
      <c r="B873" s="85"/>
      <c r="G873" s="85"/>
    </row>
    <row r="874">
      <c r="A874" s="85"/>
      <c r="B874" s="85"/>
      <c r="G874" s="85"/>
    </row>
    <row r="875">
      <c r="A875" s="85"/>
      <c r="B875" s="85"/>
      <c r="G875" s="85"/>
    </row>
    <row r="876">
      <c r="A876" s="85"/>
      <c r="B876" s="85"/>
      <c r="G876" s="85"/>
    </row>
    <row r="877">
      <c r="A877" s="85"/>
      <c r="B877" s="85"/>
      <c r="G877" s="85"/>
    </row>
    <row r="878">
      <c r="A878" s="85"/>
      <c r="B878" s="85"/>
      <c r="G878" s="85"/>
    </row>
    <row r="879">
      <c r="A879" s="85"/>
      <c r="B879" s="85"/>
      <c r="G879" s="85"/>
    </row>
    <row r="880">
      <c r="A880" s="85"/>
      <c r="B880" s="85"/>
      <c r="G880" s="85"/>
    </row>
    <row r="881">
      <c r="A881" s="85"/>
      <c r="B881" s="85"/>
      <c r="G881" s="85"/>
    </row>
    <row r="882">
      <c r="A882" s="85"/>
      <c r="B882" s="85"/>
      <c r="G882" s="85"/>
    </row>
    <row r="883">
      <c r="A883" s="85"/>
      <c r="B883" s="85"/>
      <c r="G883" s="85"/>
    </row>
    <row r="884">
      <c r="A884" s="85"/>
      <c r="B884" s="85"/>
      <c r="G884" s="85"/>
    </row>
    <row r="885">
      <c r="A885" s="85"/>
      <c r="B885" s="85"/>
      <c r="G885" s="85"/>
    </row>
    <row r="886">
      <c r="A886" s="85"/>
      <c r="B886" s="85"/>
      <c r="G886" s="85"/>
    </row>
    <row r="887">
      <c r="A887" s="85"/>
      <c r="B887" s="85"/>
      <c r="G887" s="85"/>
    </row>
    <row r="888">
      <c r="A888" s="85"/>
      <c r="B888" s="85"/>
      <c r="G888" s="85"/>
    </row>
    <row r="889">
      <c r="A889" s="85"/>
      <c r="B889" s="85"/>
      <c r="G889" s="85"/>
    </row>
    <row r="890">
      <c r="A890" s="85"/>
      <c r="B890" s="85"/>
      <c r="G890" s="85"/>
    </row>
    <row r="891">
      <c r="A891" s="85"/>
      <c r="B891" s="85"/>
      <c r="G891" s="85"/>
    </row>
    <row r="892">
      <c r="A892" s="85"/>
      <c r="B892" s="85"/>
      <c r="G892" s="85"/>
    </row>
    <row r="893">
      <c r="A893" s="85"/>
      <c r="B893" s="85"/>
      <c r="G893" s="85"/>
    </row>
    <row r="894">
      <c r="A894" s="85"/>
      <c r="B894" s="85"/>
      <c r="G894" s="85"/>
    </row>
    <row r="895">
      <c r="A895" s="85"/>
      <c r="B895" s="85"/>
      <c r="G895" s="85"/>
    </row>
    <row r="896">
      <c r="A896" s="85"/>
      <c r="B896" s="85"/>
      <c r="G896" s="85"/>
    </row>
    <row r="897">
      <c r="A897" s="85"/>
      <c r="B897" s="85"/>
      <c r="G897" s="85"/>
    </row>
    <row r="898">
      <c r="A898" s="85"/>
      <c r="B898" s="85"/>
      <c r="G898" s="85"/>
    </row>
    <row r="899">
      <c r="A899" s="85"/>
      <c r="B899" s="85"/>
      <c r="G899" s="85"/>
    </row>
    <row r="900">
      <c r="A900" s="85"/>
      <c r="B900" s="85"/>
      <c r="G900" s="85"/>
    </row>
    <row r="901">
      <c r="A901" s="85"/>
      <c r="B901" s="85"/>
      <c r="G901" s="85"/>
    </row>
    <row r="902">
      <c r="A902" s="85"/>
      <c r="B902" s="85"/>
      <c r="G902" s="85"/>
    </row>
    <row r="903">
      <c r="A903" s="85"/>
      <c r="B903" s="85"/>
      <c r="G903" s="85"/>
    </row>
    <row r="904">
      <c r="A904" s="85"/>
      <c r="B904" s="85"/>
      <c r="G904" s="85"/>
    </row>
    <row r="905">
      <c r="A905" s="85"/>
      <c r="B905" s="85"/>
      <c r="G905" s="85"/>
    </row>
    <row r="906">
      <c r="A906" s="85"/>
      <c r="B906" s="85"/>
      <c r="G906" s="85"/>
    </row>
    <row r="907">
      <c r="A907" s="85"/>
      <c r="B907" s="85"/>
      <c r="G907" s="85"/>
    </row>
    <row r="908">
      <c r="A908" s="85"/>
      <c r="B908" s="85"/>
      <c r="G908" s="85"/>
    </row>
    <row r="909">
      <c r="A909" s="85"/>
      <c r="B909" s="85"/>
      <c r="G909" s="85"/>
    </row>
    <row r="910">
      <c r="A910" s="85"/>
      <c r="B910" s="85"/>
      <c r="G910" s="85"/>
    </row>
    <row r="911">
      <c r="A911" s="85"/>
      <c r="B911" s="85"/>
      <c r="G911" s="85"/>
    </row>
    <row r="912">
      <c r="A912" s="85"/>
      <c r="B912" s="85"/>
      <c r="G912" s="85"/>
    </row>
    <row r="913">
      <c r="A913" s="85"/>
      <c r="B913" s="85"/>
      <c r="G913" s="85"/>
    </row>
    <row r="914">
      <c r="A914" s="85"/>
      <c r="B914" s="85"/>
      <c r="G914" s="85"/>
    </row>
    <row r="915">
      <c r="A915" s="85"/>
      <c r="B915" s="85"/>
      <c r="G915" s="85"/>
    </row>
    <row r="916">
      <c r="A916" s="85"/>
      <c r="B916" s="85"/>
      <c r="G916" s="85"/>
    </row>
    <row r="917">
      <c r="A917" s="85"/>
      <c r="B917" s="85"/>
      <c r="G917" s="85"/>
    </row>
    <row r="918">
      <c r="A918" s="85"/>
      <c r="B918" s="85"/>
      <c r="G918" s="85"/>
    </row>
    <row r="919">
      <c r="A919" s="85"/>
      <c r="B919" s="85"/>
      <c r="G919" s="85"/>
    </row>
    <row r="920">
      <c r="A920" s="85"/>
      <c r="B920" s="85"/>
      <c r="G920" s="85"/>
    </row>
    <row r="921">
      <c r="A921" s="85"/>
      <c r="B921" s="85"/>
      <c r="G921" s="85"/>
    </row>
    <row r="922">
      <c r="A922" s="85"/>
      <c r="B922" s="85"/>
      <c r="G922" s="85"/>
    </row>
    <row r="923">
      <c r="A923" s="85"/>
      <c r="B923" s="85"/>
      <c r="G923" s="85"/>
    </row>
    <row r="924">
      <c r="A924" s="85"/>
      <c r="B924" s="85"/>
      <c r="G924" s="85"/>
    </row>
    <row r="925">
      <c r="A925" s="85"/>
      <c r="B925" s="85"/>
      <c r="G925" s="85"/>
    </row>
    <row r="926">
      <c r="A926" s="85"/>
      <c r="B926" s="85"/>
      <c r="G926" s="85"/>
    </row>
    <row r="927">
      <c r="A927" s="85"/>
      <c r="B927" s="85"/>
      <c r="G927" s="85"/>
    </row>
    <row r="928">
      <c r="A928" s="85"/>
      <c r="B928" s="85"/>
      <c r="G928" s="85"/>
    </row>
    <row r="929">
      <c r="A929" s="85"/>
      <c r="B929" s="85"/>
      <c r="G929" s="85"/>
    </row>
    <row r="930">
      <c r="A930" s="85"/>
      <c r="B930" s="85"/>
      <c r="G930" s="85"/>
    </row>
    <row r="931">
      <c r="A931" s="85"/>
      <c r="B931" s="85"/>
      <c r="G931" s="85"/>
    </row>
    <row r="932">
      <c r="A932" s="85"/>
      <c r="B932" s="85"/>
      <c r="G932" s="85"/>
    </row>
    <row r="933">
      <c r="A933" s="85"/>
      <c r="B933" s="85"/>
      <c r="G933" s="85"/>
    </row>
    <row r="934">
      <c r="A934" s="85"/>
      <c r="B934" s="85"/>
      <c r="G934" s="85"/>
    </row>
    <row r="935">
      <c r="A935" s="85"/>
      <c r="B935" s="85"/>
      <c r="G935" s="85"/>
    </row>
    <row r="936">
      <c r="A936" s="85"/>
      <c r="B936" s="85"/>
      <c r="G936" s="85"/>
    </row>
    <row r="937">
      <c r="A937" s="85"/>
      <c r="B937" s="85"/>
      <c r="G937" s="85"/>
    </row>
    <row r="938">
      <c r="A938" s="85"/>
      <c r="B938" s="85"/>
      <c r="G938" s="85"/>
    </row>
    <row r="939">
      <c r="A939" s="85"/>
      <c r="B939" s="85"/>
      <c r="G939" s="85"/>
    </row>
    <row r="940">
      <c r="A940" s="85"/>
      <c r="B940" s="85"/>
      <c r="G940" s="85"/>
    </row>
    <row r="941">
      <c r="A941" s="85"/>
      <c r="B941" s="85"/>
      <c r="G941" s="85"/>
    </row>
    <row r="942">
      <c r="A942" s="85"/>
      <c r="B942" s="85"/>
      <c r="G942" s="85"/>
    </row>
    <row r="943">
      <c r="A943" s="85"/>
      <c r="B943" s="85"/>
      <c r="G943" s="85"/>
    </row>
    <row r="944">
      <c r="A944" s="85"/>
      <c r="B944" s="85"/>
      <c r="G944" s="85"/>
    </row>
    <row r="945">
      <c r="A945" s="85"/>
      <c r="B945" s="85"/>
      <c r="G945" s="85"/>
    </row>
    <row r="946">
      <c r="A946" s="85"/>
      <c r="B946" s="85"/>
      <c r="G946" s="85"/>
    </row>
    <row r="947">
      <c r="A947" s="85"/>
      <c r="B947" s="85"/>
      <c r="G947" s="85"/>
    </row>
    <row r="948">
      <c r="A948" s="85"/>
      <c r="B948" s="85"/>
      <c r="G948" s="85"/>
    </row>
    <row r="949">
      <c r="A949" s="85"/>
      <c r="B949" s="85"/>
      <c r="G949" s="85"/>
    </row>
    <row r="950">
      <c r="A950" s="85"/>
      <c r="B950" s="85"/>
      <c r="G950" s="85"/>
    </row>
    <row r="951">
      <c r="A951" s="85"/>
      <c r="B951" s="85"/>
      <c r="G951" s="85"/>
    </row>
    <row r="952">
      <c r="A952" s="85"/>
      <c r="B952" s="85"/>
      <c r="G952" s="85"/>
    </row>
    <row r="953">
      <c r="A953" s="85"/>
      <c r="B953" s="85"/>
      <c r="G953" s="85"/>
    </row>
    <row r="954">
      <c r="A954" s="85"/>
      <c r="B954" s="85"/>
      <c r="G954" s="85"/>
    </row>
    <row r="955">
      <c r="A955" s="85"/>
      <c r="B955" s="85"/>
      <c r="G955" s="85"/>
    </row>
    <row r="956">
      <c r="A956" s="85"/>
      <c r="B956" s="85"/>
      <c r="G956" s="85"/>
    </row>
    <row r="957">
      <c r="A957" s="85"/>
      <c r="B957" s="85"/>
      <c r="G957" s="85"/>
    </row>
    <row r="958">
      <c r="A958" s="85"/>
      <c r="B958" s="85"/>
      <c r="G958" s="85"/>
    </row>
    <row r="959">
      <c r="A959" s="85"/>
      <c r="B959" s="85"/>
      <c r="G959" s="85"/>
    </row>
    <row r="960">
      <c r="A960" s="85"/>
      <c r="B960" s="85"/>
      <c r="G960" s="85"/>
    </row>
    <row r="961">
      <c r="A961" s="85"/>
      <c r="B961" s="85"/>
      <c r="G961" s="85"/>
    </row>
    <row r="962">
      <c r="A962" s="85"/>
      <c r="B962" s="85"/>
      <c r="G962" s="85"/>
    </row>
    <row r="963">
      <c r="A963" s="85"/>
      <c r="B963" s="85"/>
      <c r="G963" s="85"/>
    </row>
    <row r="964">
      <c r="A964" s="85"/>
      <c r="B964" s="85"/>
      <c r="G964" s="85"/>
    </row>
    <row r="965">
      <c r="A965" s="85"/>
      <c r="B965" s="85"/>
      <c r="G965" s="85"/>
    </row>
    <row r="966">
      <c r="A966" s="85"/>
      <c r="B966" s="85"/>
      <c r="G966" s="85"/>
    </row>
    <row r="967">
      <c r="A967" s="85"/>
      <c r="B967" s="85"/>
      <c r="G967" s="85"/>
    </row>
    <row r="968">
      <c r="A968" s="85"/>
      <c r="B968" s="85"/>
      <c r="G968" s="85"/>
    </row>
    <row r="969">
      <c r="A969" s="85"/>
      <c r="B969" s="85"/>
      <c r="G969" s="85"/>
    </row>
    <row r="970">
      <c r="A970" s="85"/>
      <c r="B970" s="85"/>
      <c r="G970" s="85"/>
    </row>
    <row r="971">
      <c r="A971" s="85"/>
      <c r="B971" s="85"/>
      <c r="G971" s="85"/>
    </row>
    <row r="972">
      <c r="A972" s="85"/>
      <c r="B972" s="85"/>
      <c r="G972" s="85"/>
    </row>
    <row r="973">
      <c r="A973" s="85"/>
      <c r="B973" s="85"/>
      <c r="G973" s="85"/>
    </row>
    <row r="974">
      <c r="A974" s="85"/>
      <c r="B974" s="85"/>
      <c r="G974" s="85"/>
    </row>
    <row r="975">
      <c r="A975" s="85"/>
      <c r="B975" s="85"/>
      <c r="G975" s="85"/>
    </row>
    <row r="976">
      <c r="A976" s="85"/>
      <c r="B976" s="85"/>
      <c r="G976" s="85"/>
    </row>
    <row r="977">
      <c r="A977" s="85"/>
      <c r="B977" s="85"/>
      <c r="G977" s="85"/>
    </row>
    <row r="978">
      <c r="A978" s="85"/>
      <c r="B978" s="85"/>
      <c r="G978" s="85"/>
    </row>
    <row r="979">
      <c r="A979" s="85"/>
      <c r="B979" s="85"/>
      <c r="G979" s="85"/>
    </row>
    <row r="980">
      <c r="A980" s="85"/>
      <c r="B980" s="85"/>
      <c r="G980" s="85"/>
    </row>
    <row r="981">
      <c r="A981" s="85"/>
      <c r="B981" s="85"/>
      <c r="G981" s="85"/>
    </row>
    <row r="982">
      <c r="A982" s="85"/>
      <c r="B982" s="85"/>
      <c r="G982" s="85"/>
    </row>
    <row r="983">
      <c r="A983" s="85"/>
      <c r="B983" s="85"/>
      <c r="G983" s="85"/>
    </row>
    <row r="984">
      <c r="A984" s="85"/>
      <c r="B984" s="85"/>
      <c r="G984" s="85"/>
    </row>
    <row r="985">
      <c r="A985" s="85"/>
      <c r="B985" s="85"/>
      <c r="G985" s="85"/>
    </row>
    <row r="986">
      <c r="A986" s="85"/>
      <c r="B986" s="85"/>
      <c r="G986" s="85"/>
    </row>
    <row r="987">
      <c r="A987" s="85"/>
      <c r="B987" s="85"/>
      <c r="G987" s="85"/>
    </row>
    <row r="988">
      <c r="A988" s="85"/>
      <c r="B988" s="85"/>
      <c r="G988" s="85"/>
    </row>
    <row r="989">
      <c r="A989" s="85"/>
      <c r="B989" s="85"/>
      <c r="G989" s="85"/>
    </row>
    <row r="990">
      <c r="A990" s="85"/>
      <c r="B990" s="85"/>
      <c r="G990" s="85"/>
    </row>
    <row r="991">
      <c r="A991" s="85"/>
      <c r="B991" s="85"/>
      <c r="G991" s="85"/>
    </row>
    <row r="992">
      <c r="A992" s="85"/>
      <c r="B992" s="85"/>
      <c r="G992" s="85"/>
    </row>
    <row r="993">
      <c r="A993" s="85"/>
      <c r="B993" s="85"/>
      <c r="G993" s="85"/>
    </row>
    <row r="994">
      <c r="A994" s="85"/>
      <c r="B994" s="85"/>
      <c r="G994" s="85"/>
    </row>
    <row r="995">
      <c r="A995" s="85"/>
      <c r="B995" s="85"/>
      <c r="G995" s="85"/>
    </row>
    <row r="996">
      <c r="A996" s="85"/>
      <c r="B996" s="85"/>
      <c r="G996" s="85"/>
    </row>
    <row r="997">
      <c r="A997" s="85"/>
      <c r="B997" s="85"/>
      <c r="G997" s="85"/>
    </row>
    <row r="998">
      <c r="A998" s="85"/>
      <c r="B998" s="85"/>
      <c r="G998" s="85"/>
    </row>
    <row r="999">
      <c r="A999" s="85"/>
      <c r="B999" s="85"/>
      <c r="G999" s="85"/>
    </row>
    <row r="1000">
      <c r="A1000" s="85"/>
      <c r="B1000" s="85"/>
      <c r="G1000" s="85"/>
    </row>
    <row r="1001">
      <c r="A1001" s="85"/>
      <c r="B1001" s="85"/>
      <c r="G1001" s="85"/>
    </row>
    <row r="1002">
      <c r="A1002" s="85"/>
      <c r="B1002" s="85"/>
      <c r="G1002" s="85"/>
    </row>
    <row r="1003">
      <c r="A1003" s="85"/>
      <c r="B1003" s="85"/>
      <c r="G1003" s="85"/>
    </row>
    <row r="1004">
      <c r="A1004" s="85"/>
      <c r="B1004" s="85"/>
      <c r="G1004" s="85"/>
    </row>
    <row r="1005">
      <c r="A1005" s="85"/>
      <c r="B1005" s="85"/>
      <c r="G1005" s="85"/>
    </row>
    <row r="1006">
      <c r="A1006" s="85"/>
      <c r="B1006" s="85"/>
      <c r="G1006" s="85"/>
    </row>
    <row r="1007">
      <c r="A1007" s="85"/>
      <c r="B1007" s="85"/>
      <c r="G1007" s="85"/>
    </row>
    <row r="1008">
      <c r="A1008" s="85"/>
      <c r="B1008" s="85"/>
      <c r="G1008" s="85"/>
    </row>
  </sheetData>
  <hyperlinks>
    <hyperlink r:id="rId1" ref="A1"/>
    <hyperlink r:id="rId2" ref="B22"/>
    <hyperlink r:id="rId3" ref="C22"/>
    <hyperlink r:id="rId4" ref="D22"/>
    <hyperlink r:id="rId5" ref="E22"/>
    <hyperlink r:id="rId6" ref="F22"/>
    <hyperlink r:id="rId7" ref="G22"/>
    <hyperlink r:id="rId8" ref="H22"/>
    <hyperlink r:id="rId9" ref="I22"/>
    <hyperlink r:id="rId10" ref="J22"/>
    <hyperlink r:id="rId11" ref="L22"/>
  </hyperlinks>
  <drawing r:id="rId1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FFFF"/>
  </sheetPr>
  <sheetViews>
    <sheetView workbookViewId="0">
      <pane xSplit="3.0" ySplit="3.0" topLeftCell="D4" activePane="bottomRight" state="frozen"/>
      <selection activeCell="D1" sqref="D1" pane="topRight"/>
      <selection activeCell="A4" sqref="A4" pane="bottomLeft"/>
      <selection activeCell="D4" sqref="D4" pane="bottomRight"/>
    </sheetView>
  </sheetViews>
  <sheetFormatPr customHeight="1" defaultColWidth="14.43" defaultRowHeight="15.75"/>
  <cols>
    <col customWidth="1" min="1" max="1" width="12.71"/>
    <col customWidth="1" min="2" max="3" width="11.43"/>
    <col customWidth="1" min="4" max="6" width="21.14"/>
  </cols>
  <sheetData>
    <row r="1">
      <c r="A1" s="6"/>
      <c r="B1" s="7" t="s">
        <v>99</v>
      </c>
      <c r="C1" s="7"/>
      <c r="D1" s="7"/>
      <c r="E1" s="7"/>
      <c r="F1" s="7"/>
    </row>
    <row r="2" ht="18.75" customHeight="1">
      <c r="A2" s="8"/>
      <c r="B2" s="9"/>
      <c r="C2" s="9"/>
      <c r="D2" s="9"/>
      <c r="E2" s="9"/>
      <c r="F2" s="9"/>
    </row>
    <row r="3" ht="1.5" customHeight="1">
      <c r="A3" s="73" t="s">
        <v>155</v>
      </c>
      <c r="B3" s="74" t="s">
        <v>156</v>
      </c>
      <c r="C3" s="74" t="s">
        <v>157</v>
      </c>
      <c r="D3" s="74" t="s">
        <v>664</v>
      </c>
      <c r="E3" s="74" t="s">
        <v>665</v>
      </c>
      <c r="F3" s="75" t="s">
        <v>666</v>
      </c>
    </row>
    <row r="4" ht="4.5" customHeight="1">
      <c r="A4" s="76">
        <v>42766.0</v>
      </c>
      <c r="B4" s="77" t="s">
        <v>183</v>
      </c>
      <c r="C4" s="78"/>
      <c r="D4" s="79" t="s">
        <v>195</v>
      </c>
      <c r="E4" s="79" t="s">
        <v>195</v>
      </c>
      <c r="F4" s="79" t="s">
        <v>195</v>
      </c>
    </row>
    <row r="5" ht="4.5" customHeight="1">
      <c r="A5" s="76">
        <v>42767.0</v>
      </c>
      <c r="B5" s="77" t="s">
        <v>197</v>
      </c>
      <c r="C5" s="78"/>
      <c r="D5" s="80" t="s">
        <v>195</v>
      </c>
      <c r="E5" s="80" t="s">
        <v>195</v>
      </c>
      <c r="F5" s="80" t="s">
        <v>195</v>
      </c>
    </row>
    <row r="6" ht="4.5" customHeight="1">
      <c r="A6" s="76">
        <v>42768.0</v>
      </c>
      <c r="B6" s="77" t="s">
        <v>161</v>
      </c>
      <c r="C6" s="78"/>
      <c r="D6" s="81"/>
      <c r="E6" s="82" t="s">
        <v>195</v>
      </c>
      <c r="F6" s="82" t="s">
        <v>195</v>
      </c>
    </row>
    <row r="7" ht="4.5" customHeight="1">
      <c r="A7" s="76">
        <v>42769.0</v>
      </c>
      <c r="B7" s="77" t="s">
        <v>166</v>
      </c>
      <c r="C7" s="78"/>
      <c r="D7" s="83" t="s">
        <v>195</v>
      </c>
      <c r="E7" s="83" t="s">
        <v>195</v>
      </c>
      <c r="F7" s="81"/>
    </row>
    <row r="8" ht="4.5" customHeight="1">
      <c r="A8" s="76">
        <v>42770.0</v>
      </c>
      <c r="B8" s="77" t="s">
        <v>180</v>
      </c>
      <c r="C8" s="78"/>
      <c r="D8" s="81"/>
      <c r="E8" s="81"/>
      <c r="F8" s="81"/>
    </row>
    <row r="9" ht="4.5" customHeight="1">
      <c r="A9" s="76">
        <v>42771.0</v>
      </c>
      <c r="B9" s="77" t="s">
        <v>180</v>
      </c>
      <c r="C9" s="78"/>
      <c r="D9" s="81"/>
      <c r="E9" s="81"/>
      <c r="F9" s="81"/>
    </row>
    <row r="10" ht="4.5" customHeight="1">
      <c r="A10" s="76">
        <v>42772.0</v>
      </c>
      <c r="B10" s="77" t="s">
        <v>181</v>
      </c>
      <c r="C10" s="78"/>
      <c r="D10" s="80" t="s">
        <v>195</v>
      </c>
      <c r="E10" s="81"/>
      <c r="F10" s="80" t="s">
        <v>195</v>
      </c>
    </row>
    <row r="11" ht="4.5" customHeight="1">
      <c r="A11" s="76">
        <v>42773.0</v>
      </c>
      <c r="B11" s="77" t="s">
        <v>183</v>
      </c>
      <c r="C11" s="78"/>
      <c r="D11" s="79" t="s">
        <v>195</v>
      </c>
      <c r="E11" s="79" t="s">
        <v>195</v>
      </c>
      <c r="F11" s="79" t="s">
        <v>195</v>
      </c>
    </row>
    <row r="12" ht="4.5" customHeight="1">
      <c r="A12" s="76">
        <v>42774.0</v>
      </c>
      <c r="B12" s="77" t="s">
        <v>197</v>
      </c>
      <c r="C12" s="78"/>
      <c r="D12" s="80" t="s">
        <v>195</v>
      </c>
      <c r="E12" s="80" t="s">
        <v>195</v>
      </c>
      <c r="F12" s="80" t="s">
        <v>195</v>
      </c>
    </row>
    <row r="13" ht="4.5" customHeight="1">
      <c r="A13" s="76">
        <v>42775.0</v>
      </c>
      <c r="B13" s="77" t="s">
        <v>161</v>
      </c>
      <c r="C13" s="78"/>
      <c r="D13" s="81"/>
      <c r="E13" s="82" t="s">
        <v>195</v>
      </c>
      <c r="F13" s="82" t="s">
        <v>195</v>
      </c>
    </row>
    <row r="14" ht="4.5" customHeight="1">
      <c r="A14" s="76">
        <v>42776.0</v>
      </c>
      <c r="B14" s="77" t="s">
        <v>166</v>
      </c>
      <c r="C14" s="78"/>
      <c r="D14" s="83" t="s">
        <v>195</v>
      </c>
      <c r="E14" s="83" t="s">
        <v>195</v>
      </c>
      <c r="F14" s="81"/>
    </row>
    <row r="15" ht="4.5" customHeight="1">
      <c r="A15" s="76">
        <v>42777.0</v>
      </c>
      <c r="B15" s="77" t="s">
        <v>180</v>
      </c>
      <c r="C15" s="78"/>
      <c r="D15" s="81"/>
      <c r="E15" s="81"/>
      <c r="F15" s="81"/>
    </row>
    <row r="16" ht="4.5" customHeight="1">
      <c r="A16" s="76">
        <v>42778.0</v>
      </c>
      <c r="B16" s="77" t="s">
        <v>180</v>
      </c>
      <c r="C16" s="78"/>
      <c r="D16" s="81"/>
      <c r="E16" s="81"/>
      <c r="F16" s="81"/>
    </row>
    <row r="17" ht="4.5" customHeight="1">
      <c r="A17" s="76">
        <v>42779.0</v>
      </c>
      <c r="B17" s="77" t="s">
        <v>181</v>
      </c>
      <c r="C17" s="78"/>
      <c r="D17" s="80" t="s">
        <v>195</v>
      </c>
      <c r="E17" s="81"/>
      <c r="F17" s="80" t="s">
        <v>195</v>
      </c>
    </row>
    <row r="18" ht="4.5" customHeight="1">
      <c r="A18" s="76">
        <v>42780.0</v>
      </c>
      <c r="B18" s="77" t="s">
        <v>183</v>
      </c>
      <c r="C18" s="78"/>
      <c r="D18" s="79" t="s">
        <v>195</v>
      </c>
      <c r="E18" s="79" t="s">
        <v>195</v>
      </c>
      <c r="F18" s="79" t="s">
        <v>195</v>
      </c>
    </row>
    <row r="19" ht="4.5" customHeight="1">
      <c r="A19" s="76">
        <v>42781.0</v>
      </c>
      <c r="B19" s="77" t="s">
        <v>197</v>
      </c>
      <c r="C19" s="78"/>
      <c r="D19" s="80" t="s">
        <v>195</v>
      </c>
      <c r="E19" s="80" t="s">
        <v>195</v>
      </c>
      <c r="F19" s="80" t="s">
        <v>195</v>
      </c>
    </row>
    <row r="20" ht="4.5" customHeight="1">
      <c r="A20" s="76">
        <v>42782.0</v>
      </c>
      <c r="B20" s="77" t="s">
        <v>161</v>
      </c>
      <c r="C20" s="78"/>
      <c r="D20" s="81"/>
      <c r="E20" s="82" t="s">
        <v>195</v>
      </c>
      <c r="F20" s="82" t="s">
        <v>195</v>
      </c>
    </row>
    <row r="21" ht="4.5" customHeight="1">
      <c r="A21" s="76">
        <v>42783.0</v>
      </c>
      <c r="B21" s="77" t="s">
        <v>166</v>
      </c>
      <c r="C21" s="78"/>
      <c r="D21" s="83" t="s">
        <v>195</v>
      </c>
      <c r="E21" s="83" t="s">
        <v>195</v>
      </c>
      <c r="F21" s="81"/>
    </row>
    <row r="22" ht="4.5" customHeight="1">
      <c r="A22" s="76">
        <v>42784.0</v>
      </c>
      <c r="B22" s="77" t="s">
        <v>180</v>
      </c>
      <c r="C22" s="78"/>
      <c r="D22" s="81"/>
      <c r="E22" s="81"/>
      <c r="F22" s="81"/>
    </row>
    <row r="23" ht="4.5" customHeight="1">
      <c r="A23" s="76">
        <v>42785.0</v>
      </c>
      <c r="B23" s="77" t="s">
        <v>180</v>
      </c>
      <c r="C23" s="78"/>
      <c r="D23" s="81"/>
      <c r="E23" s="81"/>
      <c r="F23" s="81"/>
    </row>
    <row r="24" ht="4.5" customHeight="1">
      <c r="A24" s="76">
        <v>42786.0</v>
      </c>
      <c r="B24" s="77" t="s">
        <v>181</v>
      </c>
      <c r="C24" s="78"/>
      <c r="D24" s="80" t="s">
        <v>195</v>
      </c>
      <c r="E24" s="81"/>
      <c r="F24" s="80" t="s">
        <v>195</v>
      </c>
    </row>
    <row r="25" ht="4.5" customHeight="1">
      <c r="A25" s="76">
        <v>42787.0</v>
      </c>
      <c r="B25" s="77" t="s">
        <v>183</v>
      </c>
      <c r="C25" s="78"/>
      <c r="D25" s="79" t="s">
        <v>195</v>
      </c>
      <c r="E25" s="79" t="s">
        <v>195</v>
      </c>
      <c r="F25" s="79" t="s">
        <v>195</v>
      </c>
    </row>
    <row r="26" ht="4.5" customHeight="1">
      <c r="A26" s="76">
        <v>42788.0</v>
      </c>
      <c r="B26" s="77" t="s">
        <v>197</v>
      </c>
      <c r="C26" s="78"/>
      <c r="D26" s="80" t="s">
        <v>195</v>
      </c>
      <c r="E26" s="80" t="s">
        <v>195</v>
      </c>
      <c r="F26" s="80" t="s">
        <v>195</v>
      </c>
    </row>
    <row r="27" ht="4.5" customHeight="1">
      <c r="A27" s="76">
        <v>42789.0</v>
      </c>
      <c r="B27" s="77" t="s">
        <v>161</v>
      </c>
      <c r="C27" s="78"/>
      <c r="D27" s="81"/>
      <c r="E27" s="82" t="s">
        <v>195</v>
      </c>
      <c r="F27" s="82" t="s">
        <v>195</v>
      </c>
    </row>
    <row r="28" ht="4.5" customHeight="1">
      <c r="A28" s="76">
        <v>42790.0</v>
      </c>
      <c r="B28" s="77" t="s">
        <v>166</v>
      </c>
      <c r="C28" s="78"/>
      <c r="D28" s="83" t="s">
        <v>195</v>
      </c>
      <c r="E28" s="83" t="s">
        <v>195</v>
      </c>
      <c r="F28" s="81"/>
    </row>
    <row r="29" ht="4.5" customHeight="1">
      <c r="A29" s="76">
        <v>42791.0</v>
      </c>
      <c r="B29" s="77" t="s">
        <v>180</v>
      </c>
      <c r="C29" s="78"/>
      <c r="D29" s="81"/>
      <c r="E29" s="81"/>
      <c r="F29" s="81"/>
    </row>
    <row r="30" ht="4.5" customHeight="1">
      <c r="A30" s="76">
        <v>42792.0</v>
      </c>
      <c r="B30" s="77" t="s">
        <v>180</v>
      </c>
      <c r="C30" s="78"/>
      <c r="D30" s="81"/>
      <c r="E30" s="81"/>
      <c r="F30" s="81"/>
    </row>
    <row r="31" ht="4.5" customHeight="1">
      <c r="A31" s="76">
        <v>42793.0</v>
      </c>
      <c r="B31" s="77" t="s">
        <v>181</v>
      </c>
      <c r="C31" s="78"/>
      <c r="D31" s="80" t="s">
        <v>195</v>
      </c>
      <c r="E31" s="81"/>
      <c r="F31" s="80" t="s">
        <v>195</v>
      </c>
    </row>
    <row r="32" ht="4.5" customHeight="1">
      <c r="A32" s="76">
        <v>42794.0</v>
      </c>
      <c r="B32" s="77" t="s">
        <v>183</v>
      </c>
      <c r="C32" s="78"/>
      <c r="D32" s="79" t="s">
        <v>195</v>
      </c>
      <c r="E32" s="79" t="s">
        <v>195</v>
      </c>
      <c r="F32" s="79" t="s">
        <v>195</v>
      </c>
    </row>
    <row r="33" ht="4.5" customHeight="1">
      <c r="A33" s="76">
        <v>42795.0</v>
      </c>
      <c r="B33" s="77" t="s">
        <v>197</v>
      </c>
      <c r="C33" s="78"/>
      <c r="D33" s="80" t="s">
        <v>195</v>
      </c>
      <c r="E33" s="80" t="s">
        <v>195</v>
      </c>
      <c r="F33" s="80" t="s">
        <v>195</v>
      </c>
    </row>
    <row r="34" ht="4.5" customHeight="1">
      <c r="A34" s="76">
        <v>42796.0</v>
      </c>
      <c r="B34" s="77" t="s">
        <v>161</v>
      </c>
      <c r="C34" s="78"/>
      <c r="D34" s="81"/>
      <c r="E34" s="82" t="s">
        <v>195</v>
      </c>
      <c r="F34" s="82" t="s">
        <v>195</v>
      </c>
    </row>
    <row r="35" ht="4.5" customHeight="1">
      <c r="A35" s="76">
        <v>42797.0</v>
      </c>
      <c r="B35" s="77" t="s">
        <v>166</v>
      </c>
      <c r="C35" s="78"/>
      <c r="D35" s="83" t="s">
        <v>195</v>
      </c>
      <c r="E35" s="83" t="s">
        <v>195</v>
      </c>
      <c r="F35" s="81"/>
    </row>
    <row r="36" ht="4.5" customHeight="1">
      <c r="A36" s="76">
        <v>42798.0</v>
      </c>
      <c r="B36" s="77" t="s">
        <v>180</v>
      </c>
      <c r="C36" s="78"/>
      <c r="D36" s="81"/>
      <c r="E36" s="81"/>
      <c r="F36" s="81"/>
    </row>
    <row r="37" ht="4.5" customHeight="1">
      <c r="A37" s="76">
        <v>42799.0</v>
      </c>
      <c r="B37" s="77" t="s">
        <v>180</v>
      </c>
      <c r="C37" s="78"/>
      <c r="D37" s="81"/>
      <c r="E37" s="81"/>
      <c r="F37" s="81"/>
    </row>
    <row r="38" ht="4.5" customHeight="1">
      <c r="A38" s="76">
        <v>42800.0</v>
      </c>
      <c r="B38" s="77" t="s">
        <v>181</v>
      </c>
      <c r="C38" s="78"/>
      <c r="D38" s="80" t="s">
        <v>195</v>
      </c>
      <c r="E38" s="81"/>
      <c r="F38" s="80" t="s">
        <v>195</v>
      </c>
    </row>
    <row r="39" ht="4.5" customHeight="1">
      <c r="A39" s="76">
        <v>42801.0</v>
      </c>
      <c r="B39" s="77" t="s">
        <v>183</v>
      </c>
      <c r="C39" s="78"/>
      <c r="D39" s="79" t="s">
        <v>195</v>
      </c>
      <c r="E39" s="79" t="s">
        <v>195</v>
      </c>
      <c r="F39" s="79" t="s">
        <v>195</v>
      </c>
    </row>
    <row r="40" ht="4.5" customHeight="1">
      <c r="A40" s="76">
        <v>42802.0</v>
      </c>
      <c r="B40" s="77" t="s">
        <v>197</v>
      </c>
      <c r="C40" s="78"/>
      <c r="D40" s="80" t="s">
        <v>195</v>
      </c>
      <c r="E40" s="80" t="s">
        <v>195</v>
      </c>
      <c r="F40" s="80" t="s">
        <v>195</v>
      </c>
    </row>
    <row r="41" ht="4.5" customHeight="1">
      <c r="A41" s="76">
        <v>42803.0</v>
      </c>
      <c r="B41" s="77" t="s">
        <v>161</v>
      </c>
      <c r="C41" s="78"/>
      <c r="D41" s="81"/>
      <c r="E41" s="82" t="s">
        <v>195</v>
      </c>
      <c r="F41" s="82" t="s">
        <v>195</v>
      </c>
    </row>
    <row r="42" ht="4.5" customHeight="1">
      <c r="A42" s="76">
        <v>42804.0</v>
      </c>
      <c r="B42" s="77" t="s">
        <v>166</v>
      </c>
      <c r="C42" s="78"/>
      <c r="D42" s="83" t="s">
        <v>195</v>
      </c>
      <c r="E42" s="83" t="s">
        <v>195</v>
      </c>
      <c r="F42" s="81"/>
    </row>
    <row r="43" ht="4.5" customHeight="1">
      <c r="A43" s="76">
        <v>42805.0</v>
      </c>
      <c r="B43" s="77" t="s">
        <v>180</v>
      </c>
      <c r="C43" s="78"/>
      <c r="D43" s="81"/>
      <c r="E43" s="81"/>
      <c r="F43" s="81"/>
    </row>
    <row r="44" ht="4.5" customHeight="1">
      <c r="A44" s="76">
        <v>42806.0</v>
      </c>
      <c r="B44" s="77" t="s">
        <v>180</v>
      </c>
      <c r="C44" s="78"/>
      <c r="D44" s="81"/>
      <c r="E44" s="81"/>
      <c r="F44" s="81"/>
    </row>
    <row r="45" ht="4.5" customHeight="1">
      <c r="A45" s="76">
        <v>42807.0</v>
      </c>
      <c r="B45" s="77" t="s">
        <v>181</v>
      </c>
      <c r="C45" s="78"/>
      <c r="D45" s="80" t="s">
        <v>195</v>
      </c>
      <c r="E45" s="81"/>
      <c r="F45" s="80" t="s">
        <v>195</v>
      </c>
    </row>
    <row r="46" ht="4.5" customHeight="1">
      <c r="A46" s="76">
        <v>42808.0</v>
      </c>
      <c r="B46" s="77" t="s">
        <v>183</v>
      </c>
      <c r="C46" s="78"/>
      <c r="D46" s="79" t="s">
        <v>195</v>
      </c>
      <c r="E46" s="79" t="s">
        <v>195</v>
      </c>
      <c r="F46" s="79" t="s">
        <v>195</v>
      </c>
    </row>
    <row r="47" ht="4.5" customHeight="1">
      <c r="A47" s="76">
        <v>42809.0</v>
      </c>
      <c r="B47" s="77" t="s">
        <v>197</v>
      </c>
      <c r="C47" s="78"/>
      <c r="D47" s="80" t="s">
        <v>195</v>
      </c>
      <c r="E47" s="80" t="s">
        <v>195</v>
      </c>
      <c r="F47" s="80" t="s">
        <v>195</v>
      </c>
    </row>
    <row r="48" ht="4.5" customHeight="1">
      <c r="A48" s="76">
        <v>42810.0</v>
      </c>
      <c r="B48" s="77" t="s">
        <v>161</v>
      </c>
      <c r="C48" s="78"/>
      <c r="D48" s="81"/>
      <c r="E48" s="82" t="s">
        <v>195</v>
      </c>
      <c r="F48" s="82" t="s">
        <v>195</v>
      </c>
    </row>
    <row r="49" ht="4.5" customHeight="1">
      <c r="A49" s="76">
        <v>42811.0</v>
      </c>
      <c r="B49" s="77" t="s">
        <v>166</v>
      </c>
      <c r="C49" s="78"/>
      <c r="D49" s="83" t="s">
        <v>195</v>
      </c>
      <c r="E49" s="83" t="s">
        <v>195</v>
      </c>
      <c r="F49" s="81"/>
    </row>
    <row r="50" ht="4.5" customHeight="1">
      <c r="A50" s="76">
        <v>42812.0</v>
      </c>
      <c r="B50" s="77" t="s">
        <v>180</v>
      </c>
      <c r="C50" s="78"/>
      <c r="D50" s="81"/>
      <c r="E50" s="81"/>
      <c r="F50" s="81"/>
    </row>
    <row r="51" ht="4.5" customHeight="1">
      <c r="A51" s="76">
        <v>42813.0</v>
      </c>
      <c r="B51" s="77" t="s">
        <v>180</v>
      </c>
      <c r="C51" s="78"/>
      <c r="D51" s="81"/>
      <c r="E51" s="81"/>
      <c r="F51" s="81"/>
    </row>
    <row r="52" ht="4.5" customHeight="1">
      <c r="A52" s="76">
        <v>42814.0</v>
      </c>
      <c r="B52" s="77" t="s">
        <v>181</v>
      </c>
      <c r="C52" s="78"/>
      <c r="D52" s="80" t="s">
        <v>195</v>
      </c>
      <c r="E52" s="81"/>
      <c r="F52" s="80" t="s">
        <v>195</v>
      </c>
    </row>
    <row r="53" ht="4.5" customHeight="1">
      <c r="A53" s="76">
        <v>42815.0</v>
      </c>
      <c r="B53" s="77" t="s">
        <v>183</v>
      </c>
      <c r="C53" s="78"/>
      <c r="D53" s="79" t="s">
        <v>195</v>
      </c>
      <c r="E53" s="79" t="s">
        <v>195</v>
      </c>
      <c r="F53" s="79" t="s">
        <v>195</v>
      </c>
    </row>
    <row r="54" ht="4.5" customHeight="1">
      <c r="A54" s="76">
        <v>42816.0</v>
      </c>
      <c r="B54" s="77" t="s">
        <v>197</v>
      </c>
      <c r="C54" s="78"/>
      <c r="D54" s="80" t="s">
        <v>195</v>
      </c>
      <c r="E54" s="80" t="s">
        <v>195</v>
      </c>
      <c r="F54" s="80" t="s">
        <v>195</v>
      </c>
    </row>
    <row r="55" ht="4.5" customHeight="1">
      <c r="A55" s="76">
        <v>42817.0</v>
      </c>
      <c r="B55" s="77" t="s">
        <v>161</v>
      </c>
      <c r="C55" s="78"/>
      <c r="D55" s="81"/>
      <c r="E55" s="82" t="s">
        <v>195</v>
      </c>
      <c r="F55" s="82" t="s">
        <v>195</v>
      </c>
    </row>
    <row r="56" ht="4.5" customHeight="1">
      <c r="A56" s="76">
        <v>42818.0</v>
      </c>
      <c r="B56" s="77" t="s">
        <v>166</v>
      </c>
      <c r="C56" s="78"/>
      <c r="D56" s="83" t="s">
        <v>195</v>
      </c>
      <c r="E56" s="83" t="s">
        <v>195</v>
      </c>
      <c r="F56" s="81"/>
    </row>
    <row r="57" ht="4.5" customHeight="1">
      <c r="A57" s="76">
        <v>42819.0</v>
      </c>
      <c r="B57" s="77" t="s">
        <v>180</v>
      </c>
      <c r="C57" s="78"/>
      <c r="D57" s="81"/>
      <c r="E57" s="81"/>
      <c r="F57" s="81"/>
    </row>
    <row r="58" ht="4.5" customHeight="1">
      <c r="A58" s="76">
        <v>42820.0</v>
      </c>
      <c r="B58" s="77" t="s">
        <v>180</v>
      </c>
      <c r="C58" s="78"/>
      <c r="D58" s="81"/>
      <c r="E58" s="81"/>
      <c r="F58" s="81"/>
    </row>
    <row r="59" ht="4.5" customHeight="1">
      <c r="A59" s="76">
        <v>42821.0</v>
      </c>
      <c r="B59" s="77" t="s">
        <v>181</v>
      </c>
      <c r="C59" s="78"/>
      <c r="D59" s="80" t="s">
        <v>195</v>
      </c>
      <c r="E59" s="81"/>
      <c r="F59" s="80" t="s">
        <v>195</v>
      </c>
    </row>
    <row r="60" ht="4.5" customHeight="1">
      <c r="A60" s="76">
        <v>42822.0</v>
      </c>
      <c r="B60" s="77" t="s">
        <v>183</v>
      </c>
      <c r="C60" s="78"/>
      <c r="D60" s="79" t="s">
        <v>195</v>
      </c>
      <c r="E60" s="79" t="s">
        <v>195</v>
      </c>
      <c r="F60" s="79" t="s">
        <v>195</v>
      </c>
    </row>
    <row r="61" ht="4.5" customHeight="1">
      <c r="A61" s="76">
        <v>42823.0</v>
      </c>
      <c r="B61" s="77" t="s">
        <v>197</v>
      </c>
      <c r="C61" s="78"/>
      <c r="D61" s="80" t="s">
        <v>195</v>
      </c>
      <c r="E61" s="80" t="s">
        <v>195</v>
      </c>
      <c r="F61" s="80" t="s">
        <v>195</v>
      </c>
    </row>
    <row r="62" ht="4.5" customHeight="1">
      <c r="A62" s="76">
        <v>42824.0</v>
      </c>
      <c r="B62" s="77" t="s">
        <v>161</v>
      </c>
      <c r="C62" s="78"/>
      <c r="D62" s="81"/>
      <c r="E62" s="82" t="s">
        <v>195</v>
      </c>
      <c r="F62" s="82" t="s">
        <v>195</v>
      </c>
    </row>
    <row r="63" ht="4.5" customHeight="1">
      <c r="A63" s="76">
        <v>42825.0</v>
      </c>
      <c r="B63" s="77" t="s">
        <v>166</v>
      </c>
      <c r="C63" s="78"/>
      <c r="D63" s="83" t="s">
        <v>195</v>
      </c>
      <c r="E63" s="83" t="s">
        <v>195</v>
      </c>
      <c r="F63" s="81"/>
    </row>
    <row r="64" ht="4.5" customHeight="1">
      <c r="A64" s="76">
        <v>42826.0</v>
      </c>
      <c r="B64" s="77" t="s">
        <v>180</v>
      </c>
      <c r="C64" s="78"/>
      <c r="D64" s="81"/>
      <c r="E64" s="81"/>
      <c r="F64" s="81"/>
    </row>
    <row r="65" ht="4.5" customHeight="1">
      <c r="A65" s="76">
        <v>42827.0</v>
      </c>
      <c r="B65" s="77" t="s">
        <v>180</v>
      </c>
      <c r="C65" s="78"/>
      <c r="D65" s="81"/>
      <c r="E65" s="81"/>
      <c r="F65" s="81"/>
    </row>
    <row r="66" ht="4.5" customHeight="1">
      <c r="A66" s="76">
        <v>42828.0</v>
      </c>
      <c r="B66" s="77" t="s">
        <v>181</v>
      </c>
      <c r="C66" s="78"/>
      <c r="D66" s="80" t="s">
        <v>195</v>
      </c>
      <c r="E66" s="81"/>
      <c r="F66" s="80" t="s">
        <v>195</v>
      </c>
    </row>
    <row r="67" ht="4.5" customHeight="1">
      <c r="A67" s="76">
        <v>42829.0</v>
      </c>
      <c r="B67" s="77" t="s">
        <v>183</v>
      </c>
      <c r="C67" s="78"/>
      <c r="D67" s="79" t="s">
        <v>195</v>
      </c>
      <c r="E67" s="79" t="s">
        <v>195</v>
      </c>
      <c r="F67" s="79" t="s">
        <v>195</v>
      </c>
    </row>
    <row r="68" ht="4.5" customHeight="1">
      <c r="A68" s="76">
        <v>42830.0</v>
      </c>
      <c r="B68" s="77" t="s">
        <v>197</v>
      </c>
      <c r="C68" s="78"/>
      <c r="D68" s="80" t="s">
        <v>195</v>
      </c>
      <c r="E68" s="80" t="s">
        <v>195</v>
      </c>
      <c r="F68" s="80" t="s">
        <v>195</v>
      </c>
    </row>
    <row r="69" ht="4.5" customHeight="1">
      <c r="A69" s="76">
        <v>42831.0</v>
      </c>
      <c r="B69" s="77" t="s">
        <v>161</v>
      </c>
      <c r="C69" s="78"/>
      <c r="D69" s="81"/>
      <c r="E69" s="82" t="s">
        <v>195</v>
      </c>
      <c r="F69" s="82" t="s">
        <v>195</v>
      </c>
    </row>
    <row r="70" ht="4.5" customHeight="1">
      <c r="A70" s="76">
        <v>42832.0</v>
      </c>
      <c r="B70" s="77" t="s">
        <v>166</v>
      </c>
      <c r="C70" s="78"/>
      <c r="D70" s="83" t="s">
        <v>195</v>
      </c>
      <c r="E70" s="83" t="s">
        <v>195</v>
      </c>
      <c r="F70" s="81"/>
    </row>
    <row r="71" ht="4.5" customHeight="1">
      <c r="A71" s="76">
        <v>42833.0</v>
      </c>
      <c r="B71" s="77" t="s">
        <v>180</v>
      </c>
      <c r="C71" s="78"/>
      <c r="D71" s="81"/>
      <c r="E71" s="81"/>
      <c r="F71" s="81"/>
    </row>
    <row r="72" ht="4.5" customHeight="1">
      <c r="A72" s="76">
        <v>42834.0</v>
      </c>
      <c r="B72" s="77" t="s">
        <v>180</v>
      </c>
      <c r="C72" s="78"/>
      <c r="D72" s="81"/>
      <c r="E72" s="81"/>
      <c r="F72" s="81"/>
    </row>
    <row r="73" ht="4.5" customHeight="1">
      <c r="A73" s="76">
        <v>42835.0</v>
      </c>
      <c r="B73" s="77" t="s">
        <v>181</v>
      </c>
      <c r="C73" s="78"/>
      <c r="D73" s="80" t="s">
        <v>195</v>
      </c>
      <c r="E73" s="81"/>
      <c r="F73" s="80" t="s">
        <v>195</v>
      </c>
    </row>
    <row r="74" ht="4.5" customHeight="1">
      <c r="A74" s="76">
        <v>42836.0</v>
      </c>
      <c r="B74" s="77" t="s">
        <v>183</v>
      </c>
      <c r="C74" s="78"/>
      <c r="D74" s="79" t="s">
        <v>195</v>
      </c>
      <c r="E74" s="79" t="s">
        <v>195</v>
      </c>
      <c r="F74" s="79" t="s">
        <v>195</v>
      </c>
    </row>
    <row r="75" ht="4.5" customHeight="1">
      <c r="A75" s="76">
        <v>42837.0</v>
      </c>
      <c r="B75" s="77" t="s">
        <v>197</v>
      </c>
      <c r="C75" s="78"/>
      <c r="D75" s="80" t="s">
        <v>195</v>
      </c>
      <c r="E75" s="80" t="s">
        <v>195</v>
      </c>
      <c r="F75" s="80" t="s">
        <v>195</v>
      </c>
    </row>
    <row r="76" ht="4.5" customHeight="1">
      <c r="A76" s="76">
        <v>42838.0</v>
      </c>
      <c r="B76" s="77" t="s">
        <v>161</v>
      </c>
      <c r="C76" s="78"/>
      <c r="D76" s="81"/>
      <c r="E76" s="82" t="s">
        <v>195</v>
      </c>
      <c r="F76" s="82" t="s">
        <v>195</v>
      </c>
    </row>
    <row r="77" ht="4.5" customHeight="1">
      <c r="A77" s="76">
        <v>42839.0</v>
      </c>
      <c r="B77" s="77" t="s">
        <v>166</v>
      </c>
      <c r="C77" s="78"/>
      <c r="D77" s="83" t="s">
        <v>195</v>
      </c>
      <c r="E77" s="83" t="s">
        <v>195</v>
      </c>
      <c r="F77" s="81"/>
    </row>
    <row r="78" ht="4.5" customHeight="1">
      <c r="A78" s="76">
        <v>42840.0</v>
      </c>
      <c r="B78" s="77" t="s">
        <v>180</v>
      </c>
      <c r="C78" s="78"/>
      <c r="D78" s="81"/>
      <c r="E78" s="81"/>
      <c r="F78" s="81"/>
    </row>
    <row r="79" ht="4.5" customHeight="1">
      <c r="A79" s="76">
        <v>42841.0</v>
      </c>
      <c r="B79" s="77" t="s">
        <v>180</v>
      </c>
      <c r="C79" s="78"/>
      <c r="D79" s="81"/>
      <c r="E79" s="81"/>
      <c r="F79" s="81"/>
    </row>
    <row r="80" ht="4.5" customHeight="1">
      <c r="A80" s="76">
        <v>42842.0</v>
      </c>
      <c r="B80" s="77" t="s">
        <v>181</v>
      </c>
      <c r="C80" s="78"/>
      <c r="D80" s="80" t="s">
        <v>195</v>
      </c>
      <c r="E80" s="81"/>
      <c r="F80" s="80" t="s">
        <v>195</v>
      </c>
    </row>
    <row r="81" ht="4.5" customHeight="1">
      <c r="A81" s="76">
        <v>42843.0</v>
      </c>
      <c r="B81" s="77" t="s">
        <v>183</v>
      </c>
      <c r="C81" s="78"/>
      <c r="D81" s="79" t="s">
        <v>195</v>
      </c>
      <c r="E81" s="79" t="s">
        <v>195</v>
      </c>
      <c r="F81" s="79" t="s">
        <v>195</v>
      </c>
    </row>
    <row r="82" ht="4.5" customHeight="1">
      <c r="A82" s="76">
        <v>42844.0</v>
      </c>
      <c r="B82" s="77" t="s">
        <v>197</v>
      </c>
      <c r="C82" s="78"/>
      <c r="D82" s="80" t="s">
        <v>195</v>
      </c>
      <c r="E82" s="80" t="s">
        <v>195</v>
      </c>
      <c r="F82" s="80" t="s">
        <v>195</v>
      </c>
    </row>
    <row r="83" ht="4.5" customHeight="1">
      <c r="A83" s="76">
        <v>42845.0</v>
      </c>
      <c r="B83" s="77" t="s">
        <v>161</v>
      </c>
      <c r="C83" s="78"/>
      <c r="D83" s="81"/>
      <c r="E83" s="82" t="s">
        <v>195</v>
      </c>
      <c r="F83" s="82" t="s">
        <v>195</v>
      </c>
    </row>
    <row r="84" ht="4.5" customHeight="1">
      <c r="A84" s="76">
        <v>42846.0</v>
      </c>
      <c r="B84" s="77" t="s">
        <v>166</v>
      </c>
      <c r="C84" s="78"/>
      <c r="D84" s="83" t="s">
        <v>195</v>
      </c>
      <c r="E84" s="83" t="s">
        <v>195</v>
      </c>
      <c r="F84" s="81"/>
    </row>
    <row r="85" ht="4.5" customHeight="1">
      <c r="A85" s="76">
        <v>42847.0</v>
      </c>
      <c r="B85" s="77" t="s">
        <v>180</v>
      </c>
      <c r="C85" s="78"/>
      <c r="D85" s="81"/>
      <c r="E85" s="81"/>
      <c r="F85" s="81"/>
    </row>
    <row r="86" ht="4.5" customHeight="1">
      <c r="A86" s="76">
        <v>42848.0</v>
      </c>
      <c r="B86" s="77" t="s">
        <v>180</v>
      </c>
      <c r="C86" s="78"/>
      <c r="D86" s="81"/>
      <c r="E86" s="81"/>
      <c r="F86" s="81"/>
    </row>
    <row r="87" ht="4.5" customHeight="1">
      <c r="A87" s="76">
        <v>42849.0</v>
      </c>
      <c r="B87" s="77" t="s">
        <v>181</v>
      </c>
      <c r="C87" s="78"/>
      <c r="D87" s="80" t="s">
        <v>195</v>
      </c>
      <c r="E87" s="81"/>
      <c r="F87" s="80" t="s">
        <v>195</v>
      </c>
    </row>
    <row r="88" ht="4.5" customHeight="1">
      <c r="A88" s="76">
        <v>42850.0</v>
      </c>
      <c r="B88" s="77" t="s">
        <v>183</v>
      </c>
      <c r="C88" s="78"/>
      <c r="D88" s="79" t="s">
        <v>195</v>
      </c>
      <c r="E88" s="79" t="s">
        <v>195</v>
      </c>
      <c r="F88" s="79" t="s">
        <v>195</v>
      </c>
    </row>
    <row r="89" ht="4.5" customHeight="1">
      <c r="A89" s="76">
        <v>42851.0</v>
      </c>
      <c r="B89" s="77" t="s">
        <v>197</v>
      </c>
      <c r="C89" s="78"/>
      <c r="D89" s="80" t="s">
        <v>195</v>
      </c>
      <c r="E89" s="80" t="s">
        <v>195</v>
      </c>
      <c r="F89" s="80" t="s">
        <v>195</v>
      </c>
    </row>
    <row r="90" ht="4.5" customHeight="1">
      <c r="A90" s="76">
        <v>42852.0</v>
      </c>
      <c r="B90" s="77" t="s">
        <v>161</v>
      </c>
      <c r="C90" s="78"/>
      <c r="D90" s="81"/>
      <c r="E90" s="82" t="s">
        <v>195</v>
      </c>
      <c r="F90" s="82" t="s">
        <v>195</v>
      </c>
    </row>
    <row r="91" ht="4.5" customHeight="1">
      <c r="A91" s="76">
        <v>42853.0</v>
      </c>
      <c r="B91" s="77" t="s">
        <v>166</v>
      </c>
      <c r="C91" s="78"/>
      <c r="D91" s="83" t="s">
        <v>195</v>
      </c>
      <c r="E91" s="83" t="s">
        <v>195</v>
      </c>
      <c r="F91" s="81"/>
    </row>
    <row r="92" ht="4.5" customHeight="1">
      <c r="A92" s="76">
        <v>42854.0</v>
      </c>
      <c r="B92" s="77" t="s">
        <v>180</v>
      </c>
      <c r="C92" s="78"/>
      <c r="D92" s="81"/>
      <c r="E92" s="81"/>
      <c r="F92" s="81"/>
    </row>
    <row r="93" ht="4.5" customHeight="1">
      <c r="A93" s="76">
        <v>42855.0</v>
      </c>
      <c r="B93" s="77" t="s">
        <v>180</v>
      </c>
      <c r="C93" s="78"/>
      <c r="D93" s="81"/>
      <c r="E93" s="81"/>
      <c r="F93" s="81"/>
    </row>
    <row r="94" ht="4.5" customHeight="1">
      <c r="A94" s="76">
        <v>42856.0</v>
      </c>
      <c r="B94" s="77" t="s">
        <v>181</v>
      </c>
      <c r="C94" s="78"/>
      <c r="D94" s="80" t="s">
        <v>195</v>
      </c>
      <c r="E94" s="81"/>
      <c r="F94" s="80" t="s">
        <v>195</v>
      </c>
    </row>
    <row r="95" ht="4.5" customHeight="1">
      <c r="A95" s="76">
        <v>42857.0</v>
      </c>
      <c r="B95" s="77" t="s">
        <v>183</v>
      </c>
      <c r="C95" s="78"/>
      <c r="D95" s="79" t="s">
        <v>195</v>
      </c>
      <c r="E95" s="79" t="s">
        <v>195</v>
      </c>
      <c r="F95" s="79" t="s">
        <v>195</v>
      </c>
    </row>
    <row r="96" ht="4.5" customHeight="1">
      <c r="A96" s="76">
        <v>42858.0</v>
      </c>
      <c r="B96" s="77" t="s">
        <v>197</v>
      </c>
      <c r="C96" s="78"/>
      <c r="D96" s="80" t="s">
        <v>195</v>
      </c>
      <c r="E96" s="80" t="s">
        <v>195</v>
      </c>
      <c r="F96" s="80" t="s">
        <v>195</v>
      </c>
    </row>
    <row r="97" ht="4.5" customHeight="1">
      <c r="A97" s="76">
        <v>42859.0</v>
      </c>
      <c r="B97" s="77" t="s">
        <v>161</v>
      </c>
      <c r="C97" s="78"/>
      <c r="D97" s="81"/>
      <c r="E97" s="82" t="s">
        <v>195</v>
      </c>
      <c r="F97" s="82" t="s">
        <v>195</v>
      </c>
    </row>
    <row r="98" ht="4.5" customHeight="1">
      <c r="A98" s="76">
        <v>42860.0</v>
      </c>
      <c r="B98" s="77" t="s">
        <v>166</v>
      </c>
      <c r="C98" s="78"/>
      <c r="D98" s="83" t="s">
        <v>195</v>
      </c>
      <c r="E98" s="83" t="s">
        <v>195</v>
      </c>
      <c r="F98" s="81"/>
    </row>
    <row r="99" ht="4.5" customHeight="1">
      <c r="A99" s="76">
        <v>42861.0</v>
      </c>
      <c r="B99" s="77" t="s">
        <v>180</v>
      </c>
      <c r="C99" s="78"/>
      <c r="D99" s="81"/>
      <c r="E99" s="81"/>
      <c r="F99" s="81"/>
    </row>
    <row r="100" ht="4.5" customHeight="1">
      <c r="A100" s="76">
        <v>42862.0</v>
      </c>
      <c r="B100" s="77" t="s">
        <v>180</v>
      </c>
      <c r="C100" s="78"/>
      <c r="D100" s="81"/>
      <c r="E100" s="81"/>
      <c r="F100" s="81"/>
    </row>
    <row r="101" ht="4.5" customHeight="1">
      <c r="A101" s="76">
        <v>42863.0</v>
      </c>
      <c r="B101" s="77" t="s">
        <v>181</v>
      </c>
      <c r="C101" s="78"/>
      <c r="D101" s="80" t="s">
        <v>195</v>
      </c>
      <c r="E101" s="81"/>
      <c r="F101" s="80" t="s">
        <v>195</v>
      </c>
    </row>
    <row r="102" ht="4.5" customHeight="1">
      <c r="A102" s="76">
        <v>42864.0</v>
      </c>
      <c r="B102" s="77" t="s">
        <v>183</v>
      </c>
      <c r="C102" s="78"/>
      <c r="D102" s="79" t="s">
        <v>195</v>
      </c>
      <c r="E102" s="79" t="s">
        <v>195</v>
      </c>
      <c r="F102" s="79" t="s">
        <v>195</v>
      </c>
    </row>
    <row r="103" ht="4.5" customHeight="1">
      <c r="A103" s="76">
        <v>42865.0</v>
      </c>
      <c r="B103" s="77" t="s">
        <v>197</v>
      </c>
      <c r="C103" s="78"/>
      <c r="D103" s="80" t="s">
        <v>195</v>
      </c>
      <c r="E103" s="80" t="s">
        <v>195</v>
      </c>
      <c r="F103" s="80" t="s">
        <v>195</v>
      </c>
    </row>
    <row r="104" ht="4.5" customHeight="1">
      <c r="A104" s="76">
        <v>42866.0</v>
      </c>
      <c r="B104" s="77" t="s">
        <v>161</v>
      </c>
      <c r="C104" s="78"/>
      <c r="D104" s="81"/>
      <c r="E104" s="82" t="s">
        <v>195</v>
      </c>
      <c r="F104" s="82" t="s">
        <v>195</v>
      </c>
    </row>
    <row r="105" ht="4.5" customHeight="1">
      <c r="A105" s="76">
        <v>42867.0</v>
      </c>
      <c r="B105" s="77" t="s">
        <v>166</v>
      </c>
      <c r="C105" s="78"/>
      <c r="D105" s="83" t="s">
        <v>195</v>
      </c>
      <c r="E105" s="83" t="s">
        <v>195</v>
      </c>
      <c r="F105" s="81"/>
    </row>
    <row r="106" ht="4.5" customHeight="1">
      <c r="A106" s="76">
        <v>42868.0</v>
      </c>
      <c r="B106" s="77" t="s">
        <v>180</v>
      </c>
      <c r="C106" s="78"/>
      <c r="D106" s="81"/>
      <c r="E106" s="81"/>
      <c r="F106" s="81"/>
    </row>
    <row r="107" ht="4.5" customHeight="1">
      <c r="A107" s="76">
        <v>42869.0</v>
      </c>
      <c r="B107" s="77" t="s">
        <v>180</v>
      </c>
      <c r="C107" s="78"/>
      <c r="D107" s="81"/>
      <c r="E107" s="81"/>
      <c r="F107" s="81"/>
    </row>
    <row r="108" ht="4.5" customHeight="1">
      <c r="A108" s="76">
        <v>42870.0</v>
      </c>
      <c r="B108" s="77" t="s">
        <v>181</v>
      </c>
      <c r="C108" s="78"/>
      <c r="D108" s="80" t="s">
        <v>195</v>
      </c>
      <c r="E108" s="81"/>
      <c r="F108" s="80" t="s">
        <v>195</v>
      </c>
    </row>
    <row r="109" ht="4.5" customHeight="1">
      <c r="A109" s="76">
        <v>42871.0</v>
      </c>
      <c r="B109" s="77" t="s">
        <v>183</v>
      </c>
      <c r="C109" s="78"/>
      <c r="D109" s="79" t="s">
        <v>195</v>
      </c>
      <c r="E109" s="79" t="s">
        <v>195</v>
      </c>
      <c r="F109" s="79" t="s">
        <v>195</v>
      </c>
    </row>
    <row r="110" ht="4.5" customHeight="1">
      <c r="A110" s="76">
        <v>42872.0</v>
      </c>
      <c r="B110" s="77" t="s">
        <v>197</v>
      </c>
      <c r="C110" s="78"/>
      <c r="D110" s="80" t="s">
        <v>195</v>
      </c>
      <c r="E110" s="80" t="s">
        <v>195</v>
      </c>
      <c r="F110" s="80" t="s">
        <v>195</v>
      </c>
    </row>
    <row r="111" ht="4.5" customHeight="1">
      <c r="A111" s="76">
        <v>42873.0</v>
      </c>
      <c r="B111" s="77" t="s">
        <v>161</v>
      </c>
      <c r="C111" s="78"/>
      <c r="D111" s="81"/>
      <c r="E111" s="82" t="s">
        <v>195</v>
      </c>
      <c r="F111" s="82" t="s">
        <v>195</v>
      </c>
    </row>
    <row r="112" ht="4.5" customHeight="1">
      <c r="A112" s="76">
        <v>42874.0</v>
      </c>
      <c r="B112" s="77" t="s">
        <v>166</v>
      </c>
      <c r="C112" s="78"/>
      <c r="D112" s="83" t="s">
        <v>195</v>
      </c>
      <c r="E112" s="83" t="s">
        <v>195</v>
      </c>
      <c r="F112" s="81"/>
    </row>
    <row r="113" ht="4.5" customHeight="1">
      <c r="A113" s="76">
        <v>42875.0</v>
      </c>
      <c r="B113" s="77" t="s">
        <v>180</v>
      </c>
      <c r="C113" s="78"/>
      <c r="D113" s="81"/>
      <c r="E113" s="81"/>
      <c r="F113" s="81"/>
    </row>
    <row r="114" ht="4.5" customHeight="1">
      <c r="A114" s="76">
        <v>42876.0</v>
      </c>
      <c r="B114" s="77" t="s">
        <v>180</v>
      </c>
      <c r="C114" s="78"/>
      <c r="D114" s="81"/>
      <c r="E114" s="81"/>
      <c r="F114" s="81"/>
    </row>
    <row r="115" ht="4.5" customHeight="1">
      <c r="A115" s="76">
        <v>42877.0</v>
      </c>
      <c r="B115" s="77" t="s">
        <v>181</v>
      </c>
      <c r="C115" s="78"/>
      <c r="D115" s="80" t="s">
        <v>195</v>
      </c>
      <c r="E115" s="81"/>
      <c r="F115" s="80" t="s">
        <v>195</v>
      </c>
    </row>
    <row r="116" ht="4.5" customHeight="1">
      <c r="A116" s="76">
        <v>42878.0</v>
      </c>
      <c r="B116" s="77" t="s">
        <v>183</v>
      </c>
      <c r="C116" s="78"/>
      <c r="D116" s="79" t="s">
        <v>195</v>
      </c>
      <c r="E116" s="79" t="s">
        <v>195</v>
      </c>
      <c r="F116" s="79" t="s">
        <v>195</v>
      </c>
    </row>
    <row r="117" ht="4.5" customHeight="1">
      <c r="A117" s="76">
        <v>42879.0</v>
      </c>
      <c r="B117" s="77" t="s">
        <v>197</v>
      </c>
      <c r="C117" s="78"/>
      <c r="D117" s="80" t="s">
        <v>195</v>
      </c>
      <c r="E117" s="80" t="s">
        <v>195</v>
      </c>
      <c r="F117" s="80" t="s">
        <v>195</v>
      </c>
    </row>
    <row r="118" ht="4.5" customHeight="1">
      <c r="A118" s="76">
        <v>42880.0</v>
      </c>
      <c r="B118" s="77" t="s">
        <v>161</v>
      </c>
      <c r="C118" s="78"/>
      <c r="D118" s="81"/>
      <c r="E118" s="82" t="s">
        <v>195</v>
      </c>
      <c r="F118" s="82" t="s">
        <v>195</v>
      </c>
    </row>
    <row r="119" ht="4.5" customHeight="1">
      <c r="A119" s="76">
        <v>42881.0</v>
      </c>
      <c r="B119" s="77" t="s">
        <v>166</v>
      </c>
      <c r="C119" s="78"/>
      <c r="D119" s="83" t="s">
        <v>195</v>
      </c>
      <c r="E119" s="83" t="s">
        <v>195</v>
      </c>
      <c r="F119" s="81"/>
    </row>
    <row r="120" ht="4.5" customHeight="1">
      <c r="A120" s="76">
        <v>42882.0</v>
      </c>
      <c r="B120" s="77" t="s">
        <v>180</v>
      </c>
      <c r="C120" s="78"/>
      <c r="D120" s="81"/>
      <c r="E120" s="81"/>
      <c r="F120" s="81"/>
    </row>
    <row r="121" ht="4.5" customHeight="1">
      <c r="A121" s="76">
        <v>42883.0</v>
      </c>
      <c r="B121" s="77" t="s">
        <v>180</v>
      </c>
      <c r="C121" s="78"/>
      <c r="D121" s="81"/>
      <c r="E121" s="81"/>
      <c r="F121" s="81"/>
    </row>
    <row r="122" ht="4.5" customHeight="1">
      <c r="A122" s="76">
        <v>42884.0</v>
      </c>
      <c r="B122" s="77" t="s">
        <v>181</v>
      </c>
      <c r="C122" s="78"/>
      <c r="D122" s="80" t="s">
        <v>195</v>
      </c>
      <c r="E122" s="81"/>
      <c r="F122" s="80" t="s">
        <v>195</v>
      </c>
    </row>
    <row r="123" ht="4.5" customHeight="1">
      <c r="A123" s="76">
        <v>42885.0</v>
      </c>
      <c r="B123" s="77" t="s">
        <v>183</v>
      </c>
      <c r="C123" s="78"/>
      <c r="D123" s="79" t="s">
        <v>195</v>
      </c>
      <c r="E123" s="79" t="s">
        <v>195</v>
      </c>
      <c r="F123" s="79" t="s">
        <v>195</v>
      </c>
    </row>
    <row r="124" ht="4.5" customHeight="1">
      <c r="A124" s="76">
        <v>42886.0</v>
      </c>
      <c r="B124" s="77" t="s">
        <v>197</v>
      </c>
      <c r="C124" s="78"/>
      <c r="D124" s="80" t="s">
        <v>195</v>
      </c>
      <c r="E124" s="80" t="s">
        <v>195</v>
      </c>
      <c r="F124" s="80" t="s">
        <v>195</v>
      </c>
    </row>
    <row r="125" ht="4.5" customHeight="1">
      <c r="A125" s="76">
        <v>42887.0</v>
      </c>
      <c r="B125" s="77" t="s">
        <v>161</v>
      </c>
      <c r="C125" s="78"/>
      <c r="D125" s="81"/>
      <c r="E125" s="82" t="s">
        <v>195</v>
      </c>
      <c r="F125" s="82" t="s">
        <v>195</v>
      </c>
    </row>
    <row r="126" ht="4.5" customHeight="1">
      <c r="A126" s="76">
        <v>42888.0</v>
      </c>
      <c r="B126" s="77" t="s">
        <v>166</v>
      </c>
      <c r="C126" s="78"/>
      <c r="D126" s="83" t="s">
        <v>195</v>
      </c>
      <c r="E126" s="83" t="s">
        <v>195</v>
      </c>
      <c r="F126" s="81"/>
    </row>
    <row r="127" ht="4.5" customHeight="1">
      <c r="A127" s="76">
        <v>42889.0</v>
      </c>
      <c r="B127" s="77" t="s">
        <v>180</v>
      </c>
      <c r="C127" s="78"/>
      <c r="D127" s="81"/>
      <c r="E127" s="81"/>
      <c r="F127" s="81"/>
    </row>
    <row r="128" ht="4.5" customHeight="1">
      <c r="A128" s="76">
        <v>42890.0</v>
      </c>
      <c r="B128" s="77" t="s">
        <v>180</v>
      </c>
      <c r="C128" s="78"/>
      <c r="D128" s="81"/>
      <c r="E128" s="81"/>
      <c r="F128" s="81"/>
    </row>
    <row r="129" ht="4.5" customHeight="1">
      <c r="A129" s="76">
        <v>42891.0</v>
      </c>
      <c r="B129" s="77" t="s">
        <v>181</v>
      </c>
      <c r="C129" s="78"/>
      <c r="D129" s="80" t="s">
        <v>195</v>
      </c>
      <c r="E129" s="81"/>
      <c r="F129" s="80" t="s">
        <v>195</v>
      </c>
    </row>
    <row r="130" ht="4.5" customHeight="1">
      <c r="A130" s="76">
        <v>42892.0</v>
      </c>
      <c r="B130" s="77" t="s">
        <v>183</v>
      </c>
      <c r="C130" s="78"/>
      <c r="D130" s="79" t="s">
        <v>195</v>
      </c>
      <c r="E130" s="79" t="s">
        <v>195</v>
      </c>
      <c r="F130" s="79" t="s">
        <v>195</v>
      </c>
    </row>
    <row r="131" ht="4.5" customHeight="1">
      <c r="A131" s="76">
        <v>42893.0</v>
      </c>
      <c r="B131" s="77" t="s">
        <v>197</v>
      </c>
      <c r="C131" s="78"/>
      <c r="D131" s="80" t="s">
        <v>195</v>
      </c>
      <c r="E131" s="80" t="s">
        <v>195</v>
      </c>
      <c r="F131" s="80" t="s">
        <v>195</v>
      </c>
    </row>
    <row r="132" ht="4.5" customHeight="1">
      <c r="A132" s="76">
        <v>42894.0</v>
      </c>
      <c r="B132" s="77" t="s">
        <v>161</v>
      </c>
      <c r="C132" s="78"/>
      <c r="D132" s="81"/>
      <c r="E132" s="82" t="s">
        <v>195</v>
      </c>
      <c r="F132" s="82" t="s">
        <v>195</v>
      </c>
    </row>
    <row r="133" ht="4.5" customHeight="1">
      <c r="A133" s="76">
        <v>42895.0</v>
      </c>
      <c r="B133" s="77" t="s">
        <v>166</v>
      </c>
      <c r="C133" s="78"/>
      <c r="D133" s="83" t="s">
        <v>195</v>
      </c>
      <c r="E133" s="83" t="s">
        <v>195</v>
      </c>
      <c r="F133" s="81"/>
    </row>
    <row r="134" ht="4.5" customHeight="1">
      <c r="A134" s="76">
        <v>42896.0</v>
      </c>
      <c r="B134" s="77" t="s">
        <v>180</v>
      </c>
      <c r="C134" s="78"/>
      <c r="D134" s="81"/>
      <c r="E134" s="81"/>
      <c r="F134" s="81"/>
    </row>
    <row r="135" ht="4.5" customHeight="1">
      <c r="A135" s="76">
        <v>42897.0</v>
      </c>
      <c r="B135" s="77" t="s">
        <v>180</v>
      </c>
      <c r="C135" s="78"/>
      <c r="D135" s="81"/>
      <c r="E135" s="81"/>
      <c r="F135" s="81"/>
    </row>
    <row r="136" ht="4.5" customHeight="1">
      <c r="A136" s="76">
        <v>42898.0</v>
      </c>
      <c r="B136" s="77" t="s">
        <v>181</v>
      </c>
      <c r="C136" s="78"/>
      <c r="D136" s="80" t="s">
        <v>195</v>
      </c>
      <c r="E136" s="81"/>
      <c r="F136" s="80" t="s">
        <v>195</v>
      </c>
    </row>
    <row r="137" ht="4.5" customHeight="1">
      <c r="A137" s="76">
        <v>42899.0</v>
      </c>
      <c r="B137" s="77" t="s">
        <v>183</v>
      </c>
      <c r="C137" s="78"/>
      <c r="D137" s="79" t="s">
        <v>195</v>
      </c>
      <c r="E137" s="79" t="s">
        <v>195</v>
      </c>
      <c r="F137" s="79" t="s">
        <v>195</v>
      </c>
    </row>
    <row r="138" ht="4.5" customHeight="1">
      <c r="A138" s="76">
        <v>42900.0</v>
      </c>
      <c r="B138" s="77" t="s">
        <v>197</v>
      </c>
      <c r="C138" s="78"/>
      <c r="D138" s="80" t="s">
        <v>195</v>
      </c>
      <c r="E138" s="80" t="s">
        <v>195</v>
      </c>
      <c r="F138" s="80" t="s">
        <v>195</v>
      </c>
    </row>
    <row r="139" ht="4.5" customHeight="1">
      <c r="A139" s="76">
        <v>42901.0</v>
      </c>
      <c r="B139" s="77" t="s">
        <v>161</v>
      </c>
      <c r="C139" s="78"/>
      <c r="D139" s="81"/>
      <c r="E139" s="82" t="s">
        <v>195</v>
      </c>
      <c r="F139" s="82" t="s">
        <v>195</v>
      </c>
    </row>
    <row r="140" ht="4.5" customHeight="1">
      <c r="A140" s="76">
        <v>42902.0</v>
      </c>
      <c r="B140" s="77" t="s">
        <v>166</v>
      </c>
      <c r="C140" s="78"/>
      <c r="D140" s="83" t="s">
        <v>195</v>
      </c>
      <c r="E140" s="83" t="s">
        <v>195</v>
      </c>
      <c r="F140" s="81"/>
    </row>
    <row r="141" ht="4.5" customHeight="1">
      <c r="A141" s="76">
        <v>42903.0</v>
      </c>
      <c r="B141" s="77" t="s">
        <v>180</v>
      </c>
      <c r="C141" s="78"/>
      <c r="D141" s="81"/>
      <c r="E141" s="81"/>
      <c r="F141" s="81"/>
    </row>
    <row r="142" ht="4.5" customHeight="1">
      <c r="A142" s="76">
        <v>42904.0</v>
      </c>
      <c r="B142" s="77" t="s">
        <v>180</v>
      </c>
      <c r="C142" s="78"/>
      <c r="D142" s="81"/>
      <c r="E142" s="81"/>
      <c r="F142" s="81"/>
    </row>
    <row r="143" ht="4.5" customHeight="1">
      <c r="A143" s="76">
        <v>42905.0</v>
      </c>
      <c r="B143" s="77" t="s">
        <v>181</v>
      </c>
      <c r="C143" s="78"/>
      <c r="D143" s="80" t="s">
        <v>195</v>
      </c>
      <c r="E143" s="81"/>
      <c r="F143" s="80" t="s">
        <v>195</v>
      </c>
    </row>
    <row r="144" ht="4.5" customHeight="1">
      <c r="A144" s="76">
        <v>42906.0</v>
      </c>
      <c r="B144" s="77" t="s">
        <v>183</v>
      </c>
      <c r="C144" s="78"/>
      <c r="D144" s="79" t="s">
        <v>195</v>
      </c>
      <c r="E144" s="79" t="s">
        <v>195</v>
      </c>
      <c r="F144" s="79" t="s">
        <v>195</v>
      </c>
    </row>
    <row r="145" ht="4.5" customHeight="1">
      <c r="A145" s="76">
        <v>42907.0</v>
      </c>
      <c r="B145" s="77" t="s">
        <v>197</v>
      </c>
      <c r="C145" s="78"/>
      <c r="D145" s="80" t="s">
        <v>195</v>
      </c>
      <c r="E145" s="80" t="s">
        <v>195</v>
      </c>
      <c r="F145" s="80" t="s">
        <v>195</v>
      </c>
    </row>
    <row r="146" ht="4.5" customHeight="1">
      <c r="A146" s="76">
        <v>42908.0</v>
      </c>
      <c r="B146" s="77" t="s">
        <v>161</v>
      </c>
      <c r="C146" s="78"/>
      <c r="D146" s="81"/>
      <c r="E146" s="82" t="s">
        <v>195</v>
      </c>
      <c r="F146" s="82" t="s">
        <v>195</v>
      </c>
    </row>
    <row r="147" ht="4.5" customHeight="1">
      <c r="A147" s="76">
        <v>42909.0</v>
      </c>
      <c r="B147" s="77" t="s">
        <v>166</v>
      </c>
      <c r="C147" s="78"/>
      <c r="D147" s="83" t="s">
        <v>195</v>
      </c>
      <c r="E147" s="83" t="s">
        <v>195</v>
      </c>
      <c r="F147" s="81"/>
    </row>
    <row r="148" ht="4.5" customHeight="1">
      <c r="A148" s="76">
        <v>42910.0</v>
      </c>
      <c r="B148" s="77" t="s">
        <v>180</v>
      </c>
      <c r="C148" s="78"/>
      <c r="D148" s="81"/>
      <c r="E148" s="81"/>
      <c r="F148" s="81"/>
    </row>
    <row r="149" ht="4.5" customHeight="1">
      <c r="A149" s="76">
        <v>42911.0</v>
      </c>
      <c r="B149" s="77" t="s">
        <v>180</v>
      </c>
      <c r="C149" s="78"/>
      <c r="D149" s="81"/>
      <c r="E149" s="81"/>
      <c r="F149" s="81"/>
    </row>
    <row r="150" ht="4.5" customHeight="1">
      <c r="A150" s="76">
        <v>42912.0</v>
      </c>
      <c r="B150" s="77" t="s">
        <v>181</v>
      </c>
      <c r="C150" s="78"/>
      <c r="D150" s="80" t="s">
        <v>195</v>
      </c>
      <c r="E150" s="81"/>
      <c r="F150" s="80" t="s">
        <v>195</v>
      </c>
    </row>
    <row r="151" ht="4.5" customHeight="1">
      <c r="A151" s="76">
        <v>42913.0</v>
      </c>
      <c r="B151" s="77" t="s">
        <v>183</v>
      </c>
      <c r="C151" s="78"/>
      <c r="D151" s="79" t="s">
        <v>195</v>
      </c>
      <c r="E151" s="79" t="s">
        <v>195</v>
      </c>
      <c r="F151" s="79" t="s">
        <v>195</v>
      </c>
    </row>
    <row r="152" ht="4.5" customHeight="1">
      <c r="A152" s="76">
        <v>42914.0</v>
      </c>
      <c r="B152" s="77" t="s">
        <v>197</v>
      </c>
      <c r="C152" s="78"/>
      <c r="D152" s="80" t="s">
        <v>195</v>
      </c>
      <c r="E152" s="80" t="s">
        <v>195</v>
      </c>
      <c r="F152" s="80" t="s">
        <v>195</v>
      </c>
    </row>
  </sheetData>
  <conditionalFormatting sqref="B4:C152">
    <cfRule type="cellIs" dxfId="0" priority="1" operator="equal">
      <formula>"Monday"</formula>
    </cfRule>
  </conditionalFormatting>
  <conditionalFormatting sqref="B4:C152">
    <cfRule type="cellIs" dxfId="1" priority="2" operator="equal">
      <formula>"Tuesday"</formula>
    </cfRule>
  </conditionalFormatting>
  <conditionalFormatting sqref="B4:C152">
    <cfRule type="cellIs" dxfId="2" priority="3" operator="equal">
      <formula>"Wednesday"</formula>
    </cfRule>
  </conditionalFormatting>
  <conditionalFormatting sqref="B4:C152">
    <cfRule type="cellIs" dxfId="3" priority="4" operator="equal">
      <formula>"Friday"</formula>
    </cfRule>
  </conditionalFormatting>
  <conditionalFormatting sqref="A4:A152">
    <cfRule type="expression" dxfId="4" priority="5">
      <formula>AND(ISNUMBER(A4),TRUNC(A4)&lt;TODAY())</formula>
    </cfRule>
  </conditionalFormatting>
  <conditionalFormatting sqref="A4:A152">
    <cfRule type="timePeriod" dxfId="5" priority="6" timePeriod="today"/>
  </conditionalFormatting>
  <conditionalFormatting sqref="A4:A152">
    <cfRule type="notContainsBlanks" dxfId="6" priority="7">
      <formula>LEN(TRIM(A4))&gt;0</formula>
    </cfRule>
  </conditionalFormatting>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A64D79"/>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0.57"/>
    <col customWidth="1" min="2" max="2" width="23.14"/>
    <col customWidth="1" min="3" max="3" width="6.71"/>
    <col customWidth="1" min="4" max="4" width="30.57"/>
    <col customWidth="1" min="5" max="5" width="47.57"/>
    <col customWidth="1" min="6" max="6" width="42.14"/>
    <col customWidth="1" min="7" max="11" width="23.71"/>
    <col customWidth="1" min="12" max="16" width="27.29"/>
    <col customWidth="1" min="17" max="17" width="20.71"/>
    <col customWidth="1" min="18" max="18" width="10.57"/>
    <col customWidth="1" min="19" max="19" width="20.71"/>
    <col customWidth="1" min="20" max="20" width="10.0"/>
    <col customWidth="1" min="21" max="21" width="20.71"/>
    <col customWidth="1" min="22" max="22" width="11.14"/>
    <col customWidth="1" min="23" max="23" width="20.71"/>
    <col customWidth="1" min="24" max="24" width="10.57"/>
    <col customWidth="1" min="25" max="25" width="20.71"/>
    <col customWidth="1" min="26" max="26" width="10.0"/>
    <col customWidth="1" min="27" max="27" width="20.71"/>
    <col customWidth="1" min="28" max="28" width="10.14"/>
    <col customWidth="1" min="29" max="29" width="20.71"/>
    <col customWidth="1" min="30" max="30" width="10.57"/>
    <col customWidth="1" min="31" max="31" width="11.86"/>
    <col customWidth="1" min="32" max="33" width="13.71"/>
    <col customWidth="1" min="34" max="34" width="15.71"/>
    <col customWidth="1" min="35" max="36" width="11.86"/>
    <col customWidth="1" min="37" max="37" width="16.14"/>
    <col customWidth="1" min="38" max="38" width="22.43"/>
    <col customWidth="1" min="39" max="41" width="16.14"/>
    <col customWidth="1" min="42" max="42" width="19.0"/>
    <col customWidth="1" min="43" max="51" width="16.14"/>
    <col customWidth="1" min="52" max="52" width="15.57"/>
    <col customWidth="1" min="53" max="53" width="16.71"/>
    <col customWidth="1" min="54" max="54" width="15.71"/>
    <col customWidth="1" min="55" max="55" width="16.71"/>
    <col customWidth="1" min="56" max="56" width="16.29"/>
    <col customWidth="1" min="57" max="57" width="16.71"/>
    <col customWidth="1" min="58" max="58" width="16.14"/>
    <col customWidth="1" min="59" max="59" width="16.71"/>
    <col customWidth="1" min="60" max="60" width="16.29"/>
    <col customWidth="1" min="61" max="61" width="16.71"/>
    <col customWidth="1" min="62" max="62" width="16.43"/>
    <col customWidth="1" min="63" max="63" width="16.71"/>
    <col customWidth="1" min="64" max="64" width="16.29"/>
    <col customWidth="1" min="65" max="65" width="16.71"/>
    <col customWidth="1" min="66" max="66" width="15.57"/>
    <col customWidth="1" min="67" max="67" width="16.71"/>
    <col customWidth="1" min="68" max="68" width="17.0"/>
    <col customWidth="1" min="69" max="69" width="16.71"/>
    <col customWidth="1" min="70" max="71" width="16.57"/>
    <col customWidth="1" min="72" max="72" width="15.29"/>
    <col customWidth="1" min="73" max="73" width="15.57"/>
    <col customWidth="1" min="74" max="74" width="14.71"/>
    <col customWidth="1" min="75" max="75" width="15.57"/>
    <col customWidth="1" min="76" max="76" width="14.71"/>
    <col customWidth="1" min="77" max="77" width="13.0"/>
    <col customWidth="1" min="78" max="78" width="31.0"/>
    <col customWidth="1" min="79" max="79" width="24.57"/>
    <col customWidth="1" min="80" max="80" width="24.71"/>
    <col customWidth="1" min="81" max="81" width="11.86"/>
    <col customWidth="1" min="82" max="82" width="24.57"/>
    <col customWidth="1" min="83" max="83" width="11.86"/>
    <col customWidth="1" min="84" max="84" width="24.57"/>
    <col customWidth="1" min="85" max="85" width="11.86"/>
    <col customWidth="1" min="86" max="86" width="24.57"/>
    <col customWidth="1" min="87" max="87" width="11.86"/>
    <col customWidth="1" min="88" max="88" width="24.57"/>
    <col customWidth="1" min="89" max="90" width="20.43"/>
    <col customWidth="1" min="91" max="91" width="23.71"/>
    <col customWidth="1" min="92" max="92" width="25.14"/>
    <col customWidth="1" min="93" max="93" width="21.57"/>
    <col customWidth="1" min="94" max="94" width="13.43"/>
    <col customWidth="1" min="95" max="95" width="19.57"/>
    <col customWidth="1" min="96" max="103" width="17.57"/>
    <col customWidth="1" min="104" max="104" width="29.29"/>
    <col customWidth="1" min="105" max="106" width="43.29"/>
    <col customWidth="1" min="107" max="107" width="7.57"/>
    <col customWidth="1" min="108" max="108" width="8.14"/>
    <col customWidth="1" min="109" max="109" width="12.14"/>
    <col customWidth="1" min="110" max="113" width="21.57"/>
  </cols>
  <sheetData>
    <row r="1" ht="15.75" customHeight="1">
      <c r="A1" s="86" t="s">
        <v>680</v>
      </c>
      <c r="B1" s="87" t="s">
        <v>682</v>
      </c>
      <c r="C1" s="87" t="s">
        <v>685</v>
      </c>
      <c r="D1" s="87" t="s">
        <v>686</v>
      </c>
      <c r="E1" s="87" t="s">
        <v>687</v>
      </c>
      <c r="F1" s="87" t="s">
        <v>16</v>
      </c>
      <c r="G1" s="87" t="s">
        <v>17</v>
      </c>
      <c r="H1" s="87" t="s">
        <v>18</v>
      </c>
      <c r="I1" s="87" t="s">
        <v>19</v>
      </c>
      <c r="J1" s="87" t="s">
        <v>20</v>
      </c>
      <c r="K1" s="87" t="s">
        <v>21</v>
      </c>
      <c r="L1" s="87" t="s">
        <v>22</v>
      </c>
      <c r="M1" s="87" t="s">
        <v>23</v>
      </c>
      <c r="N1" s="87" t="s">
        <v>24</v>
      </c>
      <c r="O1" s="87" t="s">
        <v>25</v>
      </c>
      <c r="P1" s="87" t="s">
        <v>26</v>
      </c>
      <c r="Q1" s="88" t="s">
        <v>27</v>
      </c>
      <c r="R1" s="88" t="s">
        <v>690</v>
      </c>
      <c r="S1" s="88" t="s">
        <v>43</v>
      </c>
      <c r="T1" s="88" t="s">
        <v>690</v>
      </c>
      <c r="U1" s="88" t="s">
        <v>44</v>
      </c>
      <c r="V1" s="88" t="s">
        <v>690</v>
      </c>
      <c r="W1" s="88" t="s">
        <v>45</v>
      </c>
      <c r="X1" s="88" t="s">
        <v>690</v>
      </c>
      <c r="Y1" s="88" t="s">
        <v>46</v>
      </c>
      <c r="Z1" s="88" t="s">
        <v>690</v>
      </c>
      <c r="AA1" s="88" t="s">
        <v>47</v>
      </c>
      <c r="AB1" s="88" t="s">
        <v>690</v>
      </c>
      <c r="AC1" s="88" t="s">
        <v>48</v>
      </c>
      <c r="AD1" s="88" t="s">
        <v>690</v>
      </c>
      <c r="AE1" s="87" t="s">
        <v>49</v>
      </c>
      <c r="AF1" s="87" t="s">
        <v>50</v>
      </c>
      <c r="AG1" s="87" t="s">
        <v>51</v>
      </c>
      <c r="AH1" s="87" t="s">
        <v>52</v>
      </c>
      <c r="AI1" s="87" t="s">
        <v>53</v>
      </c>
      <c r="AJ1" s="89" t="s">
        <v>54</v>
      </c>
      <c r="AK1" s="90" t="s">
        <v>55</v>
      </c>
      <c r="AL1" s="87" t="s">
        <v>56</v>
      </c>
      <c r="AM1" s="87" t="s">
        <v>57</v>
      </c>
      <c r="AN1" s="87" t="s">
        <v>58</v>
      </c>
      <c r="AO1" s="87" t="s">
        <v>59</v>
      </c>
      <c r="AP1" s="87" t="s">
        <v>60</v>
      </c>
      <c r="AQ1" s="87" t="s">
        <v>61</v>
      </c>
      <c r="AR1" s="87" t="s">
        <v>62</v>
      </c>
      <c r="AS1" s="87" t="s">
        <v>63</v>
      </c>
      <c r="AT1" s="87" t="s">
        <v>64</v>
      </c>
      <c r="AU1" s="87" t="s">
        <v>65</v>
      </c>
      <c r="AV1" s="87" t="s">
        <v>66</v>
      </c>
      <c r="AW1" s="87" t="s">
        <v>67</v>
      </c>
      <c r="AX1" s="87" t="s">
        <v>68</v>
      </c>
      <c r="AY1" s="87" t="s">
        <v>69</v>
      </c>
      <c r="AZ1" s="87" t="s">
        <v>70</v>
      </c>
      <c r="BA1" s="87" t="s">
        <v>71</v>
      </c>
      <c r="BB1" s="87" t="s">
        <v>72</v>
      </c>
      <c r="BC1" s="87" t="s">
        <v>74</v>
      </c>
      <c r="BD1" s="87" t="s">
        <v>76</v>
      </c>
      <c r="BE1" s="87" t="s">
        <v>78</v>
      </c>
      <c r="BF1" s="87" t="s">
        <v>79</v>
      </c>
      <c r="BG1" s="87" t="s">
        <v>81</v>
      </c>
      <c r="BH1" s="87" t="s">
        <v>82</v>
      </c>
      <c r="BI1" s="87" t="s">
        <v>84</v>
      </c>
      <c r="BJ1" s="87" t="s">
        <v>85</v>
      </c>
      <c r="BK1" s="87" t="s">
        <v>86</v>
      </c>
      <c r="BL1" s="87" t="s">
        <v>87</v>
      </c>
      <c r="BM1" s="87" t="s">
        <v>88</v>
      </c>
      <c r="BN1" s="87" t="s">
        <v>89</v>
      </c>
      <c r="BO1" s="87" t="s">
        <v>90</v>
      </c>
      <c r="BP1" s="87" t="s">
        <v>91</v>
      </c>
      <c r="BQ1" s="87" t="s">
        <v>92</v>
      </c>
      <c r="BR1" s="87" t="s">
        <v>93</v>
      </c>
      <c r="BS1" s="87" t="s">
        <v>94</v>
      </c>
      <c r="BT1" s="87" t="s">
        <v>95</v>
      </c>
      <c r="BU1" s="87" t="s">
        <v>96</v>
      </c>
      <c r="BV1" s="87" t="s">
        <v>97</v>
      </c>
      <c r="BW1" s="87" t="s">
        <v>98</v>
      </c>
      <c r="BX1" s="91" t="s">
        <v>100</v>
      </c>
      <c r="BY1" s="92" t="s">
        <v>695</v>
      </c>
      <c r="BZ1" s="87" t="s">
        <v>696</v>
      </c>
      <c r="CA1" s="87" t="s">
        <v>697</v>
      </c>
      <c r="CB1" s="87" t="s">
        <v>698</v>
      </c>
      <c r="CC1" s="93" t="s">
        <v>699</v>
      </c>
      <c r="CD1" s="93" t="s">
        <v>700</v>
      </c>
      <c r="CE1" s="93" t="s">
        <v>701</v>
      </c>
      <c r="CF1" s="93" t="s">
        <v>702</v>
      </c>
      <c r="CG1" s="93" t="s">
        <v>703</v>
      </c>
      <c r="CH1" s="93" t="s">
        <v>704</v>
      </c>
      <c r="CI1" s="93" t="s">
        <v>705</v>
      </c>
      <c r="CJ1" s="87" t="s">
        <v>706</v>
      </c>
      <c r="CK1" s="87" t="s">
        <v>707</v>
      </c>
      <c r="CL1" s="89" t="s">
        <v>708</v>
      </c>
      <c r="CM1" s="87" t="s">
        <v>709</v>
      </c>
      <c r="CN1" s="89" t="s">
        <v>710</v>
      </c>
      <c r="CO1" s="89" t="s">
        <v>711</v>
      </c>
      <c r="CP1" s="89" t="s">
        <v>712</v>
      </c>
      <c r="CQ1" s="89" t="s">
        <v>713</v>
      </c>
      <c r="CR1" s="89" t="s">
        <v>714</v>
      </c>
      <c r="CS1" s="89" t="s">
        <v>715</v>
      </c>
      <c r="CT1" s="89" t="s">
        <v>716</v>
      </c>
      <c r="CU1" s="89" t="s">
        <v>717</v>
      </c>
      <c r="CV1" s="89" t="s">
        <v>718</v>
      </c>
      <c r="CW1" s="89" t="s">
        <v>719</v>
      </c>
      <c r="CX1" s="89" t="s">
        <v>720</v>
      </c>
      <c r="CY1" s="91" t="s">
        <v>721</v>
      </c>
      <c r="CZ1" s="94" t="s">
        <v>434</v>
      </c>
      <c r="DA1" s="86" t="s">
        <v>722</v>
      </c>
      <c r="DB1" s="95" t="s">
        <v>723</v>
      </c>
      <c r="DC1" s="96" t="s">
        <v>724</v>
      </c>
      <c r="DD1" s="96" t="s">
        <v>725</v>
      </c>
      <c r="DE1" s="97" t="s">
        <v>726</v>
      </c>
      <c r="DF1" s="98" t="s">
        <v>727</v>
      </c>
      <c r="DG1" s="98" t="s">
        <v>728</v>
      </c>
      <c r="DH1" s="98" t="s">
        <v>729</v>
      </c>
      <c r="DI1" s="98" t="str">
        <f t="array" ref="DI1:DI30">transpose(BY1:DB1)</f>
        <v>Disposition Goal</v>
      </c>
    </row>
    <row r="2" ht="15.75" customHeight="1">
      <c r="A2" s="99">
        <v>0.0</v>
      </c>
      <c r="B2" s="99" t="s">
        <v>525</v>
      </c>
      <c r="C2" s="99">
        <v>1.0</v>
      </c>
      <c r="D2" s="99"/>
      <c r="E2" s="99" t="s">
        <v>730</v>
      </c>
      <c r="F2" s="100" t="s">
        <v>526</v>
      </c>
      <c r="G2" s="100" t="s">
        <v>358</v>
      </c>
      <c r="H2" s="100" t="s">
        <v>363</v>
      </c>
      <c r="I2" s="100"/>
      <c r="J2" s="100"/>
      <c r="K2" s="100"/>
      <c r="L2" s="100" t="s">
        <v>529</v>
      </c>
      <c r="M2" s="100" t="s">
        <v>337</v>
      </c>
      <c r="N2" s="100"/>
      <c r="O2" s="100"/>
      <c r="P2" s="100"/>
      <c r="Q2" s="101" t="s">
        <v>530</v>
      </c>
      <c r="R2" s="71" t="s">
        <v>731</v>
      </c>
      <c r="S2" s="71" t="s">
        <v>732</v>
      </c>
      <c r="T2" s="71" t="s">
        <v>731</v>
      </c>
      <c r="U2" s="71" t="s">
        <v>733</v>
      </c>
      <c r="V2" s="71" t="s">
        <v>731</v>
      </c>
      <c r="W2" s="71" t="s">
        <v>734</v>
      </c>
      <c r="X2" s="71" t="s">
        <v>731</v>
      </c>
      <c r="Y2" s="71" t="s">
        <v>735</v>
      </c>
      <c r="Z2" s="71" t="s">
        <v>731</v>
      </c>
      <c r="AA2" s="71"/>
      <c r="AB2" s="71" t="s">
        <v>731</v>
      </c>
      <c r="AC2" s="71"/>
      <c r="AD2" s="102" t="s">
        <v>731</v>
      </c>
      <c r="AE2" s="71" t="s">
        <v>736</v>
      </c>
      <c r="AF2" s="71" t="s">
        <v>737</v>
      </c>
      <c r="AG2" s="71" t="s">
        <v>738</v>
      </c>
      <c r="AH2" s="100"/>
      <c r="AI2" s="100"/>
      <c r="AJ2" s="100"/>
      <c r="AK2" s="103" t="s">
        <v>531</v>
      </c>
      <c r="AL2" s="100" t="str">
        <f>iferror(vlookup(AK2,'AP CS Principles Curriculum Framework'!$E:$F,2,0),"")</f>
        <v>A creative process in the development of a computational artifact can include, but is not limited to, employing nontraditional, nonprescribed techniques; the use of novel combinations of artifacts, tools, and techniques; and the exploration of personal curiosities.</v>
      </c>
      <c r="AM2" s="100" t="s">
        <v>532</v>
      </c>
      <c r="AN2" s="100" t="str">
        <f>iferror(vlookup(AM2,'AP CS Principles Curriculum Framework'!$E:$F,2,0),"")</f>
        <v>Creating computational artifacts employs an iterative and often exploratory process to translate ideas into tangible form.</v>
      </c>
      <c r="AO2" s="100" t="s">
        <v>739</v>
      </c>
      <c r="AP2" s="100" t="str">
        <f>iferror(vlookup(AO2,'AP CS Principles Curriculum Framework'!$E:$F,2,0),"")</f>
        <v>A computational artifact is anything created by a human using a computer and can be, but is not limited to, a program, an image, audio, video, a presentation, or a web page file.</v>
      </c>
      <c r="AQ2" s="100" t="s">
        <v>741</v>
      </c>
      <c r="AR2" s="100" t="str">
        <f>iferror(vlookup(AQ2,'AP CS Principles Curriculum Framework'!$E:$F,2,0),"")</f>
        <v>Creating computational artifacts requires understanding and using software tools and services.</v>
      </c>
      <c r="AS2" s="100" t="s">
        <v>742</v>
      </c>
      <c r="AT2" s="100" t="str">
        <f>iferror(vlookup(AS2,'AP CS Principles Curriculum Framework'!$E:$F,2,0),"")</f>
        <v>Computing tools and techniques are used to create computational artifacts and can include, but are not limited to, programming IDEs, spreadsheets, 3D printers, or text editors.</v>
      </c>
      <c r="AU2" s="100" t="s">
        <v>743</v>
      </c>
      <c r="AV2" s="100" t="str">
        <f>iferror(vlookup(AU2,'AP CS Principles Curriculum Framework'!$E:$F,2,0),"")</f>
        <v>A creatively developed computational artifact can be created by using nontraditional, nonprescribed computing techniques.</v>
      </c>
      <c r="AW2" s="100" t="s">
        <v>746</v>
      </c>
      <c r="AX2" s="100" t="str">
        <f>iferror(vlookup(AW2,'AP CS Principles Curriculum Framework'!$E:$F,2,0),"")</f>
        <v>Creative expressions in a computational artifact can reflect personal expressions of ideas or interests.</v>
      </c>
      <c r="AY2" s="100" t="s">
        <v>749</v>
      </c>
      <c r="AZ2" s="100" t="str">
        <f>iferror(vlookup(AY2,'AP CS Principles Curriculum Framework'!$E:$F,2,0),"")</f>
        <v>Computing tools and techniques can enhance the process of finding a solution to a problem.</v>
      </c>
      <c r="BA2" s="100" t="s">
        <v>750</v>
      </c>
      <c r="BB2" s="100" t="str">
        <f>iferror(vlookup(BA2,'AP CS Principles Curriculum Framework'!$E:$F,2,0),"")</f>
        <v>A creative development process for creating computational artifacts can be used to solve problems when traditional or prescribed computing techniques are not effective.</v>
      </c>
      <c r="BC2" s="100" t="s">
        <v>751</v>
      </c>
      <c r="BD2" s="100" t="str">
        <f>iferror(vlookup(BC2,'AP CS Principles Curriculum Framework'!$E:$F,2,0),"")</f>
        <v>Creating computational artifacts can be done by combining and modifying existing artifacts or by creating new artifacts.</v>
      </c>
      <c r="BE2" s="100" t="s">
        <v>752</v>
      </c>
      <c r="BF2" s="100" t="str">
        <f>iferror(vlookup(BE2,'AP CS Principles Curriculum Framework'!$E:$F,2,0),"")</f>
        <v>Computation facilitates the creation and modification of computational artifacts with enhanced detail and precision.</v>
      </c>
      <c r="BG2" s="100" t="s">
        <v>753</v>
      </c>
      <c r="BH2" s="100" t="str">
        <f>iferror(vlookup(BG2,'AP CS Principles Curriculum Framework'!$E:$F,2,0),"")</f>
        <v>Combining or modifying existing artifacts can show personal expression of ideas.</v>
      </c>
      <c r="BI2" s="100" t="s">
        <v>755</v>
      </c>
      <c r="BJ2" s="100" t="str">
        <f>iferror(vlookup(BI2,'AP CS Principles Curriculum Framework'!$E:$F,2,0),"")</f>
        <v>A collaboratively created computational artifact reflects effort by more than one person.</v>
      </c>
      <c r="BK2" s="100" t="s">
        <v>758</v>
      </c>
      <c r="BL2" s="100" t="str">
        <f>iferror(vlookup(BK2,'AP CS Principles Curriculum Framework'!$E:$F,2,0),"")</f>
        <v>Effective collaborative teams consider the use of online collaborative tools.</v>
      </c>
      <c r="BM2" s="100" t="s">
        <v>760</v>
      </c>
      <c r="BN2" s="100" t="str">
        <f>iferror(vlookup(BM2,'AP CS Principles Curriculum Framework'!$E:$F,2,0),"")</f>
        <v>Effective collaborative teams practice interpersonal communication, consensus building, conflict resolution, and negotiation.</v>
      </c>
      <c r="BO2" s="100" t="s">
        <v>764</v>
      </c>
      <c r="BP2" s="100" t="str">
        <f>iferror(vlookup(BO2,'AP CS Principles Curriculum Framework'!$E:$F,2,0),"")</f>
        <v>Effective collaboration strategies enhance performance.</v>
      </c>
      <c r="BQ2" s="100" t="s">
        <v>766</v>
      </c>
      <c r="BR2" s="100" t="str">
        <f>iferror(vlookup(BQ2,'AP CS Principles Curriculum Framework'!$E:$F,2,0),"")</f>
        <v>Collaboration facilitates the application of multiple perspectives (including sociocultural perspectives) and diverse talents and skills in developing computational artifacts.</v>
      </c>
      <c r="BS2" s="100" t="s">
        <v>769</v>
      </c>
      <c r="BT2" s="100" t="str">
        <f>iferror(vlookup(BS2,'AP CS Principles Curriculum Framework'!$E:$F,2,0),"")</f>
        <v>A collaboratively created computational artifact can reflect personal expressions of ideas.</v>
      </c>
      <c r="BU2" s="100"/>
      <c r="BV2" s="100" t="str">
        <f>iferror(vlookup(BU2,'AP CS Principles Curriculum Framework'!$E:$F,2,0),"")</f>
        <v/>
      </c>
      <c r="BW2" s="100"/>
      <c r="BX2" s="105" t="str">
        <f>iferror(vlookup(BW2,'AP CS Principles Curriculum Framework'!$E:$F,2,0),"")</f>
        <v/>
      </c>
      <c r="BY2" s="100"/>
      <c r="BZ2" s="100" t="s">
        <v>791</v>
      </c>
      <c r="CA2" s="100"/>
      <c r="CB2" s="71" t="s">
        <v>792</v>
      </c>
      <c r="CC2" s="53" t="s">
        <v>794</v>
      </c>
      <c r="CD2" s="106"/>
      <c r="CE2" s="106"/>
      <c r="CF2" s="106"/>
      <c r="CG2" s="106"/>
      <c r="CH2" s="106"/>
      <c r="CI2" s="106"/>
      <c r="CJ2" s="100" t="s">
        <v>798</v>
      </c>
      <c r="CK2" s="100" t="s">
        <v>799</v>
      </c>
      <c r="CL2" s="100"/>
      <c r="CM2" s="100"/>
      <c r="CN2" s="109" t="s">
        <v>800</v>
      </c>
      <c r="CO2" s="109" t="s">
        <v>801</v>
      </c>
      <c r="CP2" s="109" t="s">
        <v>802</v>
      </c>
      <c r="CQ2" s="109" t="s">
        <v>803</v>
      </c>
      <c r="CR2" s="109" t="s">
        <v>804</v>
      </c>
      <c r="CS2" s="109" t="s">
        <v>805</v>
      </c>
      <c r="CT2" s="109"/>
      <c r="CU2" s="109"/>
      <c r="CV2" s="109"/>
      <c r="CW2" s="109"/>
      <c r="CX2" s="109"/>
      <c r="CY2" s="105"/>
      <c r="CZ2" s="113" t="str">
        <f t="shared" ref="CZ2:CZ8" si="1">HYPERLINK(CONCATENATE("https://drive.google.com/open?id=",DA2),CONCATENATE("Unit"," ", A2," - ", B2))</f>
        <v>Unit 0 - Creativity</v>
      </c>
      <c r="DA2" s="115" t="s">
        <v>807</v>
      </c>
      <c r="DB2" s="116" t="str">
        <f>hyperlink("http://media.collegeboard.com/digitalServices/pdf/ap/comp-sci-principles-draft-cf-final.pdf","AP CSP Curriculum Framework")</f>
        <v>AP CSP Curriculum Framework</v>
      </c>
      <c r="DC2" s="71" t="s">
        <v>815</v>
      </c>
      <c r="DD2" s="71" t="s">
        <v>816</v>
      </c>
      <c r="DE2" s="71" t="s">
        <v>817</v>
      </c>
      <c r="DF2" s="84" t="s">
        <v>818</v>
      </c>
      <c r="DG2" s="113" t="str">
        <f>HYPERLINK("https://docs.google.com/open?id=1JRqeuZ9SsGVjPwm0G6fJ9hBdjO_rG2zInQhacXEFSxk","Unit 0 - Creativity - Unit Plan")</f>
        <v>Unit 0 - Creativity - Unit Plan</v>
      </c>
      <c r="DH2" s="71" t="s">
        <v>820</v>
      </c>
      <c r="DI2" s="71" t="s">
        <v>696</v>
      </c>
    </row>
    <row r="3" ht="15.75" customHeight="1">
      <c r="A3" s="118">
        <v>1.0</v>
      </c>
      <c r="B3" s="118" t="s">
        <v>176</v>
      </c>
      <c r="C3" s="118">
        <v>3.0</v>
      </c>
      <c r="D3" s="119"/>
      <c r="E3" s="119" t="s">
        <v>830</v>
      </c>
      <c r="F3" s="120" t="s">
        <v>833</v>
      </c>
      <c r="G3" s="120" t="s">
        <v>359</v>
      </c>
      <c r="H3" s="122"/>
      <c r="I3" s="122"/>
      <c r="J3" s="122"/>
      <c r="K3" s="122"/>
      <c r="L3" s="123" t="s">
        <v>260</v>
      </c>
      <c r="M3" s="123" t="s">
        <v>338</v>
      </c>
      <c r="N3" s="123" t="s">
        <v>344</v>
      </c>
      <c r="O3" s="126"/>
      <c r="P3" s="126"/>
      <c r="Q3" s="127" t="s">
        <v>261</v>
      </c>
      <c r="R3" s="129" t="s">
        <v>851</v>
      </c>
      <c r="S3" s="129" t="s">
        <v>381</v>
      </c>
      <c r="T3" s="129" t="s">
        <v>851</v>
      </c>
      <c r="U3" s="129"/>
      <c r="V3" s="129"/>
      <c r="W3" s="129" t="s">
        <v>860</v>
      </c>
      <c r="X3" s="129" t="s">
        <v>851</v>
      </c>
      <c r="Y3" s="129" t="s">
        <v>383</v>
      </c>
      <c r="Z3" s="129" t="s">
        <v>731</v>
      </c>
      <c r="AA3" s="129"/>
      <c r="AB3" s="129"/>
      <c r="AC3" s="129"/>
      <c r="AD3" s="131"/>
      <c r="AE3" s="132" t="s">
        <v>265</v>
      </c>
      <c r="AF3" s="132" t="s">
        <v>266</v>
      </c>
      <c r="AG3" s="132" t="s">
        <v>872</v>
      </c>
      <c r="AH3" s="132" t="s">
        <v>874</v>
      </c>
      <c r="AI3" s="132" t="s">
        <v>876</v>
      </c>
      <c r="AJ3" s="132" t="s">
        <v>877</v>
      </c>
      <c r="AK3" s="133" t="s">
        <v>385</v>
      </c>
      <c r="AL3" s="134" t="str">
        <f>iferror(vlookup(AK3,'AP CS Principles Curriculum Framework'!$E:$F,2,0),"")</f>
        <v>Programs are developed and used in a variety of ways by a wide range of people depending on the goals of the programmer.</v>
      </c>
      <c r="AM3" s="135" t="s">
        <v>386</v>
      </c>
      <c r="AN3" s="134" t="str">
        <f>iferror(vlookup(AM3,'AP CS Principles Curriculum Framework'!$E:$F,2,0),"")</f>
        <v>Programs developed for creative expression, to satisfy personal curiosity, or to create new knowledge may have visual, audible, or tactile inputs and outputs.</v>
      </c>
      <c r="AO3" s="135" t="s">
        <v>388</v>
      </c>
      <c r="AP3" s="134" t="str">
        <f>iferror(vlookup(AO3,'AP CS Principles Curriculum Framework'!$E:$F,2,0),"")</f>
        <v>Programs developed for creative expression, to satisfy personal curiosity, or to create new knowledge may be developed with different standards or methods than programs developed for widespread distribution.</v>
      </c>
      <c r="AQ3" s="135" t="s">
        <v>389</v>
      </c>
      <c r="AR3" s="134" t="str">
        <f>iferror(vlookup(AQ3,'AP CS Principles Curriculum Framework'!$E:$F,2,0),"")</f>
        <v>Additional desired outcomes may be realized independently of the original purpose of the program.</v>
      </c>
      <c r="AS3" s="135" t="s">
        <v>393</v>
      </c>
      <c r="AT3" s="134" t="str">
        <f>iferror(vlookup(AS3,'AP CS Principles Curriculum Framework'!$E:$F,2,0),"")</f>
        <v>An iterative process of program development helps in developing a correct program to solve problems.</v>
      </c>
      <c r="AU3" s="135" t="s">
        <v>395</v>
      </c>
      <c r="AV3" s="134" t="str">
        <f>iferror(vlookup(AU3,'AP CS Principles Curriculum Framework'!$E:$F,2,0),"")</f>
        <v>Developing correct program components and then combining them helps in creating correct programs.</v>
      </c>
      <c r="AW3" s="135" t="s">
        <v>396</v>
      </c>
      <c r="AX3" s="134" t="str">
        <f>iferror(vlookup(AW3,'AP CS Principles Curriculum Framework'!$E:$F,2,0),"")</f>
        <v>Incrementally adding tested program segments to correct, working programs helps create large correct programs.</v>
      </c>
      <c r="AY3" s="135" t="s">
        <v>945</v>
      </c>
      <c r="AZ3" s="134" t="str">
        <f>iferror(vlookup(AY3,'AP CS Principles Curriculum Framework'!$E:$F,2,0),"")</f>
        <v>Collaboration can decrease the size and complexity of tasks required of individual programmers.</v>
      </c>
      <c r="BA3" s="135" t="s">
        <v>957</v>
      </c>
      <c r="BB3" s="134" t="str">
        <f>iferror(vlookup(BA3,'AP CS Principles Curriculum Framework'!$E:$F,2,0),"")</f>
        <v>Collaboration facilitates multiple perspectives in developing ideas for solving problems by programming.</v>
      </c>
      <c r="BC3" s="135" t="s">
        <v>963</v>
      </c>
      <c r="BD3" s="134" t="str">
        <f>iferror(vlookup(BC3,'AP CS Principles Curriculum Framework'!$E:$F,2,0),"")</f>
        <v>Collaboration can make it easier to find and correct errors when developing programs.</v>
      </c>
      <c r="BE3" s="135" t="s">
        <v>969</v>
      </c>
      <c r="BF3" s="134" t="str">
        <f>iferror(vlookup(BE3,'AP CS Principles Curriculum Framework'!$E:$F,2,0),"")</f>
        <v>Collaboration facilitates developing program components independently.</v>
      </c>
      <c r="BG3" s="135"/>
      <c r="BH3" s="134" t="str">
        <f>iferror(vlookup(BG3,'AP CS Principles Curriculum Framework'!$E:$F,2,0),"")</f>
        <v/>
      </c>
      <c r="BI3" s="135"/>
      <c r="BJ3" s="134" t="str">
        <f>iferror(vlookup(BI3,'AP CS Principles Curriculum Framework'!$E:$F,2,0),"")</f>
        <v/>
      </c>
      <c r="BK3" s="135"/>
      <c r="BL3" s="134" t="str">
        <f>iferror(vlookup(BK3,'AP CS Principles Curriculum Framework'!$E:$F,2,0),"")</f>
        <v/>
      </c>
      <c r="BM3" s="135"/>
      <c r="BN3" s="134" t="str">
        <f>iferror(vlookup(BM3,'AP CS Principles Curriculum Framework'!$E:$F,2,0),"")</f>
        <v/>
      </c>
      <c r="BO3" s="135"/>
      <c r="BP3" s="134" t="str">
        <f>iferror(vlookup(BO3,'AP CS Principles Curriculum Framework'!$E:$F,2,0),"")</f>
        <v/>
      </c>
      <c r="BQ3" s="135"/>
      <c r="BR3" s="134" t="str">
        <f>iferror(vlookup(BQ3,'AP CS Principles Curriculum Framework'!$E:$F,2,0),"")</f>
        <v/>
      </c>
      <c r="BS3" s="135"/>
      <c r="BT3" s="134" t="str">
        <f>iferror(vlookup(BS3,'AP CS Principles Curriculum Framework'!$E:$F,2,0),"")</f>
        <v/>
      </c>
      <c r="BU3" s="135"/>
      <c r="BV3" s="134" t="str">
        <f>iferror(vlookup(BU3,'AP CS Principles Curriculum Framework'!$E:$F,2,0),"")</f>
        <v/>
      </c>
      <c r="BW3" s="135"/>
      <c r="BX3" s="140" t="str">
        <f>iferror(vlookup(BW3,'AP CS Principles Curriculum Framework'!$E:$F,2,0),"")</f>
        <v/>
      </c>
      <c r="BY3" s="141"/>
      <c r="BZ3" s="142" t="s">
        <v>1059</v>
      </c>
      <c r="CA3" s="141"/>
      <c r="CB3" s="142" t="s">
        <v>1067</v>
      </c>
      <c r="CC3" s="143" t="s">
        <v>794</v>
      </c>
      <c r="CD3" s="143" t="s">
        <v>1073</v>
      </c>
      <c r="CE3" s="143" t="s">
        <v>80</v>
      </c>
      <c r="CF3" s="144"/>
      <c r="CG3" s="144"/>
      <c r="CH3" s="144"/>
      <c r="CI3" s="144"/>
      <c r="CJ3" s="142" t="s">
        <v>1081</v>
      </c>
      <c r="CK3" s="145" t="s">
        <v>1082</v>
      </c>
      <c r="CL3" s="145" t="s">
        <v>1087</v>
      </c>
      <c r="CM3" s="145"/>
      <c r="CN3" s="146"/>
      <c r="CO3" s="146"/>
      <c r="CP3" s="146"/>
      <c r="CQ3" s="146"/>
      <c r="CR3" s="146"/>
      <c r="CS3" s="146"/>
      <c r="CT3" s="146"/>
      <c r="CU3" s="146"/>
      <c r="CV3" s="146"/>
      <c r="CW3" s="146"/>
      <c r="CX3" s="146"/>
      <c r="CY3" s="147"/>
      <c r="CZ3" s="113" t="str">
        <f t="shared" si="1"/>
        <v>Unit 1 - Programming</v>
      </c>
      <c r="DA3" s="148" t="s">
        <v>1101</v>
      </c>
      <c r="DB3" s="116" t="str">
        <f>HYPERLINK("http://media.collegeboard.com/digitalServices/pdf/ap/ap-computer-science-principles-performance-assessment.pdf","CSP Performance Tasks")</f>
        <v>CSP Performance Tasks</v>
      </c>
      <c r="DC3" s="149" t="s">
        <v>815</v>
      </c>
      <c r="DD3" s="149" t="s">
        <v>816</v>
      </c>
      <c r="DE3" s="149" t="s">
        <v>817</v>
      </c>
      <c r="DF3" s="150" t="s">
        <v>1113</v>
      </c>
      <c r="DG3" s="151" t="str">
        <f>HYPERLINK("https://docs.google.com/open?id=1HmbGDYsnpGjSm2m8QqujGKWiz_WNNWjOrAX5Bxk1qM8","Unit 1 - Programming - Unit Plan")</f>
        <v>Unit 1 - Programming - Unit Plan</v>
      </c>
      <c r="DH3" s="149" t="s">
        <v>1114</v>
      </c>
      <c r="DI3" s="149" t="s">
        <v>697</v>
      </c>
    </row>
    <row r="4" ht="15.75" customHeight="1">
      <c r="A4" s="99">
        <v>2.0</v>
      </c>
      <c r="B4" s="99" t="s">
        <v>288</v>
      </c>
      <c r="C4" s="99">
        <v>2.0</v>
      </c>
      <c r="D4" s="71" t="s">
        <v>1117</v>
      </c>
      <c r="E4" s="71" t="s">
        <v>1120</v>
      </c>
      <c r="F4" s="71" t="s">
        <v>669</v>
      </c>
      <c r="G4" s="71"/>
      <c r="H4" s="71"/>
      <c r="I4" s="71"/>
      <c r="J4" s="71"/>
      <c r="K4" s="71"/>
      <c r="L4" s="71" t="s">
        <v>342</v>
      </c>
      <c r="M4" s="100"/>
      <c r="N4" s="100"/>
      <c r="O4" s="100"/>
      <c r="P4" s="100"/>
      <c r="Q4" s="101" t="s">
        <v>670</v>
      </c>
      <c r="R4" s="71" t="s">
        <v>731</v>
      </c>
      <c r="S4" s="71" t="s">
        <v>671</v>
      </c>
      <c r="T4" s="71" t="s">
        <v>851</v>
      </c>
      <c r="U4" s="71" t="s">
        <v>672</v>
      </c>
      <c r="V4" s="71" t="s">
        <v>851</v>
      </c>
      <c r="W4" s="71"/>
      <c r="X4" s="71"/>
      <c r="Y4" s="71"/>
      <c r="Z4" s="71"/>
      <c r="AA4" s="71"/>
      <c r="AB4" s="71"/>
      <c r="AC4" s="71"/>
      <c r="AD4" s="102"/>
      <c r="AE4" s="71" t="s">
        <v>264</v>
      </c>
      <c r="AF4" s="71" t="s">
        <v>265</v>
      </c>
      <c r="AG4" s="71" t="s">
        <v>266</v>
      </c>
      <c r="AH4" s="100"/>
      <c r="AI4" s="100"/>
      <c r="AJ4" s="100"/>
      <c r="AK4" s="101" t="s">
        <v>673</v>
      </c>
      <c r="AL4" s="100" t="str">
        <f>iferror(vlookup(AK4,'AP CS Principles Curriculum Framework'!$E:$F,2,0),"")</f>
        <v>The process of developing an abstraction involves removing detail and generalizing functionality.</v>
      </c>
      <c r="AM4" s="71" t="s">
        <v>1171</v>
      </c>
      <c r="AN4" s="100" t="str">
        <f>iferror(vlookup(AM4,'AP CS Principles Curriculum Framework'!$E:$F,2,0),"")</f>
        <v>In many programming languages, the fixed number of bits used to represent characters or integers limits the range of integer values and mathematical operations; this limitation can result in overflow or other errors.</v>
      </c>
      <c r="AO4" s="71" t="s">
        <v>1182</v>
      </c>
      <c r="AP4" s="100" t="str">
        <f>iferror(vlookup(AO4,'AP CS Principles Curriculum Framework'!$E:$F,2,0),"")</f>
        <v>In many programming languages, the fixed number of bits used to represent real numbers (as floating-point numbers) limits the range of floating- point values and mathematical operations; this limitation can result in round-off and other errors.</v>
      </c>
      <c r="AQ4" s="71" t="s">
        <v>1198</v>
      </c>
      <c r="AR4" s="100" t="str">
        <f>iferror(vlookup(AQ4,'AP CS Principles Curriculum Framework'!$E:$F,2,0),"")</f>
        <v>The interpretation of a binary sequence depends on how it is used.</v>
      </c>
      <c r="AS4" s="71" t="s">
        <v>1209</v>
      </c>
      <c r="AT4" s="100" t="str">
        <f>iferror(vlookup(AS4,'AP CS Principles Curriculum Framework'!$E:$F,2,0),"")</f>
        <v>A sequence of bits may represent instructions or data.</v>
      </c>
      <c r="AU4" s="71" t="s">
        <v>1219</v>
      </c>
      <c r="AV4" s="100" t="str">
        <f>iferror(vlookup(AU4,'AP CS Principles Curriculum Framework'!$E:$F,2,0),"")</f>
        <v>A sequence of bits may represent different types of data in different contexts.</v>
      </c>
      <c r="AW4" s="71" t="s">
        <v>1231</v>
      </c>
      <c r="AX4" s="100" t="str">
        <f>iferror(vlookup(AW4,'AP CS Principles Curriculum Framework'!$E:$F,2,0),"")</f>
        <v>Software is developed using multiple levels of abstractions, such as constants, expressions, statements, procedures, and libraries.</v>
      </c>
      <c r="AY4" s="71" t="s">
        <v>1239</v>
      </c>
      <c r="AZ4" s="100" t="str">
        <f>iferror(vlookup(AY4,'AP CS Principles Curriculum Framework'!$E:$F,2,0),"")</f>
        <v>Being aware of and using multiple levels of abstraction in developing programs helps to more effectively apply available resources and tools to solve problems.</v>
      </c>
      <c r="BA4" s="100"/>
      <c r="BB4" s="100" t="str">
        <f>iferror(vlookup(BA4,'AP CS Principles Curriculum Framework'!$E:$F,2,0),"")</f>
        <v/>
      </c>
      <c r="BC4" s="100"/>
      <c r="BD4" s="100" t="str">
        <f>iferror(vlookup(BC4,'AP CS Principles Curriculum Framework'!$E:$F,2,0),"")</f>
        <v/>
      </c>
      <c r="BE4" s="100"/>
      <c r="BF4" s="100" t="str">
        <f>iferror(vlookup(BE4,'AP CS Principles Curriculum Framework'!$E:$F,2,0),"")</f>
        <v/>
      </c>
      <c r="BG4" s="100"/>
      <c r="BH4" s="100" t="str">
        <f>iferror(vlookup(BG4,'AP CS Principles Curriculum Framework'!$E:$F,2,0),"")</f>
        <v/>
      </c>
      <c r="BI4" s="100"/>
      <c r="BJ4" s="100" t="str">
        <f>iferror(vlookup(BI4,'AP CS Principles Curriculum Framework'!$E:$F,2,0),"")</f>
        <v/>
      </c>
      <c r="BK4" s="100"/>
      <c r="BL4" s="100" t="str">
        <f>iferror(vlookup(BK4,'AP CS Principles Curriculum Framework'!$E:$F,2,0),"")</f>
        <v/>
      </c>
      <c r="BM4" s="100"/>
      <c r="BN4" s="100" t="str">
        <f>iferror(vlookup(BM4,'AP CS Principles Curriculum Framework'!$E:$F,2,0),"")</f>
        <v/>
      </c>
      <c r="BO4" s="100"/>
      <c r="BP4" s="100" t="str">
        <f>iferror(vlookup(BO4,'AP CS Principles Curriculum Framework'!$E:$F,2,0),"")</f>
        <v/>
      </c>
      <c r="BQ4" s="100"/>
      <c r="BR4" s="100" t="str">
        <f>iferror(vlookup(BQ4,'AP CS Principles Curriculum Framework'!$E:$F,2,0),"")</f>
        <v/>
      </c>
      <c r="BS4" s="100"/>
      <c r="BT4" s="100" t="str">
        <f>iferror(vlookup(BS4,'AP CS Principles Curriculum Framework'!$E:$F,2,0),"")</f>
        <v/>
      </c>
      <c r="BU4" s="100"/>
      <c r="BV4" s="100" t="str">
        <f>iferror(vlookup(BU4,'AP CS Principles Curriculum Framework'!$E:$F,2,0),"")</f>
        <v/>
      </c>
      <c r="BW4" s="100"/>
      <c r="BX4" s="105" t="str">
        <f>iferror(vlookup(BW4,'AP CS Principles Curriculum Framework'!$E:$F,2,0),"")</f>
        <v/>
      </c>
      <c r="BY4" s="100"/>
      <c r="BZ4" s="100"/>
      <c r="CA4" s="100"/>
      <c r="CB4" s="71" t="s">
        <v>1067</v>
      </c>
      <c r="CC4" s="53" t="s">
        <v>794</v>
      </c>
      <c r="CD4" s="53" t="s">
        <v>1357</v>
      </c>
      <c r="CE4" s="53" t="s">
        <v>80</v>
      </c>
      <c r="CF4" s="53" t="s">
        <v>1359</v>
      </c>
      <c r="CG4" s="106"/>
      <c r="CH4" s="106"/>
      <c r="CI4" s="106"/>
      <c r="CJ4" s="156" t="s">
        <v>1360</v>
      </c>
      <c r="CK4" s="100"/>
      <c r="CL4" s="100"/>
      <c r="CM4" s="100"/>
      <c r="CN4" s="109"/>
      <c r="CO4" s="109"/>
      <c r="CP4" s="109"/>
      <c r="CQ4" s="109"/>
      <c r="CR4" s="109"/>
      <c r="CS4" s="109"/>
      <c r="CT4" s="109"/>
      <c r="CU4" s="109"/>
      <c r="CV4" s="109"/>
      <c r="CW4" s="109"/>
      <c r="CX4" s="109"/>
      <c r="CY4" s="105"/>
      <c r="CZ4" s="113" t="str">
        <f t="shared" si="1"/>
        <v>Unit 2 - Abstraction</v>
      </c>
      <c r="DA4" s="159" t="s">
        <v>1361</v>
      </c>
      <c r="DB4" s="116" t="str">
        <f>hyperlink("http://apcsprinciples.org/cs-principles-documents/","CSP Resources")</f>
        <v>CSP Resources</v>
      </c>
      <c r="DC4" s="71" t="s">
        <v>815</v>
      </c>
      <c r="DD4" s="71" t="s">
        <v>816</v>
      </c>
      <c r="DE4" s="71" t="s">
        <v>817</v>
      </c>
      <c r="DF4" s="84" t="s">
        <v>1362</v>
      </c>
      <c r="DG4" s="113" t="str">
        <f>HYPERLINK("https://docs.google.com/open?id=16oXHCu0NOf3zXmdneIApG61cuePeeObDCHfV5ZG9y7k","Unit 2 - Abstraction - Unit Plan")</f>
        <v>Unit 2 - Abstraction - Unit Plan</v>
      </c>
      <c r="DH4" s="71" t="s">
        <v>1364</v>
      </c>
      <c r="DI4" s="71" t="s">
        <v>698</v>
      </c>
    </row>
    <row r="5" ht="15.75" customHeight="1">
      <c r="A5" s="118">
        <v>3.0</v>
      </c>
      <c r="B5" s="118" t="s">
        <v>289</v>
      </c>
      <c r="C5" s="118">
        <v>2.0</v>
      </c>
      <c r="D5" s="119"/>
      <c r="E5" s="119" t="s">
        <v>1365</v>
      </c>
      <c r="F5" s="120" t="s">
        <v>372</v>
      </c>
      <c r="G5" s="120" t="s">
        <v>360</v>
      </c>
      <c r="H5" s="120" t="s">
        <v>366</v>
      </c>
      <c r="I5" s="120" t="s">
        <v>370</v>
      </c>
      <c r="J5" s="122"/>
      <c r="K5" s="122"/>
      <c r="L5" s="123" t="s">
        <v>1254</v>
      </c>
      <c r="M5" s="123" t="s">
        <v>339</v>
      </c>
      <c r="N5" s="123" t="s">
        <v>345</v>
      </c>
      <c r="O5" s="123" t="s">
        <v>352</v>
      </c>
      <c r="P5" s="126"/>
      <c r="Q5" s="127" t="s">
        <v>1255</v>
      </c>
      <c r="R5" s="129" t="s">
        <v>731</v>
      </c>
      <c r="S5" s="129" t="s">
        <v>1302</v>
      </c>
      <c r="T5" s="129" t="s">
        <v>851</v>
      </c>
      <c r="U5" s="129" t="s">
        <v>1317</v>
      </c>
      <c r="V5" s="129" t="s">
        <v>731</v>
      </c>
      <c r="W5" s="129" t="s">
        <v>1352</v>
      </c>
      <c r="X5" s="129" t="s">
        <v>851</v>
      </c>
      <c r="Y5" s="129"/>
      <c r="Z5" s="129"/>
      <c r="AA5" s="129"/>
      <c r="AB5" s="129"/>
      <c r="AC5" s="129"/>
      <c r="AD5" s="131"/>
      <c r="AE5" s="132" t="s">
        <v>872</v>
      </c>
      <c r="AF5" s="132" t="s">
        <v>874</v>
      </c>
      <c r="AG5" s="132" t="s">
        <v>1366</v>
      </c>
      <c r="AH5" s="132" t="s">
        <v>736</v>
      </c>
      <c r="AI5" s="132" t="s">
        <v>737</v>
      </c>
      <c r="AJ5" s="132" t="s">
        <v>738</v>
      </c>
      <c r="AK5" s="133" t="s">
        <v>1256</v>
      </c>
      <c r="AL5" s="134" t="str">
        <f>iferror(vlookup(AK5,'AP CS Principles Curriculum Framework'!$E:$F,2,0),"")</f>
        <v>Email, short message service (SMS), and chat have fostered new ways to communicate and collaborate.</v>
      </c>
      <c r="AM5" s="135" t="s">
        <v>1303</v>
      </c>
      <c r="AN5" s="134" t="str">
        <f>iferror(vlookup(AM5,'AP CS Principles Curriculum Framework'!$E:$F,2,0),"")</f>
        <v>Machine learning and data mining have enabled innovation in medicine, business, and science.</v>
      </c>
      <c r="AO5" s="135" t="s">
        <v>1318</v>
      </c>
      <c r="AP5" s="134" t="str">
        <f>iferror(vlookup(AO5,'AP CS Principles Curriculum Framework'!$E:$F,2,0),"")</f>
        <v>Innovations enabled by computing raise legal and ethical concerns.</v>
      </c>
      <c r="AQ5" s="135" t="s">
        <v>1353</v>
      </c>
      <c r="AR5" s="134" t="str">
        <f>iferror(vlookup(AQ5,'AP CS Principles Curriculum Framework'!$E:$F,2,0),"")</f>
        <v>The innovation and impact of social media and online access is different in different countries and in different socioeconomic groups.</v>
      </c>
      <c r="AS5" s="135" t="s">
        <v>1355</v>
      </c>
      <c r="AT5" s="134" t="str">
        <f>iferror(vlookup(AS5,'AP CS Principles Curriculum Framework'!$E:$F,2,0),"")</f>
        <v>Mobile, wireless, and networked computing have an impact on innovation throughout the world.</v>
      </c>
      <c r="AU5" s="135"/>
      <c r="AV5" s="134" t="str">
        <f>iferror(vlookup(AU5,'AP CS Principles Curriculum Framework'!$E:$F,2,0),"")</f>
        <v/>
      </c>
      <c r="AW5" s="134"/>
      <c r="AX5" s="134" t="str">
        <f>iferror(vlookup(AW5,'AP CS Principles Curriculum Framework'!$E:$F,2,0),"")</f>
        <v/>
      </c>
      <c r="AY5" s="134"/>
      <c r="AZ5" s="134" t="str">
        <f>iferror(vlookup(AY5,'AP CS Principles Curriculum Framework'!$E:$F,2,0),"")</f>
        <v/>
      </c>
      <c r="BA5" s="134"/>
      <c r="BB5" s="134" t="str">
        <f>iferror(vlookup(BA5,'AP CS Principles Curriculum Framework'!$E:$F,2,0),"")</f>
        <v/>
      </c>
      <c r="BC5" s="134"/>
      <c r="BD5" s="134" t="str">
        <f>iferror(vlookup(BC5,'AP CS Principles Curriculum Framework'!$E:$F,2,0),"")</f>
        <v/>
      </c>
      <c r="BE5" s="134"/>
      <c r="BF5" s="134" t="str">
        <f>iferror(vlookup(BE5,'AP CS Principles Curriculum Framework'!$E:$F,2,0),"")</f>
        <v/>
      </c>
      <c r="BG5" s="134"/>
      <c r="BH5" s="134" t="str">
        <f>iferror(vlookup(BG5,'AP CS Principles Curriculum Framework'!$E:$F,2,0),"")</f>
        <v/>
      </c>
      <c r="BI5" s="134"/>
      <c r="BJ5" s="134" t="str">
        <f>iferror(vlookup(BI5,'AP CS Principles Curriculum Framework'!$E:$F,2,0),"")</f>
        <v/>
      </c>
      <c r="BK5" s="134"/>
      <c r="BL5" s="134" t="str">
        <f>iferror(vlookup(BK5,'AP CS Principles Curriculum Framework'!$E:$F,2,0),"")</f>
        <v/>
      </c>
      <c r="BM5" s="134"/>
      <c r="BN5" s="134" t="str">
        <f>iferror(vlookup(BM5,'AP CS Principles Curriculum Framework'!$E:$F,2,0),"")</f>
        <v/>
      </c>
      <c r="BO5" s="134"/>
      <c r="BP5" s="134" t="str">
        <f>iferror(vlookup(BO5,'AP CS Principles Curriculum Framework'!$E:$F,2,0),"")</f>
        <v/>
      </c>
      <c r="BQ5" s="134"/>
      <c r="BR5" s="134" t="str">
        <f>iferror(vlookup(BQ5,'AP CS Principles Curriculum Framework'!$E:$F,2,0),"")</f>
        <v/>
      </c>
      <c r="BS5" s="134"/>
      <c r="BT5" s="134" t="str">
        <f>iferror(vlookup(BS5,'AP CS Principles Curriculum Framework'!$E:$F,2,0),"")</f>
        <v/>
      </c>
      <c r="BU5" s="134"/>
      <c r="BV5" s="134" t="str">
        <f>iferror(vlookup(BU5,'AP CS Principles Curriculum Framework'!$E:$F,2,0),"")</f>
        <v/>
      </c>
      <c r="BW5" s="134"/>
      <c r="BX5" s="140" t="str">
        <f>iferror(vlookup(BW5,'AP CS Principles Curriculum Framework'!$E:$F,2,0),"")</f>
        <v/>
      </c>
      <c r="BY5" s="141"/>
      <c r="BZ5" s="142" t="s">
        <v>1394</v>
      </c>
      <c r="CA5" s="142" t="s">
        <v>1395</v>
      </c>
      <c r="CB5" s="145" t="s">
        <v>1396</v>
      </c>
      <c r="CC5" s="143" t="s">
        <v>1397</v>
      </c>
      <c r="CD5" s="143" t="s">
        <v>1398</v>
      </c>
      <c r="CE5" s="143" t="s">
        <v>794</v>
      </c>
      <c r="CF5" s="144"/>
      <c r="CG5" s="144"/>
      <c r="CH5" s="144"/>
      <c r="CI5" s="144"/>
      <c r="CJ5" s="142" t="s">
        <v>1400</v>
      </c>
      <c r="CK5" s="141"/>
      <c r="CL5" s="141"/>
      <c r="CM5" s="141"/>
      <c r="CN5" s="146"/>
      <c r="CO5" s="146"/>
      <c r="CP5" s="146"/>
      <c r="CQ5" s="146"/>
      <c r="CR5" s="146"/>
      <c r="CS5" s="146"/>
      <c r="CT5" s="146"/>
      <c r="CU5" s="146"/>
      <c r="CV5" s="146"/>
      <c r="CW5" s="146"/>
      <c r="CX5" s="146"/>
      <c r="CY5" s="147"/>
      <c r="CZ5" s="113" t="str">
        <f t="shared" si="1"/>
        <v>Unit 3 - Impact</v>
      </c>
      <c r="DA5" s="148" t="s">
        <v>1402</v>
      </c>
      <c r="DB5" s="116" t="str">
        <f>HYPERLINK("https://docs.google.com/a/afsenyc.org/document/d/1D9i639s-au0phD399MfNi-79d-_E8h3JmyBVuVc4JGc/edit#","CSP Curriculum Framework - Google Docs Version")</f>
        <v>CSP Curriculum Framework - Google Docs Version</v>
      </c>
      <c r="DC5" s="149" t="s">
        <v>815</v>
      </c>
      <c r="DD5" s="149" t="s">
        <v>816</v>
      </c>
      <c r="DE5" s="149" t="s">
        <v>817</v>
      </c>
      <c r="DF5" s="150" t="s">
        <v>1403</v>
      </c>
      <c r="DG5" s="151" t="str">
        <f>HYPERLINK("https://docs.google.com/open?id=1jkdltH8SLsr4JxB6nxJG5F77RfaemAcw3MGPo6izC50","Unit 3 - Impact - Unit Plan")</f>
        <v>Unit 3 - Impact - Unit Plan</v>
      </c>
      <c r="DH5" s="149" t="s">
        <v>1404</v>
      </c>
      <c r="DI5" s="149" t="s">
        <v>699</v>
      </c>
    </row>
    <row r="6" ht="15.75" customHeight="1">
      <c r="A6" s="99">
        <v>4.0</v>
      </c>
      <c r="B6" s="99" t="s">
        <v>290</v>
      </c>
      <c r="C6" s="99">
        <v>2.0</v>
      </c>
      <c r="D6" s="71"/>
      <c r="E6" s="71" t="s">
        <v>1406</v>
      </c>
      <c r="F6" s="71" t="s">
        <v>1157</v>
      </c>
      <c r="G6" s="71" t="s">
        <v>361</v>
      </c>
      <c r="H6" s="71" t="s">
        <v>367</v>
      </c>
      <c r="I6" s="100"/>
      <c r="J6" s="100"/>
      <c r="K6" s="100"/>
      <c r="L6" s="71" t="s">
        <v>1158</v>
      </c>
      <c r="M6" s="71" t="s">
        <v>340</v>
      </c>
      <c r="N6" s="71" t="s">
        <v>346</v>
      </c>
      <c r="O6" s="71" t="s">
        <v>339</v>
      </c>
      <c r="P6" s="100"/>
      <c r="Q6" s="101" t="s">
        <v>1159</v>
      </c>
      <c r="R6" s="71" t="s">
        <v>731</v>
      </c>
      <c r="S6" s="71" t="s">
        <v>1181</v>
      </c>
      <c r="T6" s="71" t="s">
        <v>731</v>
      </c>
      <c r="U6" s="71" t="s">
        <v>1191</v>
      </c>
      <c r="V6" s="71" t="s">
        <v>851</v>
      </c>
      <c r="W6" s="71" t="s">
        <v>1220</v>
      </c>
      <c r="X6" s="71" t="s">
        <v>851</v>
      </c>
      <c r="Y6" s="71"/>
      <c r="Z6" s="71"/>
      <c r="AA6" s="71"/>
      <c r="AB6" s="71"/>
      <c r="AC6" s="71"/>
      <c r="AD6" s="102"/>
      <c r="AE6" s="71" t="s">
        <v>736</v>
      </c>
      <c r="AF6" s="71" t="s">
        <v>1383</v>
      </c>
      <c r="AG6" s="71" t="s">
        <v>1384</v>
      </c>
      <c r="AH6" s="100"/>
      <c r="AI6" s="100"/>
      <c r="AJ6" s="100"/>
      <c r="AK6" s="101" t="s">
        <v>1160</v>
      </c>
      <c r="AL6" s="100" t="str">
        <f>iferror(vlookup(AK6,'AP CS Principles Curriculum Framework'!$E:$F,2,0),"")</f>
        <v>The Internet connects devices and networks all over the world.</v>
      </c>
      <c r="AM6" s="71" t="s">
        <v>1183</v>
      </c>
      <c r="AN6" s="100" t="str">
        <f>iferror(vlookup(AM6,'AP CS Principles Curriculum Framework'!$E:$F,2,0),"")</f>
        <v>The Internet and the systems built on it are hierarchical and redundant.</v>
      </c>
      <c r="AO6" s="182" t="s">
        <v>1185</v>
      </c>
      <c r="AP6" s="100" t="str">
        <f>iferror(vlookup(AO6,'AP CS Principles Curriculum Framework'!$E:$F,2,0),"")</f>
        <v>The domain name syntax is hierarchical.</v>
      </c>
      <c r="AQ6" s="71" t="s">
        <v>1408</v>
      </c>
      <c r="AR6" s="100" t="str">
        <f>iferror(vlookup(AQ6,'AP CS Principles Curriculum Framework'!$E:$F,2,0),"")</f>
        <v>IP addresses are hierarchical.</v>
      </c>
      <c r="AS6" s="71" t="s">
        <v>1189</v>
      </c>
      <c r="AT6" s="100" t="str">
        <f>iferror(vlookup(AS6,'AP CS Principles Curriculum Framework'!$E:$F,2,0),"")</f>
        <v>Routing on the Internet is fault tolerant and redundant.</v>
      </c>
      <c r="AU6" s="71" t="s">
        <v>1192</v>
      </c>
      <c r="AV6" s="100" t="str">
        <f>iferror(vlookup(AU6,'AP CS Principles Curriculum Framework'!$E:$F,2,0),"")</f>
        <v>Hierarchy and redundancy help systems scale.</v>
      </c>
      <c r="AW6" s="71" t="s">
        <v>1194</v>
      </c>
      <c r="AX6" s="100" t="str">
        <f>iferror(vlookup(AW6,'AP CS Principles Curriculum Framework'!$E:$F,2,0),"")</f>
        <v>The redundancy of routing (i.e., more than one way to route data) between two points on the Internet increases the reliability of the Internet and helps it scale to more devices and more people.</v>
      </c>
      <c r="AY6" s="71" t="s">
        <v>1196</v>
      </c>
      <c r="AZ6" s="100" t="str">
        <f>iferror(vlookup(AY6,'AP CS Principles Curriculum Framework'!$E:$F,2,0),"")</f>
        <v>Hierarchy in the DNS helps that system scale.</v>
      </c>
      <c r="BA6" s="71" t="s">
        <v>1199</v>
      </c>
      <c r="BB6" s="100" t="str">
        <f>iferror(vlookup(BA6,'AP CS Principles Curriculum Framework'!$E:$F,2,0),"")</f>
        <v>Interfaces and protocols enable widespread use of the Internet.</v>
      </c>
      <c r="BC6" s="71" t="s">
        <v>1201</v>
      </c>
      <c r="BD6" s="100" t="str">
        <f>iferror(vlookup(BC6,'AP CS Principles Curriculum Framework'!$E:$F,2,0),"")</f>
        <v>Open standards fuel the growth of the Internet.</v>
      </c>
      <c r="BE6" s="71" t="s">
        <v>1203</v>
      </c>
      <c r="BF6" s="100" t="str">
        <f>iferror(vlookup(BE6,'AP CS Principles Curriculum Framework'!$E:$F,2,0),"")</f>
        <v>The Internet is a packet-switched system through which digital data is sent by breaking the data into blocks of bits called packets, which contain both the data being transmitted and control information for routing the data.</v>
      </c>
      <c r="BG6" s="71" t="s">
        <v>1206</v>
      </c>
      <c r="BH6" s="100" t="str">
        <f>iferror(vlookup(BG6,'AP CS Principles Curriculum Framework'!$E:$F,2,0),"")</f>
        <v>Standards for packets and routing include transmission control protocol/Internet protocol (TCP/IP).</v>
      </c>
      <c r="BI6" s="71" t="s">
        <v>1210</v>
      </c>
      <c r="BJ6" s="100" t="str">
        <f>iferror(vlookup(BI6,'AP CS Principles Curriculum Framework'!$E:$F,2,0),"")</f>
        <v>Standards for sharing information and communicating between browsers and servers on the Web include HTTP and secure sockets layer/transport layer security (SSL/TLS).</v>
      </c>
      <c r="BK6" s="71" t="s">
        <v>1213</v>
      </c>
      <c r="BL6" s="100" t="str">
        <f>iferror(vlookup(BK6,'AP CS Principles Curriculum Framework'!$E:$F,2,0),"")</f>
        <v>The size and speed of systems affect their use.</v>
      </c>
      <c r="BM6" s="71" t="s">
        <v>1217</v>
      </c>
      <c r="BN6" s="100" t="str">
        <f>iferror(vlookup(BM6,'AP CS Principles Curriculum Framework'!$E:$F,2,0),"")</f>
        <v>The latency of a system is the time elapsed between the transmission and the receipt of a request.</v>
      </c>
      <c r="BO6" s="71" t="s">
        <v>1221</v>
      </c>
      <c r="BP6" s="100" t="str">
        <f>iferror(vlookup(BO6,'AP CS Principles Curriculum Framework'!$E:$F,2,0),"")</f>
        <v>The trust model of the Internet involves trade-offs.</v>
      </c>
      <c r="BQ6" s="71" t="s">
        <v>1223</v>
      </c>
      <c r="BR6" s="100" t="str">
        <f>iferror(vlookup(BQ6,'AP CS Principles Curriculum Framework'!$E:$F,2,0),"")</f>
        <v>The domain name system (DNS) was not designed to be completely secure.</v>
      </c>
      <c r="BS6" s="71" t="s">
        <v>1225</v>
      </c>
      <c r="BT6" s="100" t="str">
        <f>iferror(vlookup(BS6,'AP CS Principles Curriculum Framework'!$E:$F,2,0),"")</f>
        <v>Implementing cybersecurity has software, hardware, and human components.</v>
      </c>
      <c r="BU6" s="71" t="s">
        <v>1227</v>
      </c>
      <c r="BV6" s="100" t="str">
        <f>iferror(vlookup(BU6,'AP CS Principles Curriculum Framework'!$E:$F,2,0),"")</f>
        <v>Cyber warfare and cyber crime have widespread and potentially devastating effects.</v>
      </c>
      <c r="BW6" s="71" t="s">
        <v>1229</v>
      </c>
      <c r="BX6" s="105" t="str">
        <f>iferror(vlookup(BW6,'AP CS Principles Curriculum Framework'!$E:$F,2,0),"")</f>
        <v>Distributed denial-of-service attacks (DDoS) compromise a target by flooding it with requests from multiple systems.</v>
      </c>
      <c r="BY6" s="100"/>
      <c r="BZ6" s="100"/>
      <c r="CA6" s="100"/>
      <c r="CB6" s="194" t="s">
        <v>1396</v>
      </c>
      <c r="CC6" s="53" t="s">
        <v>80</v>
      </c>
      <c r="CD6" s="53" t="s">
        <v>1411</v>
      </c>
      <c r="CE6" s="53" t="s">
        <v>80</v>
      </c>
      <c r="CF6" s="106"/>
      <c r="CG6" s="106"/>
      <c r="CH6" s="106"/>
      <c r="CI6" s="106"/>
      <c r="CJ6" s="71" t="s">
        <v>1412</v>
      </c>
      <c r="CK6" s="100"/>
      <c r="CL6" s="100"/>
      <c r="CM6" s="100"/>
      <c r="CN6" s="109"/>
      <c r="CO6" s="109"/>
      <c r="CP6" s="109"/>
      <c r="CQ6" s="109"/>
      <c r="CR6" s="109"/>
      <c r="CS6" s="109"/>
      <c r="CT6" s="109"/>
      <c r="CU6" s="109"/>
      <c r="CV6" s="109"/>
      <c r="CW6" s="109"/>
      <c r="CX6" s="109"/>
      <c r="CY6" s="105"/>
      <c r="CZ6" s="113" t="str">
        <f t="shared" si="1"/>
        <v>Unit 4 - Internet</v>
      </c>
      <c r="DA6" s="159" t="s">
        <v>1413</v>
      </c>
      <c r="DB6" s="116" t="str">
        <f>HYPERLINK("http://earsketch.gatech.edu/","EarSketch Curriculum")</f>
        <v>EarSketch Curriculum</v>
      </c>
      <c r="DC6" s="71" t="s">
        <v>815</v>
      </c>
      <c r="DD6" s="71" t="s">
        <v>816</v>
      </c>
      <c r="DE6" s="71" t="s">
        <v>817</v>
      </c>
      <c r="DF6" s="84" t="s">
        <v>1414</v>
      </c>
      <c r="DG6" s="113" t="str">
        <f>HYPERLINK("https://docs.google.com/open?id=1pJIMLWMgbVCnq6EZCQozFIggIKpCPZ9rhr2uMtnGmUg","Unit 4 - Internet - Unit Plan")</f>
        <v>Unit 4 - Internet - Unit Plan</v>
      </c>
      <c r="DH6" s="71" t="s">
        <v>1415</v>
      </c>
      <c r="DI6" s="71" t="s">
        <v>700</v>
      </c>
    </row>
    <row r="7" ht="15.75" customHeight="1">
      <c r="A7" s="118">
        <v>5.0</v>
      </c>
      <c r="B7" s="118" t="s">
        <v>291</v>
      </c>
      <c r="C7" s="118">
        <v>3.0</v>
      </c>
      <c r="D7" s="119"/>
      <c r="E7" s="119" t="s">
        <v>1416</v>
      </c>
      <c r="F7" s="120" t="s">
        <v>921</v>
      </c>
      <c r="G7" s="120" t="s">
        <v>362</v>
      </c>
      <c r="H7" s="120" t="s">
        <v>366</v>
      </c>
      <c r="I7" s="120" t="s">
        <v>370</v>
      </c>
      <c r="J7" s="120" t="s">
        <v>372</v>
      </c>
      <c r="K7" s="122"/>
      <c r="L7" s="123" t="s">
        <v>914</v>
      </c>
      <c r="M7" s="123" t="s">
        <v>341</v>
      </c>
      <c r="N7" s="123" t="s">
        <v>347</v>
      </c>
      <c r="O7" s="123" t="s">
        <v>345</v>
      </c>
      <c r="P7" s="123" t="s">
        <v>352</v>
      </c>
      <c r="Q7" s="127" t="s">
        <v>915</v>
      </c>
      <c r="R7" s="129" t="s">
        <v>731</v>
      </c>
      <c r="S7" s="129" t="s">
        <v>928</v>
      </c>
      <c r="T7" s="129" t="s">
        <v>731</v>
      </c>
      <c r="U7" s="129" t="s">
        <v>941</v>
      </c>
      <c r="V7" s="129" t="s">
        <v>851</v>
      </c>
      <c r="W7" s="129" t="s">
        <v>953</v>
      </c>
      <c r="X7" s="129" t="s">
        <v>851</v>
      </c>
      <c r="Y7" s="129" t="s">
        <v>976</v>
      </c>
      <c r="Z7" s="129" t="s">
        <v>851</v>
      </c>
      <c r="AA7" s="129" t="s">
        <v>993</v>
      </c>
      <c r="AB7" s="129" t="s">
        <v>731</v>
      </c>
      <c r="AC7" s="129" t="s">
        <v>1352</v>
      </c>
      <c r="AD7" s="131"/>
      <c r="AE7" s="132" t="s">
        <v>1374</v>
      </c>
      <c r="AF7" s="132" t="s">
        <v>1375</v>
      </c>
      <c r="AG7" s="132" t="s">
        <v>872</v>
      </c>
      <c r="AH7" s="132" t="s">
        <v>874</v>
      </c>
      <c r="AI7" s="132" t="s">
        <v>1366</v>
      </c>
      <c r="AJ7" s="132"/>
      <c r="AK7" s="133" t="s">
        <v>916</v>
      </c>
      <c r="AL7" s="134" t="str">
        <f>iferror(vlookup(AK7,'AP CS Principles Curriculum Framework'!$E:$F,2,0),"")</f>
        <v>Computers are used in an iterative and interactive way when processing digital information to gain insight and knowledge.</v>
      </c>
      <c r="AM7" s="133" t="s">
        <v>1417</v>
      </c>
      <c r="AN7" s="134" t="str">
        <f>iferror(vlookup(AM7,'AP CS Principles Curriculum Framework'!$E:$F,2,0),"")</f>
        <v>Digital information can be filtered and cleaned by using computers to process information.</v>
      </c>
      <c r="AO7" s="133" t="s">
        <v>1418</v>
      </c>
      <c r="AP7" s="134" t="str">
        <f>iferror(vlookup(AO7,'AP CS Principles Curriculum Framework'!$E:$F,2,0),"")</f>
        <v>Combining data sources, clustering data, and data classification are part of the process of using computers to process information.</v>
      </c>
      <c r="AQ7" s="133" t="s">
        <v>1419</v>
      </c>
      <c r="AR7" s="134" t="str">
        <f>iferror(vlookup(AQ7,'AP CS Principles Curriculum Framework'!$E:$F,2,0),"")</f>
        <v>Insight and knowledge can be obtained from translating and transforming digitally represented information.</v>
      </c>
      <c r="AS7" s="135" t="s">
        <v>954</v>
      </c>
      <c r="AT7" s="134" t="str">
        <f>iferror(vlookup(AS7,'AP CS Principles Curriculum Framework'!$E:$F,2,0),"")</f>
        <v>Large data sets provide opportunities and challenges for extracting information and knowledge.</v>
      </c>
      <c r="AU7" s="135" t="s">
        <v>1420</v>
      </c>
      <c r="AV7" s="134" t="str">
        <f>iferror(vlookup(AU7,'AP CS Principles Curriculum Framework'!$E:$F,2,0),"")</f>
        <v>Large data sets provide opportunities for identifying trends, making connections in data, and solving problems.</v>
      </c>
      <c r="AW7" s="135" t="s">
        <v>1421</v>
      </c>
      <c r="AX7" s="134" t="str">
        <f>iferror(vlookup(AW7,'AP CS Principles Curriculum Framework'!$E:$F,2,0),"")</f>
        <v>Computing tools facilitate the discovery of connections in information within large data sets.</v>
      </c>
      <c r="AY7" s="135" t="s">
        <v>1422</v>
      </c>
      <c r="AZ7" s="134" t="str">
        <f>iferror(vlookup(AY7,'AP CS Principles Curriculum Framework'!$E:$F,2,0),"")</f>
        <v>Search tools are essential for efficiently finding information.</v>
      </c>
      <c r="BA7" s="135" t="s">
        <v>1423</v>
      </c>
      <c r="BB7" s="134" t="str">
        <f>iferror(vlookup(BA7,'AP CS Principles Curriculum Framework'!$E:$F,2,0),"")</f>
        <v>Information filtering systems are important tools for finding information and recognizing patterns in the information.</v>
      </c>
      <c r="BC7" s="134"/>
      <c r="BD7" s="134" t="str">
        <f>iferror(vlookup(BC7,'AP CS Principles Curriculum Framework'!$E:$F,2,0),"")</f>
        <v/>
      </c>
      <c r="BE7" s="134"/>
      <c r="BF7" s="134" t="str">
        <f>iferror(vlookup(BE7,'AP CS Principles Curriculum Framework'!$E:$F,2,0),"")</f>
        <v/>
      </c>
      <c r="BG7" s="134"/>
      <c r="BH7" s="134" t="str">
        <f>iferror(vlookup(BG7,'AP CS Principles Curriculum Framework'!$E:$F,2,0),"")</f>
        <v/>
      </c>
      <c r="BI7" s="134"/>
      <c r="BJ7" s="134" t="str">
        <f>iferror(vlookup(BI7,'AP CS Principles Curriculum Framework'!$E:$F,2,0),"")</f>
        <v/>
      </c>
      <c r="BK7" s="134"/>
      <c r="BL7" s="134" t="str">
        <f>iferror(vlookup(BK7,'AP CS Principles Curriculum Framework'!$E:$F,2,0),"")</f>
        <v/>
      </c>
      <c r="BM7" s="134"/>
      <c r="BN7" s="134" t="str">
        <f>iferror(vlookup(BM7,'AP CS Principles Curriculum Framework'!$E:$F,2,0),"")</f>
        <v/>
      </c>
      <c r="BO7" s="134"/>
      <c r="BP7" s="134" t="str">
        <f>iferror(vlookup(BO7,'AP CS Principles Curriculum Framework'!$E:$F,2,0),"")</f>
        <v/>
      </c>
      <c r="BQ7" s="134"/>
      <c r="BR7" s="134" t="str">
        <f>iferror(vlookup(BQ7,'AP CS Principles Curriculum Framework'!$E:$F,2,0),"")</f>
        <v/>
      </c>
      <c r="BS7" s="134"/>
      <c r="BT7" s="134" t="str">
        <f>iferror(vlookup(BS7,'AP CS Principles Curriculum Framework'!$E:$F,2,0),"")</f>
        <v/>
      </c>
      <c r="BU7" s="134"/>
      <c r="BV7" s="134" t="str">
        <f>iferror(vlookup(BU7,'AP CS Principles Curriculum Framework'!$E:$F,2,0),"")</f>
        <v/>
      </c>
      <c r="BW7" s="134"/>
      <c r="BX7" s="140" t="str">
        <f>iferror(vlookup(BW7,'AP CS Principles Curriculum Framework'!$E:$F,2,0),"")</f>
        <v/>
      </c>
      <c r="BY7" s="141"/>
      <c r="BZ7" s="141"/>
      <c r="CA7" s="141"/>
      <c r="CB7" s="142" t="s">
        <v>1424</v>
      </c>
      <c r="CC7" s="143" t="s">
        <v>1397</v>
      </c>
      <c r="CD7" s="144"/>
      <c r="CE7" s="144"/>
      <c r="CF7" s="144"/>
      <c r="CG7" s="144"/>
      <c r="CH7" s="144"/>
      <c r="CI7" s="144"/>
      <c r="CJ7" s="142" t="s">
        <v>1425</v>
      </c>
      <c r="CK7" s="142"/>
      <c r="CL7" s="141"/>
      <c r="CM7" s="141"/>
      <c r="CN7" s="146"/>
      <c r="CO7" s="146"/>
      <c r="CP7" s="146"/>
      <c r="CQ7" s="146"/>
      <c r="CR7" s="146"/>
      <c r="CS7" s="146"/>
      <c r="CT7" s="146"/>
      <c r="CU7" s="146"/>
      <c r="CV7" s="146"/>
      <c r="CW7" s="146"/>
      <c r="CX7" s="146"/>
      <c r="CY7" s="147"/>
      <c r="CZ7" s="113" t="str">
        <f t="shared" si="1"/>
        <v>Unit 5 - Data</v>
      </c>
      <c r="DA7" s="148" t="s">
        <v>1426</v>
      </c>
      <c r="DB7" s="116" t="str">
        <f>hyperlink("http://bjc.eecs.berkeley.edu/bjc-r/","BJC Curriculum")</f>
        <v>BJC Curriculum</v>
      </c>
      <c r="DC7" s="149" t="s">
        <v>815</v>
      </c>
      <c r="DD7" s="149" t="s">
        <v>816</v>
      </c>
      <c r="DE7" s="149" t="s">
        <v>817</v>
      </c>
      <c r="DF7" s="150" t="s">
        <v>1427</v>
      </c>
      <c r="DG7" s="151" t="str">
        <f>HYPERLINK("https://docs.google.com/open?id=1DNsR3SgMnhBA2RBqhixmIMoeQDpaO0Z_JEGv6ssgIkI","Unit 5 - Data - Unit Plan")</f>
        <v>Unit 5 - Data - Unit Plan</v>
      </c>
      <c r="DH7" s="149" t="s">
        <v>1428</v>
      </c>
      <c r="DI7" s="149" t="s">
        <v>701</v>
      </c>
    </row>
    <row r="8" ht="15.75" customHeight="1">
      <c r="A8" s="99">
        <v>6.0</v>
      </c>
      <c r="B8" s="99" t="s">
        <v>292</v>
      </c>
      <c r="C8" s="99">
        <v>3.0</v>
      </c>
      <c r="D8" s="71"/>
      <c r="E8" s="71" t="s">
        <v>1429</v>
      </c>
      <c r="F8" s="71" t="s">
        <v>366</v>
      </c>
      <c r="G8" s="100"/>
      <c r="H8" s="100"/>
      <c r="I8" s="100"/>
      <c r="J8" s="100"/>
      <c r="K8" s="100"/>
      <c r="L8" s="100"/>
      <c r="M8" s="100"/>
      <c r="N8" s="100"/>
      <c r="O8" s="100"/>
      <c r="P8" s="100"/>
      <c r="Q8" s="101"/>
      <c r="R8" s="71"/>
      <c r="S8" s="71"/>
      <c r="T8" s="71"/>
      <c r="U8" s="71"/>
      <c r="V8" s="71"/>
      <c r="W8" s="71"/>
      <c r="X8" s="71"/>
      <c r="Y8" s="71"/>
      <c r="Z8" s="71"/>
      <c r="AA8" s="71"/>
      <c r="AB8" s="71"/>
      <c r="AC8" s="71"/>
      <c r="AD8" s="102"/>
      <c r="AE8" s="71"/>
      <c r="AF8" s="100"/>
      <c r="AG8" s="100"/>
      <c r="AH8" s="100"/>
      <c r="AI8" s="100"/>
      <c r="AJ8" s="100"/>
      <c r="AK8" s="103"/>
      <c r="AL8" s="100" t="str">
        <f>iferror(vlookup(AK8,'AP CS Principles Curriculum Framework'!$E:$F,2,0),"")</f>
        <v/>
      </c>
      <c r="AM8" s="100"/>
      <c r="AN8" s="100" t="str">
        <f>iferror(vlookup(AM8,'AP CS Principles Curriculum Framework'!$E:$F,2,0),"")</f>
        <v/>
      </c>
      <c r="AO8" s="100"/>
      <c r="AP8" s="100" t="str">
        <f>iferror(vlookup(AO8,'AP CS Principles Curriculum Framework'!$E:$F,2,0),"")</f>
        <v/>
      </c>
      <c r="AQ8" s="100"/>
      <c r="AR8" s="100" t="str">
        <f>iferror(vlookup(AQ8,'AP CS Principles Curriculum Framework'!$E:$F,2,0),"")</f>
        <v/>
      </c>
      <c r="AS8" s="100"/>
      <c r="AT8" s="100" t="str">
        <f>iferror(vlookup(AS8,'AP CS Principles Curriculum Framework'!$E:$F,2,0),"")</f>
        <v/>
      </c>
      <c r="AU8" s="100"/>
      <c r="AV8" s="100" t="str">
        <f>iferror(vlookup(AU8,'AP CS Principles Curriculum Framework'!$E:$F,2,0),"")</f>
        <v/>
      </c>
      <c r="AW8" s="100"/>
      <c r="AX8" s="100" t="str">
        <f>iferror(vlookup(AW8,'AP CS Principles Curriculum Framework'!$E:$F,2,0),"")</f>
        <v/>
      </c>
      <c r="AY8" s="100"/>
      <c r="AZ8" s="100" t="str">
        <f>iferror(vlookup(AY8,'AP CS Principles Curriculum Framework'!$E:$F,2,0),"")</f>
        <v/>
      </c>
      <c r="BA8" s="100"/>
      <c r="BB8" s="100" t="str">
        <f>iferror(vlookup(BA8,'AP CS Principles Curriculum Framework'!$E:$F,2,0),"")</f>
        <v/>
      </c>
      <c r="BC8" s="100"/>
      <c r="BD8" s="100" t="str">
        <f>iferror(vlookup(BC8,'AP CS Principles Curriculum Framework'!$E:$F,2,0),"")</f>
        <v/>
      </c>
      <c r="BE8" s="100"/>
      <c r="BF8" s="100" t="str">
        <f>iferror(vlookup(BE8,'AP CS Principles Curriculum Framework'!$E:$F,2,0),"")</f>
        <v/>
      </c>
      <c r="BG8" s="100"/>
      <c r="BH8" s="100" t="str">
        <f>iferror(vlookup(BG8,'AP CS Principles Curriculum Framework'!$E:$F,2,0),"")</f>
        <v/>
      </c>
      <c r="BI8" s="100"/>
      <c r="BJ8" s="100" t="str">
        <f>iferror(vlookup(BI8,'AP CS Principles Curriculum Framework'!$E:$F,2,0),"")</f>
        <v/>
      </c>
      <c r="BK8" s="100"/>
      <c r="BL8" s="100" t="str">
        <f>iferror(vlookup(BK8,'AP CS Principles Curriculum Framework'!$E:$F,2,0),"")</f>
        <v/>
      </c>
      <c r="BM8" s="100"/>
      <c r="BN8" s="100" t="str">
        <f>iferror(vlookup(BM8,'AP CS Principles Curriculum Framework'!$E:$F,2,0),"")</f>
        <v/>
      </c>
      <c r="BO8" s="100"/>
      <c r="BP8" s="100" t="str">
        <f>iferror(vlookup(BO8,'AP CS Principles Curriculum Framework'!$E:$F,2,0),"")</f>
        <v/>
      </c>
      <c r="BQ8" s="100"/>
      <c r="BR8" s="100" t="str">
        <f>iferror(vlookup(BQ8,'AP CS Principles Curriculum Framework'!$E:$F,2,0),"")</f>
        <v/>
      </c>
      <c r="BS8" s="100"/>
      <c r="BT8" s="100" t="str">
        <f>iferror(vlookup(BS8,'AP CS Principles Curriculum Framework'!$E:$F,2,0),"")</f>
        <v/>
      </c>
      <c r="BU8" s="100"/>
      <c r="BV8" s="100" t="str">
        <f>iferror(vlookup(BU8,'AP CS Principles Curriculum Framework'!$E:$F,2,0),"")</f>
        <v/>
      </c>
      <c r="BW8" s="100"/>
      <c r="BX8" s="105" t="str">
        <f>iferror(vlookup(BW8,'AP CS Principles Curriculum Framework'!$E:$F,2,0),"")</f>
        <v/>
      </c>
      <c r="BY8" s="100"/>
      <c r="BZ8" s="100"/>
      <c r="CA8" s="100"/>
      <c r="CB8" s="100"/>
      <c r="CC8" s="106"/>
      <c r="CD8" s="106"/>
      <c r="CE8" s="106"/>
      <c r="CF8" s="106"/>
      <c r="CG8" s="106"/>
      <c r="CH8" s="106"/>
      <c r="CI8" s="106"/>
      <c r="CJ8" s="100"/>
      <c r="CK8" s="100"/>
      <c r="CL8" s="100"/>
      <c r="CM8" s="100"/>
      <c r="CN8" s="109"/>
      <c r="CO8" s="109"/>
      <c r="CP8" s="109"/>
      <c r="CQ8" s="109"/>
      <c r="CR8" s="109"/>
      <c r="CS8" s="109"/>
      <c r="CT8" s="109"/>
      <c r="CU8" s="109"/>
      <c r="CV8" s="109"/>
      <c r="CW8" s="109"/>
      <c r="CX8" s="109"/>
      <c r="CY8" s="105"/>
      <c r="CZ8" s="113" t="str">
        <f t="shared" si="1"/>
        <v>Unit 6 - Explore Performance Task</v>
      </c>
      <c r="DA8" s="159" t="s">
        <v>1430</v>
      </c>
      <c r="DB8" s="116" t="str">
        <f>HYPERLINK("http://csta.acm.org/Curriculum/sub/CurrResources.html","CSTA Curriculum Resources")</f>
        <v>CSTA Curriculum Resources</v>
      </c>
      <c r="DC8" s="71"/>
      <c r="DD8" s="71" t="s">
        <v>816</v>
      </c>
      <c r="DE8" s="71" t="s">
        <v>817</v>
      </c>
      <c r="DF8" s="100"/>
      <c r="DG8" s="100"/>
      <c r="DH8" s="100"/>
      <c r="DI8" s="100" t="s">
        <v>702</v>
      </c>
    </row>
    <row r="9" ht="15.75" customHeight="1">
      <c r="A9" s="198"/>
      <c r="B9" s="198" t="s">
        <v>293</v>
      </c>
      <c r="C9" s="198">
        <f>sum(C2:C8)</f>
        <v>16</v>
      </c>
      <c r="D9" s="149"/>
      <c r="E9" s="149" t="s">
        <v>1431</v>
      </c>
      <c r="F9" s="149"/>
      <c r="G9" s="149"/>
      <c r="H9" s="149"/>
      <c r="I9" s="149"/>
      <c r="J9" s="149"/>
      <c r="K9" s="149"/>
      <c r="L9" s="199"/>
      <c r="M9" s="199"/>
      <c r="N9" s="199"/>
      <c r="O9" s="199"/>
      <c r="P9" s="199"/>
      <c r="Q9" s="193"/>
      <c r="R9" s="149"/>
      <c r="S9" s="149"/>
      <c r="T9" s="149"/>
      <c r="U9" s="149"/>
      <c r="V9" s="149"/>
      <c r="W9" s="149"/>
      <c r="X9" s="149"/>
      <c r="Y9" s="149"/>
      <c r="Z9" s="149"/>
      <c r="AA9" s="149"/>
      <c r="AB9" s="149"/>
      <c r="AC9" s="149"/>
      <c r="AD9" s="200"/>
      <c r="AE9" s="132"/>
      <c r="AF9" s="132"/>
      <c r="AG9" s="132"/>
      <c r="AH9" s="132"/>
      <c r="AI9" s="132"/>
      <c r="AJ9" s="132"/>
      <c r="AK9" s="201"/>
      <c r="AL9" s="134"/>
      <c r="AM9" s="134"/>
      <c r="AN9" s="134"/>
      <c r="AO9" s="134"/>
      <c r="AP9" s="134"/>
      <c r="AQ9" s="134"/>
      <c r="AR9" s="134"/>
      <c r="AS9" s="134"/>
      <c r="AT9" s="134"/>
      <c r="AU9" s="134"/>
      <c r="AV9" s="134"/>
      <c r="AW9" s="134"/>
      <c r="AX9" s="134"/>
      <c r="AY9" s="134"/>
      <c r="AZ9" s="134"/>
      <c r="BA9" s="134"/>
      <c r="BB9" s="134"/>
      <c r="BC9" s="134"/>
      <c r="BD9" s="134"/>
      <c r="BE9" s="134"/>
      <c r="BF9" s="134"/>
      <c r="BG9" s="134"/>
      <c r="BH9" s="134"/>
      <c r="BI9" s="134"/>
      <c r="BJ9" s="134"/>
      <c r="BK9" s="134"/>
      <c r="BL9" s="134"/>
      <c r="BM9" s="134"/>
      <c r="BN9" s="134"/>
      <c r="BO9" s="134"/>
      <c r="BP9" s="134"/>
      <c r="BQ9" s="134"/>
      <c r="BR9" s="134"/>
      <c r="BS9" s="134"/>
      <c r="BT9" s="134"/>
      <c r="BU9" s="134"/>
      <c r="BV9" s="134"/>
      <c r="BW9" s="134"/>
      <c r="BX9" s="140"/>
      <c r="BY9" s="141"/>
      <c r="BZ9" s="141"/>
      <c r="CA9" s="141"/>
      <c r="CB9" s="141"/>
      <c r="CC9" s="144"/>
      <c r="CD9" s="144"/>
      <c r="CE9" s="144"/>
      <c r="CF9" s="144"/>
      <c r="CG9" s="144"/>
      <c r="CH9" s="144"/>
      <c r="CI9" s="144"/>
      <c r="CJ9" s="141"/>
      <c r="CK9" s="141"/>
      <c r="CL9" s="141"/>
      <c r="CM9" s="141"/>
      <c r="CN9" s="146"/>
      <c r="CO9" s="146"/>
      <c r="CP9" s="146"/>
      <c r="CQ9" s="146"/>
      <c r="CR9" s="146"/>
      <c r="CS9" s="146"/>
      <c r="CT9" s="146"/>
      <c r="CU9" s="146"/>
      <c r="CV9" s="146"/>
      <c r="CW9" s="146"/>
      <c r="CX9" s="146"/>
      <c r="CY9" s="147"/>
      <c r="CZ9" s="100"/>
      <c r="DA9" s="202"/>
      <c r="DB9" s="203" t="str">
        <f>hyperlink("csunplugged.org","CSUnplugged Curriculum")</f>
        <v>CSUnplugged Curriculum</v>
      </c>
      <c r="DC9" s="199"/>
      <c r="DD9" s="149" t="s">
        <v>816</v>
      </c>
      <c r="DE9" s="149"/>
      <c r="DF9" s="199"/>
      <c r="DG9" s="199"/>
      <c r="DH9" s="199"/>
      <c r="DI9" s="199" t="s">
        <v>703</v>
      </c>
    </row>
    <row r="10" ht="93.75" customHeight="1">
      <c r="A10" s="99">
        <v>7.0</v>
      </c>
      <c r="B10" s="99" t="s">
        <v>297</v>
      </c>
      <c r="C10" s="99">
        <v>2.0</v>
      </c>
      <c r="D10" s="119" t="s">
        <v>1433</v>
      </c>
      <c r="E10" s="119" t="s">
        <v>1434</v>
      </c>
      <c r="F10" s="120" t="s">
        <v>358</v>
      </c>
      <c r="G10" s="120" t="s">
        <v>363</v>
      </c>
      <c r="H10" s="120"/>
      <c r="I10" s="120"/>
      <c r="J10" s="120"/>
      <c r="K10" s="120"/>
      <c r="L10" s="123" t="s">
        <v>529</v>
      </c>
      <c r="M10" s="123" t="s">
        <v>337</v>
      </c>
      <c r="N10" s="123" t="s">
        <v>348</v>
      </c>
      <c r="O10" s="123"/>
      <c r="P10" s="123"/>
      <c r="Q10" s="129" t="s">
        <v>530</v>
      </c>
      <c r="R10" s="129" t="s">
        <v>731</v>
      </c>
      <c r="S10" s="129" t="s">
        <v>732</v>
      </c>
      <c r="T10" s="129" t="s">
        <v>731</v>
      </c>
      <c r="U10" s="129" t="s">
        <v>733</v>
      </c>
      <c r="V10" s="129"/>
      <c r="W10" s="129" t="s">
        <v>734</v>
      </c>
      <c r="X10" s="129"/>
      <c r="Y10" s="129" t="s">
        <v>735</v>
      </c>
      <c r="Z10" s="129"/>
      <c r="AA10" s="129" t="s">
        <v>744</v>
      </c>
      <c r="AB10" s="129"/>
      <c r="AC10" s="129" t="s">
        <v>745</v>
      </c>
      <c r="AD10" s="129"/>
      <c r="AE10" s="71" t="s">
        <v>264</v>
      </c>
      <c r="AF10" s="71" t="s">
        <v>265</v>
      </c>
      <c r="AG10" s="71" t="s">
        <v>266</v>
      </c>
      <c r="AH10" s="71" t="s">
        <v>1391</v>
      </c>
      <c r="AI10" s="71" t="s">
        <v>876</v>
      </c>
      <c r="AJ10" s="71" t="s">
        <v>877</v>
      </c>
      <c r="AK10" s="103" t="s">
        <v>831</v>
      </c>
      <c r="AL10" s="100" t="str">
        <f>iferror(vlookup(AK10,'AP CS Principles Curriculum Framework'!$E:$F,2,0),"")</f>
        <v>The context in which an artifact is used determines the correctness, usability, functionality, and suitability of the artifact.</v>
      </c>
      <c r="AM10" s="100" t="s">
        <v>834</v>
      </c>
      <c r="AN10" s="100" t="str">
        <f>iferror(vlookup(AM10,'AP CS Principles Curriculum Framework'!$E:$F,2,0),"")</f>
        <v>A computational artifact may have weaknesses, mistakes, or errors depending on the type of artifact.</v>
      </c>
      <c r="AO10" s="100" t="s">
        <v>836</v>
      </c>
      <c r="AP10" s="100" t="str">
        <f>iferror(vlookup(AO10,'AP CS Principles Curriculum Framework'!$E:$F,2,0),"")</f>
        <v>The functionality of a computational artifact may be related to how it is used or perceived.</v>
      </c>
      <c r="AQ10" s="100" t="s">
        <v>838</v>
      </c>
      <c r="AR10" s="100" t="str">
        <f>iferror(vlookup(AQ10,'AP CS Principles Curriculum Framework'!$E:$F,2,0),"")</f>
        <v>The suitability (or appropriateness) of a computational artifact may be related to how it is used or perceived.</v>
      </c>
      <c r="AS10" s="100" t="s">
        <v>759</v>
      </c>
      <c r="AT10" s="100" t="str">
        <f>iferror(vlookup(AS10,'AP CS Principles Curriculum Framework'!$E:$F,2,0),"")</f>
        <v>Creating digital effects, images, audio, video, and animations has transformed industries.</v>
      </c>
      <c r="AU10" s="100" t="s">
        <v>761</v>
      </c>
      <c r="AV10" s="100" t="str">
        <f>iferror(vlookup(AU10,'AP CS Principles Curriculum Framework'!$E:$F,2,0),"")</f>
        <v>Digital audio and music can be created by synthesizing sounds, sampling existing audio and music, and recording and manipulating sounds, including layering and looping.</v>
      </c>
      <c r="AW10" s="100" t="s">
        <v>763</v>
      </c>
      <c r="AX10" s="100" t="str">
        <f>iferror(vlookup(AW10,'AP CS Principles Curriculum Framework'!$E:$F,2,0),"")</f>
        <v>Digital images can be created by generating pixel patterns, manipulating existing digital images, or combining images.</v>
      </c>
      <c r="AY10" s="100" t="s">
        <v>765</v>
      </c>
      <c r="AZ10" s="100" t="str">
        <f>iferror(vlookup(AY10,'AP CS Principles Curriculum Framework'!$E:$F,2,0),"")</f>
        <v>Digital effects and animations can be created by using existing software or modified software that includes functionality to implement the effects and animations.</v>
      </c>
      <c r="BA10" s="100" t="s">
        <v>767</v>
      </c>
      <c r="BB10" s="100" t="str">
        <f>iferror(vlookup(BA10,'AP CS Principles Curriculum Framework'!$E:$F,2,0),"")</f>
        <v>Computing enables creative exploration of both real and virtual phenomena.</v>
      </c>
      <c r="BC10" s="100"/>
      <c r="BD10" s="100" t="str">
        <f>iferror(vlookup(BC10,'AP CS Principles Curriculum Framework'!$E:$F,2,0),"")</f>
        <v/>
      </c>
      <c r="BE10" s="100"/>
      <c r="BF10" s="100" t="str">
        <f>iferror(vlookup(BE10,'AP CS Principles Curriculum Framework'!$E:$F,2,0),"")</f>
        <v/>
      </c>
      <c r="BG10" s="100"/>
      <c r="BH10" s="100" t="str">
        <f>iferror(vlookup(BG10,'AP CS Principles Curriculum Framework'!$E:$F,2,0),"")</f>
        <v/>
      </c>
      <c r="BI10" s="100"/>
      <c r="BJ10" s="100" t="str">
        <f>iferror(vlookup(BI10,'AP CS Principles Curriculum Framework'!$E:$F,2,0),"")</f>
        <v/>
      </c>
      <c r="BK10" s="100"/>
      <c r="BL10" s="100" t="str">
        <f>iferror(vlookup(BK10,'AP CS Principles Curriculum Framework'!$E:$F,2,0),"")</f>
        <v/>
      </c>
      <c r="BM10" s="100"/>
      <c r="BN10" s="100" t="str">
        <f>iferror(vlookup(BM10,'AP CS Principles Curriculum Framework'!$E:$F,2,0),"")</f>
        <v/>
      </c>
      <c r="BO10" s="100"/>
      <c r="BP10" s="100" t="str">
        <f>iferror(vlookup(BO10,'AP CS Principles Curriculum Framework'!$E:$F,2,0),"")</f>
        <v/>
      </c>
      <c r="BQ10" s="100"/>
      <c r="BR10" s="100" t="str">
        <f>iferror(vlookup(BQ10,'AP CS Principles Curriculum Framework'!$E:$F,2,0),"")</f>
        <v/>
      </c>
      <c r="BS10" s="100"/>
      <c r="BT10" s="100" t="str">
        <f>iferror(vlookup(BS10,'AP CS Principles Curriculum Framework'!$E:$F,2,0),"")</f>
        <v/>
      </c>
      <c r="BU10" s="100"/>
      <c r="BV10" s="100" t="str">
        <f>iferror(vlookup(BU10,'AP CS Principles Curriculum Framework'!$E:$F,2,0),"")</f>
        <v/>
      </c>
      <c r="BW10" s="100"/>
      <c r="BX10" s="105" t="str">
        <f>iferror(vlookup(BW10,'AP CS Principles Curriculum Framework'!$E:$F,2,0),"")</f>
        <v/>
      </c>
      <c r="BY10" s="100"/>
      <c r="BZ10" s="100"/>
      <c r="CA10" s="100"/>
      <c r="CB10" s="100"/>
      <c r="CC10" s="106"/>
      <c r="CD10" s="106"/>
      <c r="CE10" s="106"/>
      <c r="CF10" s="106"/>
      <c r="CG10" s="106"/>
      <c r="CH10" s="106"/>
      <c r="CI10" s="106"/>
      <c r="CJ10" s="100"/>
      <c r="CK10" s="100"/>
      <c r="CL10" s="100"/>
      <c r="CM10" s="100"/>
      <c r="CN10" s="109"/>
      <c r="CO10" s="109"/>
      <c r="CP10" s="109"/>
      <c r="CQ10" s="109"/>
      <c r="CR10" s="109"/>
      <c r="CS10" s="109"/>
      <c r="CT10" s="109"/>
      <c r="CU10" s="109"/>
      <c r="CV10" s="109"/>
      <c r="CW10" s="109"/>
      <c r="CX10" s="109"/>
      <c r="CY10" s="105"/>
      <c r="CZ10" s="113" t="str">
        <f t="shared" ref="CZ10:CZ18" si="2">HYPERLINK(CONCATENATE("https://drive.google.com/open?id=",DA10),CONCATENATE("Unit"," ", A10," - ", B10))</f>
        <v>Unit 7 - Creativity 2</v>
      </c>
      <c r="DA10" s="159" t="s">
        <v>1435</v>
      </c>
      <c r="DB10" s="204" t="str">
        <f>HYPERLINK("https://docs.google.com/a/afsenyc.org/document/d/1hrXdsMLLmdgCtF_qTCRr92WFX_FZ_Nl1DjmoOyfTZEE/edit","CS Unit Plan Template")</f>
        <v>CS Unit Plan Template</v>
      </c>
      <c r="DC10" s="109"/>
      <c r="DD10" s="71" t="s">
        <v>816</v>
      </c>
      <c r="DE10" s="71" t="s">
        <v>817</v>
      </c>
      <c r="DF10" s="100"/>
      <c r="DG10" s="100"/>
      <c r="DH10" s="100"/>
      <c r="DI10" s="100" t="s">
        <v>704</v>
      </c>
    </row>
    <row r="11" ht="15.75" customHeight="1">
      <c r="A11" s="99">
        <v>8.0</v>
      </c>
      <c r="B11" s="99" t="s">
        <v>299</v>
      </c>
      <c r="C11" s="99">
        <v>2.0</v>
      </c>
      <c r="D11" s="71" t="s">
        <v>1436</v>
      </c>
      <c r="E11" s="71" t="s">
        <v>1437</v>
      </c>
      <c r="F11" s="71" t="s">
        <v>1074</v>
      </c>
      <c r="G11" s="71" t="s">
        <v>364</v>
      </c>
      <c r="H11" s="100"/>
      <c r="I11" s="100"/>
      <c r="J11" s="100"/>
      <c r="K11" s="100"/>
      <c r="L11" s="71" t="s">
        <v>260</v>
      </c>
      <c r="M11" s="71" t="s">
        <v>286</v>
      </c>
      <c r="N11" s="71" t="s">
        <v>349</v>
      </c>
      <c r="O11" s="71" t="s">
        <v>338</v>
      </c>
      <c r="P11" s="71" t="s">
        <v>344</v>
      </c>
      <c r="Q11" s="101" t="s">
        <v>261</v>
      </c>
      <c r="R11" s="71" t="s">
        <v>731</v>
      </c>
      <c r="S11" s="71" t="s">
        <v>381</v>
      </c>
      <c r="T11" s="71" t="s">
        <v>851</v>
      </c>
      <c r="U11" s="71" t="s">
        <v>1092</v>
      </c>
      <c r="V11" s="71"/>
      <c r="W11" s="71" t="s">
        <v>382</v>
      </c>
      <c r="X11" s="71"/>
      <c r="Y11" s="71" t="s">
        <v>448</v>
      </c>
      <c r="Z11" s="71"/>
      <c r="AA11" s="71" t="s">
        <v>860</v>
      </c>
      <c r="AB11" s="71"/>
      <c r="AC11" s="71" t="s">
        <v>383</v>
      </c>
      <c r="AD11" s="102"/>
      <c r="AE11" s="71" t="s">
        <v>1374</v>
      </c>
      <c r="AF11" s="71" t="s">
        <v>1375</v>
      </c>
      <c r="AG11" s="71" t="s">
        <v>1376</v>
      </c>
      <c r="AH11" s="100"/>
      <c r="AI11" s="100"/>
      <c r="AJ11" s="100"/>
      <c r="AK11" s="101" t="s">
        <v>409</v>
      </c>
      <c r="AL11" s="100" t="str">
        <f>iferror(vlookup(AK11,'AP CS Principles Curriculum Framework'!$E:$F,2,0),"")</f>
        <v>Algorithms are implemented using program instructions that are processed during program execution.</v>
      </c>
      <c r="AM11" s="101" t="s">
        <v>410</v>
      </c>
      <c r="AN11" s="100" t="str">
        <f>iferror(vlookup(AM11,'AP CS Principles Curriculum Framework'!$E:$F,2,0),"")</f>
        <v>Program instructions are executed sequentially.</v>
      </c>
      <c r="AO11" s="101" t="s">
        <v>1438</v>
      </c>
      <c r="AP11" s="100" t="str">
        <f>iferror(vlookup(AO11,'AP CS Principles Curriculum Framework'!$E:$F,2,0),"")</f>
        <v>Program instructions may involve variables that are initialized and updated, read, and written.</v>
      </c>
      <c r="AQ11" s="71" t="s">
        <v>1439</v>
      </c>
      <c r="AR11" s="100" t="str">
        <f>iferror(vlookup(AQ11,'AP CS Principles Curriculum Framework'!$E:$F,2,0),"")</f>
        <v>An understanding of instruction processing and program execution is useful for programming.</v>
      </c>
      <c r="AS11" s="101" t="s">
        <v>1440</v>
      </c>
      <c r="AT11" s="100" t="str">
        <f>iferror(vlookup(AS11,'AP CS Principles Curriculum Framework'!$E:$F,2,0),"")</f>
        <v>Program execution automates processes.</v>
      </c>
      <c r="AU11" s="101" t="s">
        <v>1441</v>
      </c>
      <c r="AV11" s="100" t="str">
        <f>iferror(vlookup(AU11,'AP CS Principles Curriculum Framework'!$E:$F,2,0),"")</f>
        <v>Processes use memory, a central processing unit (CPU), and input and output.</v>
      </c>
      <c r="AW11" s="101" t="s">
        <v>1442</v>
      </c>
      <c r="AX11" s="100" t="str">
        <f>iferror(vlookup(AW11,'AP CS Principles Curriculum Framework'!$E:$F,2,0),"")</f>
        <v>A process may execute by itself or with other processes.</v>
      </c>
      <c r="AY11" s="101" t="s">
        <v>1443</v>
      </c>
      <c r="AZ11" s="100" t="str">
        <f>iferror(vlookup(AY11,'AP CS Principles Curriculum Framework'!$E:$F,2,0),"")</f>
        <v>A process may execute on one or several CPUs.</v>
      </c>
      <c r="BA11" s="101" t="s">
        <v>1444</v>
      </c>
      <c r="BB11" s="100" t="str">
        <f>iferror(vlookup(BA11,'AP CS Principles Curriculum Framework'!$E:$F,2,0),"")</f>
        <v>Executable programs increase the scale of problems that can be addressed.</v>
      </c>
      <c r="BC11" s="101" t="s">
        <v>1445</v>
      </c>
      <c r="BD11" s="100" t="str">
        <f>iferror(vlookup(BC11,'AP CS Principles Curriculum Framework'!$E:$F,2,0),"")</f>
        <v>Simple algorithms can solve a large set of problems when automated.</v>
      </c>
      <c r="BE11" s="101" t="s">
        <v>1447</v>
      </c>
      <c r="BF11" s="100" t="str">
        <f>iferror(vlookup(BE11,'AP CS Principles Curriculum Framework'!$E:$F,2,0),"")</f>
        <v>Improvements in algorithms, hardware, and software increase the kinds of problems and the size of problems solvable by programming.</v>
      </c>
      <c r="BG11" s="100"/>
      <c r="BH11" s="100" t="str">
        <f>iferror(vlookup(BG11,'AP CS Principles Curriculum Framework'!$E:$F,2,0),"")</f>
        <v/>
      </c>
      <c r="BI11" s="100"/>
      <c r="BJ11" s="100" t="str">
        <f>iferror(vlookup(BI11,'AP CS Principles Curriculum Framework'!$E:$F,2,0),"")</f>
        <v/>
      </c>
      <c r="BK11" s="100"/>
      <c r="BL11" s="100" t="str">
        <f>iferror(vlookup(BK11,'AP CS Principles Curriculum Framework'!$E:$F,2,0),"")</f>
        <v/>
      </c>
      <c r="BM11" s="100"/>
      <c r="BN11" s="100" t="str">
        <f>iferror(vlookup(BM11,'AP CS Principles Curriculum Framework'!$E:$F,2,0),"")</f>
        <v/>
      </c>
      <c r="BO11" s="100"/>
      <c r="BP11" s="100" t="str">
        <f>iferror(vlookup(BO11,'AP CS Principles Curriculum Framework'!$E:$F,2,0),"")</f>
        <v/>
      </c>
      <c r="BQ11" s="100"/>
      <c r="BR11" s="100" t="str">
        <f>iferror(vlookup(BQ11,'AP CS Principles Curriculum Framework'!$E:$F,2,0),"")</f>
        <v/>
      </c>
      <c r="BS11" s="100"/>
      <c r="BT11" s="100" t="str">
        <f>iferror(vlookup(BS11,'AP CS Principles Curriculum Framework'!$E:$F,2,0),"")</f>
        <v/>
      </c>
      <c r="BU11" s="100"/>
      <c r="BV11" s="100" t="str">
        <f>iferror(vlookup(BU11,'AP CS Principles Curriculum Framework'!$E:$F,2,0),"")</f>
        <v/>
      </c>
      <c r="BW11" s="100"/>
      <c r="BX11" s="105" t="str">
        <f>iferror(vlookup(BW11,'AP CS Principles Curriculum Framework'!$E:$F,2,0),"")</f>
        <v/>
      </c>
      <c r="BY11" s="100"/>
      <c r="BZ11" s="100"/>
      <c r="CA11" s="100"/>
      <c r="CB11" s="100"/>
      <c r="CC11" s="106"/>
      <c r="CD11" s="106"/>
      <c r="CE11" s="106"/>
      <c r="CF11" s="106"/>
      <c r="CG11" s="106"/>
      <c r="CH11" s="106"/>
      <c r="CI11" s="106"/>
      <c r="CJ11" s="71" t="s">
        <v>304</v>
      </c>
      <c r="CK11" s="100"/>
      <c r="CL11" s="100"/>
      <c r="CM11" s="100"/>
      <c r="CN11" s="109"/>
      <c r="CO11" s="109"/>
      <c r="CP11" s="109"/>
      <c r="CQ11" s="109"/>
      <c r="CR11" s="109"/>
      <c r="CS11" s="109"/>
      <c r="CT11" s="109"/>
      <c r="CU11" s="109"/>
      <c r="CV11" s="109"/>
      <c r="CW11" s="109"/>
      <c r="CX11" s="109"/>
      <c r="CY11" s="105"/>
      <c r="CZ11" s="113" t="str">
        <f t="shared" si="2"/>
        <v>Unit 8 - Programming 2</v>
      </c>
      <c r="DA11" s="159" t="s">
        <v>1456</v>
      </c>
      <c r="DB11" s="208" t="str">
        <f>HYPERLINK("http://schools.nyc.gov/NR/rdonlyres/522E69CC-02E3-4871-BC48-BB575AA49E27/0/WebbsDOK.pdf","DOK Level")</f>
        <v>DOK Level</v>
      </c>
      <c r="DC11" s="71"/>
      <c r="DD11" s="71" t="s">
        <v>816</v>
      </c>
      <c r="DE11" s="71" t="s">
        <v>817</v>
      </c>
      <c r="DF11" s="100"/>
      <c r="DG11" s="100"/>
      <c r="DH11" s="100"/>
      <c r="DI11" s="100" t="s">
        <v>705</v>
      </c>
    </row>
    <row r="12" ht="15.75" customHeight="1">
      <c r="A12" s="118">
        <v>9.0</v>
      </c>
      <c r="B12" s="118" t="s">
        <v>300</v>
      </c>
      <c r="C12" s="118">
        <v>2.0</v>
      </c>
      <c r="D12" s="119" t="s">
        <v>1457</v>
      </c>
      <c r="E12" s="119" t="s">
        <v>1458</v>
      </c>
      <c r="F12" s="120" t="s">
        <v>177</v>
      </c>
      <c r="G12" s="120" t="s">
        <v>177</v>
      </c>
      <c r="H12" s="120" t="s">
        <v>368</v>
      </c>
      <c r="I12" s="122"/>
      <c r="J12" s="122"/>
      <c r="K12" s="122"/>
      <c r="L12" s="123" t="s">
        <v>178</v>
      </c>
      <c r="M12" s="123" t="s">
        <v>342</v>
      </c>
      <c r="N12" s="123" t="s">
        <v>350</v>
      </c>
      <c r="O12" s="126"/>
      <c r="P12" s="126"/>
      <c r="Q12" s="127" t="s">
        <v>185</v>
      </c>
      <c r="R12" s="129" t="s">
        <v>851</v>
      </c>
      <c r="S12" s="129" t="s">
        <v>190</v>
      </c>
      <c r="T12" s="129" t="s">
        <v>851</v>
      </c>
      <c r="U12" s="129" t="s">
        <v>670</v>
      </c>
      <c r="V12" s="129" t="s">
        <v>731</v>
      </c>
      <c r="W12" s="129" t="s">
        <v>671</v>
      </c>
      <c r="X12" s="129" t="s">
        <v>731</v>
      </c>
      <c r="Y12" s="129" t="s">
        <v>672</v>
      </c>
      <c r="Z12" s="129" t="s">
        <v>731</v>
      </c>
      <c r="AA12" s="129" t="s">
        <v>887</v>
      </c>
      <c r="AB12" s="129" t="s">
        <v>851</v>
      </c>
      <c r="AC12" s="129" t="s">
        <v>896</v>
      </c>
      <c r="AD12" s="131" t="s">
        <v>851</v>
      </c>
      <c r="AE12" s="132" t="s">
        <v>1374</v>
      </c>
      <c r="AF12" s="132" t="s">
        <v>1375</v>
      </c>
      <c r="AG12" s="132" t="s">
        <v>1376</v>
      </c>
      <c r="AH12" s="132" t="s">
        <v>1377</v>
      </c>
      <c r="AI12" s="132"/>
      <c r="AJ12" s="132"/>
      <c r="AK12" s="133" t="s">
        <v>888</v>
      </c>
      <c r="AL12" s="134" t="str">
        <f>iferror(vlookup(AK12,'AP CS Principles Curriculum Framework'!$E:$F,2,0),"")</f>
        <v>Models and simulations are simplified representations of more complex objects or phenomena.</v>
      </c>
      <c r="AM12" s="133" t="s">
        <v>1459</v>
      </c>
      <c r="AN12" s="134" t="str">
        <f>iferror(vlookup(AM12,'AP CS Principles Curriculum Framework'!$E:$F,2,0),"")</f>
        <v>Models may use different abstractions or levels of abstraction depending on the objects or phenomena being posed.</v>
      </c>
      <c r="AO12" s="133" t="s">
        <v>1460</v>
      </c>
      <c r="AP12" s="134" t="str">
        <f>iferror(vlookup(AO12,'AP CS Principles Curriculum Framework'!$E:$F,2,0),"")</f>
        <v>Models often omit unnecessary features of the objects or phenomena that are being modeled.</v>
      </c>
      <c r="AQ12" s="133" t="s">
        <v>1461</v>
      </c>
      <c r="AR12" s="134" t="str">
        <f>iferror(vlookup(AQ12,'AP CS Principles Curriculum Framework'!$E:$F,2,0),"")</f>
        <v>Simulations mimic real-world events without the cost or danger of building and testing the phenomena in the real world.</v>
      </c>
      <c r="AS12" s="133"/>
      <c r="AT12" s="134" t="str">
        <f>iferror(vlookup(AS12,'AP CS Principles Curriculum Framework'!$E:$F,2,0),"")</f>
        <v/>
      </c>
      <c r="AU12" s="134"/>
      <c r="AV12" s="134" t="str">
        <f>iferror(vlookup(AU12,'AP CS Principles Curriculum Framework'!$E:$F,2,0),"")</f>
        <v/>
      </c>
      <c r="AW12" s="134"/>
      <c r="AX12" s="134" t="str">
        <f>iferror(vlookup(AW12,'AP CS Principles Curriculum Framework'!$E:$F,2,0),"")</f>
        <v/>
      </c>
      <c r="AY12" s="134"/>
      <c r="AZ12" s="134" t="str">
        <f>iferror(vlookup(AY12,'AP CS Principles Curriculum Framework'!$E:$F,2,0),"")</f>
        <v/>
      </c>
      <c r="BA12" s="134"/>
      <c r="BB12" s="134" t="str">
        <f>iferror(vlookup(BA12,'AP CS Principles Curriculum Framework'!$E:$F,2,0),"")</f>
        <v/>
      </c>
      <c r="BC12" s="134"/>
      <c r="BD12" s="134" t="str">
        <f>iferror(vlookup(BC12,'AP CS Principles Curriculum Framework'!$E:$F,2,0),"")</f>
        <v/>
      </c>
      <c r="BE12" s="134"/>
      <c r="BF12" s="134" t="str">
        <f>iferror(vlookup(BE12,'AP CS Principles Curriculum Framework'!$E:$F,2,0),"")</f>
        <v/>
      </c>
      <c r="BG12" s="134"/>
      <c r="BH12" s="134" t="str">
        <f>iferror(vlookup(BG12,'AP CS Principles Curriculum Framework'!$E:$F,2,0),"")</f>
        <v/>
      </c>
      <c r="BI12" s="134"/>
      <c r="BJ12" s="134" t="str">
        <f>iferror(vlookup(BI12,'AP CS Principles Curriculum Framework'!$E:$F,2,0),"")</f>
        <v/>
      </c>
      <c r="BK12" s="134"/>
      <c r="BL12" s="134" t="str">
        <f>iferror(vlookup(BK12,'AP CS Principles Curriculum Framework'!$E:$F,2,0),"")</f>
        <v/>
      </c>
      <c r="BM12" s="134"/>
      <c r="BN12" s="134" t="str">
        <f>iferror(vlookup(BM12,'AP CS Principles Curriculum Framework'!$E:$F,2,0),"")</f>
        <v/>
      </c>
      <c r="BO12" s="134"/>
      <c r="BP12" s="134" t="str">
        <f>iferror(vlookup(BO12,'AP CS Principles Curriculum Framework'!$E:$F,2,0),"")</f>
        <v/>
      </c>
      <c r="BQ12" s="134"/>
      <c r="BR12" s="134" t="str">
        <f>iferror(vlookup(BQ12,'AP CS Principles Curriculum Framework'!$E:$F,2,0),"")</f>
        <v/>
      </c>
      <c r="BS12" s="134"/>
      <c r="BT12" s="134" t="str">
        <f>iferror(vlookup(BS12,'AP CS Principles Curriculum Framework'!$E:$F,2,0),"")</f>
        <v/>
      </c>
      <c r="BU12" s="134"/>
      <c r="BV12" s="134" t="str">
        <f>iferror(vlookup(BU12,'AP CS Principles Curriculum Framework'!$E:$F,2,0),"")</f>
        <v/>
      </c>
      <c r="BW12" s="134"/>
      <c r="BX12" s="140" t="str">
        <f>iferror(vlookup(BW12,'AP CS Principles Curriculum Framework'!$E:$F,2,0),"")</f>
        <v/>
      </c>
      <c r="BY12" s="141"/>
      <c r="BZ12" s="141"/>
      <c r="CA12" s="141"/>
      <c r="CB12" s="141"/>
      <c r="CC12" s="144"/>
      <c r="CD12" s="144"/>
      <c r="CE12" s="144"/>
      <c r="CF12" s="144"/>
      <c r="CG12" s="144"/>
      <c r="CH12" s="144"/>
      <c r="CI12" s="144"/>
      <c r="CJ12" s="141"/>
      <c r="CK12" s="141"/>
      <c r="CL12" s="141"/>
      <c r="CM12" s="141"/>
      <c r="CN12" s="146"/>
      <c r="CO12" s="146"/>
      <c r="CP12" s="146"/>
      <c r="CQ12" s="146"/>
      <c r="CR12" s="146"/>
      <c r="CS12" s="146"/>
      <c r="CT12" s="146"/>
      <c r="CU12" s="146"/>
      <c r="CV12" s="146"/>
      <c r="CW12" s="146"/>
      <c r="CX12" s="146"/>
      <c r="CY12" s="147"/>
      <c r="CZ12" s="113" t="str">
        <f t="shared" si="2"/>
        <v>Unit 9 - Abstraction 2</v>
      </c>
      <c r="DA12" s="148" t="s">
        <v>1462</v>
      </c>
      <c r="DB12" s="208" t="str">
        <f>HYPERLINK("http://dschool.stanford.edu/dgift/","Design Thinking Crash Course")</f>
        <v>Design Thinking Crash Course</v>
      </c>
      <c r="DC12" s="149"/>
      <c r="DD12" s="149" t="s">
        <v>816</v>
      </c>
      <c r="DE12" s="149" t="s">
        <v>817</v>
      </c>
      <c r="DF12" s="199"/>
      <c r="DG12" s="199"/>
      <c r="DH12" s="199"/>
      <c r="DI12" s="199" t="s">
        <v>706</v>
      </c>
    </row>
    <row r="13" ht="15.75" customHeight="1">
      <c r="A13" s="99">
        <v>10.0</v>
      </c>
      <c r="B13" s="99" t="s">
        <v>282</v>
      </c>
      <c r="C13" s="99">
        <v>1.0</v>
      </c>
      <c r="D13" s="71" t="s">
        <v>1463</v>
      </c>
      <c r="E13" s="99" t="s">
        <v>1464</v>
      </c>
      <c r="F13" s="100" t="s">
        <v>368</v>
      </c>
      <c r="G13" s="100" t="s">
        <v>365</v>
      </c>
      <c r="H13" s="100" t="s">
        <v>369</v>
      </c>
      <c r="I13" s="100" t="s">
        <v>371</v>
      </c>
      <c r="J13" s="100"/>
      <c r="K13" s="100"/>
      <c r="L13" s="100" t="s">
        <v>285</v>
      </c>
      <c r="M13" s="100" t="s">
        <v>343</v>
      </c>
      <c r="N13" s="100"/>
      <c r="O13" s="100"/>
      <c r="P13" s="100"/>
      <c r="Q13" s="101" t="s">
        <v>287</v>
      </c>
      <c r="R13" s="71" t="s">
        <v>731</v>
      </c>
      <c r="S13" s="71" t="s">
        <v>296</v>
      </c>
      <c r="T13" s="71" t="s">
        <v>731</v>
      </c>
      <c r="U13" s="71" t="s">
        <v>1021</v>
      </c>
      <c r="V13" s="71" t="s">
        <v>851</v>
      </c>
      <c r="W13" s="71" t="s">
        <v>1031</v>
      </c>
      <c r="X13" s="71" t="s">
        <v>851</v>
      </c>
      <c r="Y13" s="71" t="s">
        <v>1042</v>
      </c>
      <c r="Z13" s="71" t="s">
        <v>851</v>
      </c>
      <c r="AA13" s="71" t="s">
        <v>1050</v>
      </c>
      <c r="AB13" s="71" t="s">
        <v>851</v>
      </c>
      <c r="AC13" s="71"/>
      <c r="AD13" s="102"/>
      <c r="AE13" s="100" t="s">
        <v>738</v>
      </c>
      <c r="AF13" s="100" t="s">
        <v>266</v>
      </c>
      <c r="AG13" s="100" t="s">
        <v>872</v>
      </c>
      <c r="AH13" s="100" t="s">
        <v>874</v>
      </c>
      <c r="AI13" s="100" t="s">
        <v>1366</v>
      </c>
      <c r="AJ13" s="100" t="s">
        <v>1380</v>
      </c>
      <c r="AK13" s="103" t="s">
        <v>308</v>
      </c>
      <c r="AL13" s="100" t="str">
        <f>iferror(vlookup(AK13,'AP CS Principles Curriculum Framework'!$E:$F,2,0),"")</f>
        <v>Sequencing, selection, and iteration are building blocks of algorithms.</v>
      </c>
      <c r="AM13" s="100" t="s">
        <v>309</v>
      </c>
      <c r="AN13" s="100" t="str">
        <f>iferror(vlookup(AM13,'AP CS Principles Curriculum Framework'!$E:$F,2,0),"")</f>
        <v>Sequencing is the application of each step of an algorithm in the order in which the statements are given.</v>
      </c>
      <c r="AO13" s="100" t="s">
        <v>312</v>
      </c>
      <c r="AP13" s="100" t="str">
        <f>iferror(vlookup(AO13,'AP CS Principles Curriculum Framework'!$E:$F,2,0),"")</f>
        <v>Selection uses a Boolean condition to determine which of two parts of an algorithm is used.</v>
      </c>
      <c r="AQ13" s="100" t="s">
        <v>314</v>
      </c>
      <c r="AR13" s="100" t="str">
        <f>iferror(vlookup(AQ13,'AP CS Principles Curriculum Framework'!$E:$F,2,0),"")</f>
        <v>Iteration is the repetition of part of an algorithm until a condition is met or for a specified number of times.</v>
      </c>
      <c r="AS13" s="100" t="s">
        <v>317</v>
      </c>
      <c r="AT13" s="100" t="str">
        <f>iferror(vlookup(AS13,'AP CS Principles Curriculum Framework'!$E:$F,2,0),"")</f>
        <v>Algorithms can be combined to make new algorithms.</v>
      </c>
      <c r="AU13" s="100" t="s">
        <v>320</v>
      </c>
      <c r="AV13" s="100" t="str">
        <f>iferror(vlookup(AU13,'AP CS Principles Curriculum Framework'!$E:$F,2,0),"")</f>
        <v>Using existing correct algorithms as building blocks for constructing a new algorithm helps ensure the new algorithm is correct.</v>
      </c>
      <c r="AW13" s="100" t="s">
        <v>1032</v>
      </c>
      <c r="AX13" s="100" t="str">
        <f>iferror(vlookup(AW13,'AP CS Principles Curriculum Framework'!$E:$F,2,0),"")</f>
        <v>A heuristic is a technique that may allow us to find an approximate solution when typical methods fail to find an exact solution.</v>
      </c>
      <c r="AY13" s="100" t="s">
        <v>1035</v>
      </c>
      <c r="AZ13" s="100" t="str">
        <f>iferror(vlookup(AY13,'AP CS Principles Curriculum Framework'!$E:$F,2,0),"")</f>
        <v>Heuristics may be helpful for finding an approximate solution more quickly when exact methods are too slow.</v>
      </c>
      <c r="BA13" s="100" t="s">
        <v>1466</v>
      </c>
      <c r="BB13" s="100" t="str">
        <f>iferror(vlookup(BA13,'AP CS Principles Curriculum Framework'!$E:$F,2,0),"")</f>
        <v>Some optimization problems such as “find the best” or “find the smallest” cannot be solved in a reasonable time, but approximations to the optimal solution can.</v>
      </c>
      <c r="BC13" s="100" t="s">
        <v>1467</v>
      </c>
      <c r="BD13" s="100" t="str">
        <f>iferror(vlookup(BC13,'AP CS Principles Curriculum Framework'!$E:$F,2,0),"")</f>
        <v>Some problems cannot be solved using any algorithm.</v>
      </c>
      <c r="BE13" s="100" t="s">
        <v>1051</v>
      </c>
      <c r="BF13" s="100" t="str">
        <f>iferror(vlookup(BE13,'AP CS Principles Curriculum Framework'!$E:$F,2,0),"")</f>
        <v>Determining an algorithm’s efficiency is done by reasoning formally or mathematically about the algorithm.</v>
      </c>
      <c r="BG13" s="100" t="s">
        <v>1468</v>
      </c>
      <c r="BH13" s="100" t="str">
        <f>iferror(vlookup(BG13,'AP CS Principles Curriculum Framework'!$E:$F,2,0),"")</f>
        <v>Empirical analysis of an algorithm is done by implementing the algorithm and running it on different inputs.</v>
      </c>
      <c r="BI13" s="100" t="s">
        <v>1469</v>
      </c>
      <c r="BJ13" s="100" t="str">
        <f>iferror(vlookup(BI13,'AP CS Principles Curriculum Framework'!$E:$F,2,0),"")</f>
        <v>The correctness of an algorithm is determined by reasoning formally or mathematically about the algorithm, not by testing an implementation of the algorithm.</v>
      </c>
      <c r="BK13" s="100" t="s">
        <v>1470</v>
      </c>
      <c r="BL13" s="100" t="str">
        <f>iferror(vlookup(BK13,'AP CS Principles Curriculum Framework'!$E:$F,2,0),"")</f>
        <v>Different correct algorithms for the same problem can have different efficiencies.</v>
      </c>
      <c r="BM13" s="100" t="s">
        <v>1061</v>
      </c>
      <c r="BN13" s="100" t="str">
        <f>iferror(vlookup(BM13,'AP CS Principles Curriculum Framework'!$E:$F,2,0),"")</f>
        <v>Sometimes more efficient algorithms are more complex.</v>
      </c>
      <c r="BO13" s="100" t="s">
        <v>1063</v>
      </c>
      <c r="BP13" s="100" t="str">
        <f>iferror(vlookup(BO13,'AP CS Principles Curriculum Framework'!$E:$F,2,0),"")</f>
        <v>Finding an efficient algorithm for a problem can help solve larger instances of the problem.</v>
      </c>
      <c r="BQ13" s="100" t="s">
        <v>1065</v>
      </c>
      <c r="BR13" s="100" t="str">
        <f>iferror(vlookup(BQ13,'AP CS Principles Curriculum Framework'!$E:$F,2,0),"")</f>
        <v>Efficiency includes both execution time and memory usage.</v>
      </c>
      <c r="BS13" s="100" t="s">
        <v>1069</v>
      </c>
      <c r="BT13" s="100" t="str">
        <f>iferror(vlookup(BS13,'AP CS Principles Curriculum Framework'!$E:$F,2,0),"")</f>
        <v>Linear search can be used when searching for an item in any list; binary search can be used only when the list is sorted.</v>
      </c>
      <c r="BU13" s="100"/>
      <c r="BV13" s="100" t="str">
        <f>iferror(vlookup(BU13,'AP CS Principles Curriculum Framework'!$E:$F,2,0),"")</f>
        <v/>
      </c>
      <c r="BW13" s="100"/>
      <c r="BX13" s="105" t="str">
        <f>iferror(vlookup(BW13,'AP CS Principles Curriculum Framework'!$E:$F,2,0),"")</f>
        <v/>
      </c>
      <c r="BY13" s="100"/>
      <c r="BZ13" s="100"/>
      <c r="CA13" s="100"/>
      <c r="CB13" s="100"/>
      <c r="CC13" s="106"/>
      <c r="CD13" s="106"/>
      <c r="CE13" s="106"/>
      <c r="CF13" s="106"/>
      <c r="CG13" s="106"/>
      <c r="CH13" s="106"/>
      <c r="CI13" s="106"/>
      <c r="CJ13" s="100"/>
      <c r="CK13" s="100"/>
      <c r="CL13" s="100"/>
      <c r="CM13" s="100"/>
      <c r="CN13" s="109"/>
      <c r="CO13" s="109"/>
      <c r="CP13" s="109"/>
      <c r="CQ13" s="109"/>
      <c r="CR13" s="109"/>
      <c r="CS13" s="109"/>
      <c r="CT13" s="109"/>
      <c r="CU13" s="109"/>
      <c r="CV13" s="109"/>
      <c r="CW13" s="109"/>
      <c r="CX13" s="109"/>
      <c r="CY13" s="105"/>
      <c r="CZ13" s="113" t="str">
        <f t="shared" si="2"/>
        <v>Unit 10 - Algorithms</v>
      </c>
      <c r="DA13" s="159" t="s">
        <v>1471</v>
      </c>
      <c r="DB13" s="116" t="str">
        <f>HYPERLINK("https://docs.google.com/a/afsenyc.org/document/d/1xVNij7aM2M3qCJnViGFBWWS7O17nG6JeWGN3r4ya0S0/edit","AFSE Software Engineering Curriculum Framework")</f>
        <v>AFSE Software Engineering Curriculum Framework</v>
      </c>
      <c r="DC13" s="71"/>
      <c r="DD13" s="71" t="s">
        <v>816</v>
      </c>
      <c r="DE13" s="71" t="s">
        <v>817</v>
      </c>
      <c r="DF13" s="100"/>
      <c r="DG13" s="100"/>
      <c r="DH13" s="100"/>
      <c r="DI13" s="100" t="s">
        <v>707</v>
      </c>
    </row>
    <row r="14" ht="15.75" customHeight="1">
      <c r="A14" s="118">
        <v>11.0</v>
      </c>
      <c r="B14" s="118" t="s">
        <v>301</v>
      </c>
      <c r="C14" s="118">
        <v>1.0</v>
      </c>
      <c r="D14" s="119" t="s">
        <v>1472</v>
      </c>
      <c r="E14" s="119" t="s">
        <v>1473</v>
      </c>
      <c r="F14" s="122" t="s">
        <v>921</v>
      </c>
      <c r="G14" s="120" t="s">
        <v>362</v>
      </c>
      <c r="H14" s="120"/>
      <c r="I14" s="120"/>
      <c r="J14" s="122"/>
      <c r="K14" s="122"/>
      <c r="L14" s="123" t="s">
        <v>914</v>
      </c>
      <c r="M14" s="123" t="s">
        <v>341</v>
      </c>
      <c r="N14" s="126" t="s">
        <v>347</v>
      </c>
      <c r="O14" s="126"/>
      <c r="P14" s="126"/>
      <c r="Q14" s="127" t="s">
        <v>915</v>
      </c>
      <c r="R14" s="129" t="s">
        <v>731</v>
      </c>
      <c r="S14" s="129" t="s">
        <v>928</v>
      </c>
      <c r="T14" s="129" t="s">
        <v>731</v>
      </c>
      <c r="U14" s="129" t="s">
        <v>953</v>
      </c>
      <c r="V14" s="129" t="s">
        <v>851</v>
      </c>
      <c r="W14" s="129" t="s">
        <v>993</v>
      </c>
      <c r="X14" s="129" t="s">
        <v>851</v>
      </c>
      <c r="Y14" s="129"/>
      <c r="Z14" s="129"/>
      <c r="AA14" s="129"/>
      <c r="AB14" s="129"/>
      <c r="AC14" s="129"/>
      <c r="AD14" s="131"/>
      <c r="AE14" s="132" t="s">
        <v>872</v>
      </c>
      <c r="AF14" s="132" t="s">
        <v>874</v>
      </c>
      <c r="AG14" s="132" t="s">
        <v>1366</v>
      </c>
      <c r="AH14" s="132" t="s">
        <v>1380</v>
      </c>
      <c r="AI14" s="132"/>
      <c r="AJ14" s="132"/>
      <c r="AK14" s="133" t="s">
        <v>916</v>
      </c>
      <c r="AL14" s="134" t="str">
        <f>iferror(vlookup(AK14,'AP CS Principles Curriculum Framework'!$E:$F,2,0),"")</f>
        <v>Computers are used in an iterative and interactive way when processing digital information to gain insight and knowledge.</v>
      </c>
      <c r="AM14" s="135" t="s">
        <v>919</v>
      </c>
      <c r="AN14" s="134" t="str">
        <f>iferror(vlookup(AM14,'AP CS Principles Curriculum Framework'!$E:$F,2,0),"")</f>
        <v>Digital information can be filtered and cleaned by using computers to process information.</v>
      </c>
      <c r="AO14" s="135" t="s">
        <v>922</v>
      </c>
      <c r="AP14" s="134" t="str">
        <f>iferror(vlookup(AO14,'AP CS Principles Curriculum Framework'!$E:$F,2,0),"")</f>
        <v>Combining data sources, clustering data, and data classification are part of the process of using computers to process information.</v>
      </c>
      <c r="AQ14" s="135" t="s">
        <v>924</v>
      </c>
      <c r="AR14" s="134" t="str">
        <f>iferror(vlookup(AQ14,'AP CS Principles Curriculum Framework'!$E:$F,2,0),"")</f>
        <v>Insight and knowledge can be obtained from translating and transforming digitally represented information.</v>
      </c>
      <c r="AS14" s="135" t="s">
        <v>926</v>
      </c>
      <c r="AT14" s="134" t="str">
        <f>iferror(vlookup(AS14,'AP CS Principles Curriculum Framework'!$E:$F,2,0),"")</f>
        <v>Patterns can emerge when data is transformed using computational tools.</v>
      </c>
      <c r="AU14" s="135" t="s">
        <v>929</v>
      </c>
      <c r="AV14" s="134" t="str">
        <f>iferror(vlookup(AU14,'AP CS Principles Curriculum Framework'!$E:$F,2,0),"")</f>
        <v>Collaboration is an important part of solving data-driven problems.</v>
      </c>
      <c r="AW14" s="135" t="s">
        <v>931</v>
      </c>
      <c r="AX14" s="134" t="str">
        <f>iferror(vlookup(AW14,'AP CS Principles Curriculum Framework'!$E:$F,2,0),"")</f>
        <v>Collaboration facilitates solving computational problems by applying multiple perspectives, experiences, and skill sets.</v>
      </c>
      <c r="AY14" s="135" t="s">
        <v>933</v>
      </c>
      <c r="AZ14" s="134" t="str">
        <f>iferror(vlookup(AY14,'AP CS Principles Curriculum Framework'!$E:$F,2,0),"")</f>
        <v>Communication between participants working on data-driven problems gives rise to enhanced insights and knowledge.</v>
      </c>
      <c r="BA14" s="135" t="s">
        <v>935</v>
      </c>
      <c r="BB14" s="134" t="str">
        <f>iferror(vlookup(BA14,'AP CS Principles Curriculum Framework'!$E:$F,2,0),"")</f>
        <v>Collaboration in developing hypotheses and questions, and in testing hypotheses and answering questions, about data helps participants gain insight and knowledge.</v>
      </c>
      <c r="BC14" s="135" t="s">
        <v>951</v>
      </c>
      <c r="BD14" s="134" t="str">
        <f>iferror(vlookup(BC14,'AP CS Principles Curriculum Framework'!$E:$F,2,0),"")</f>
        <v>Interactivity with data is an aspect of communicating.</v>
      </c>
      <c r="BE14" s="135"/>
      <c r="BF14" s="134" t="str">
        <f>iferror(vlookup(BE14,'AP CS Principles Curriculum Framework'!$E:$F,2,0),"")</f>
        <v/>
      </c>
      <c r="BG14" s="135"/>
      <c r="BH14" s="134" t="str">
        <f>iferror(vlookup(BG14,'AP CS Principles Curriculum Framework'!$E:$F,2,0),"")</f>
        <v/>
      </c>
      <c r="BI14" s="211"/>
      <c r="BJ14" s="134" t="str">
        <f>iferror(vlookup(BI14,'AP CS Principles Curriculum Framework'!$E:$F,2,0),"")</f>
        <v/>
      </c>
      <c r="BK14" s="211"/>
      <c r="BL14" s="134" t="str">
        <f>iferror(vlookup(BK14,'AP CS Principles Curriculum Framework'!$E:$F,2,0),"")</f>
        <v/>
      </c>
      <c r="BM14" s="135"/>
      <c r="BN14" s="134" t="str">
        <f>iferror(vlookup(BM14,'AP CS Principles Curriculum Framework'!$E:$F,2,0),"")</f>
        <v/>
      </c>
      <c r="BO14" s="135"/>
      <c r="BP14" s="134" t="str">
        <f>iferror(vlookup(BO14,'AP CS Principles Curriculum Framework'!$E:$F,2,0),"")</f>
        <v/>
      </c>
      <c r="BQ14" s="135"/>
      <c r="BR14" s="134" t="str">
        <f>iferror(vlookup(BQ14,'AP CS Principles Curriculum Framework'!$E:$F,2,0),"")</f>
        <v/>
      </c>
      <c r="BS14" s="135"/>
      <c r="BT14" s="134" t="str">
        <f>iferror(vlookup(BS14,'AP CS Principles Curriculum Framework'!$E:$F,2,0),"")</f>
        <v/>
      </c>
      <c r="BU14" s="135"/>
      <c r="BV14" s="134" t="str">
        <f>iferror(vlookup(BU14,'AP CS Principles Curriculum Framework'!$E:$F,2,0),"")</f>
        <v/>
      </c>
      <c r="BW14" s="134"/>
      <c r="BX14" s="140" t="str">
        <f>iferror(vlookup(BW14,'AP CS Principles Curriculum Framework'!$E:$F,2,0),"")</f>
        <v/>
      </c>
      <c r="BY14" s="141"/>
      <c r="BZ14" s="141"/>
      <c r="CA14" s="141"/>
      <c r="CB14" s="141"/>
      <c r="CC14" s="144"/>
      <c r="CD14" s="144"/>
      <c r="CE14" s="144"/>
      <c r="CF14" s="144"/>
      <c r="CG14" s="144"/>
      <c r="CH14" s="144"/>
      <c r="CI14" s="144"/>
      <c r="CJ14" s="141"/>
      <c r="CK14" s="141"/>
      <c r="CL14" s="141"/>
      <c r="CM14" s="141"/>
      <c r="CN14" s="146"/>
      <c r="CO14" s="146"/>
      <c r="CP14" s="146"/>
      <c r="CQ14" s="146"/>
      <c r="CR14" s="146"/>
      <c r="CS14" s="146"/>
      <c r="CT14" s="146"/>
      <c r="CU14" s="146"/>
      <c r="CV14" s="146"/>
      <c r="CW14" s="146"/>
      <c r="CX14" s="146"/>
      <c r="CY14" s="147"/>
      <c r="CZ14" s="113" t="str">
        <f t="shared" si="2"/>
        <v>Unit 11 - Data 2</v>
      </c>
      <c r="DA14" s="148" t="s">
        <v>1476</v>
      </c>
      <c r="DB14" s="204" t="str">
        <f>HYPERLINK("https://drive.google.com/folderview?id=0BxniOuTB30FSVVBvYnN4U0JhZ2M&amp;usp=sharing","SY14-15 CSP Curriculum Folder")</f>
        <v>SY14-15 CSP Curriculum Folder</v>
      </c>
      <c r="DC14" s="149"/>
      <c r="DD14" s="149" t="s">
        <v>816</v>
      </c>
      <c r="DE14" s="149" t="s">
        <v>817</v>
      </c>
      <c r="DF14" s="199"/>
      <c r="DG14" s="199"/>
      <c r="DH14" s="199"/>
      <c r="DI14" s="199" t="s">
        <v>708</v>
      </c>
    </row>
    <row r="15" ht="15.75" hidden="1" customHeight="1">
      <c r="A15" s="212"/>
      <c r="B15" s="212" t="s">
        <v>302</v>
      </c>
      <c r="C15" s="212">
        <v>0.0</v>
      </c>
      <c r="D15" s="213"/>
      <c r="E15" s="213"/>
      <c r="F15" s="214"/>
      <c r="G15" s="214"/>
      <c r="H15" s="214"/>
      <c r="I15" s="214"/>
      <c r="J15" s="214"/>
      <c r="K15" s="214"/>
      <c r="L15" s="214"/>
      <c r="M15" s="214"/>
      <c r="N15" s="214"/>
      <c r="O15" s="214"/>
      <c r="P15" s="214"/>
      <c r="Q15" s="215"/>
      <c r="R15" s="213"/>
      <c r="S15" s="213"/>
      <c r="T15" s="213"/>
      <c r="U15" s="213"/>
      <c r="V15" s="213"/>
      <c r="W15" s="213"/>
      <c r="X15" s="213"/>
      <c r="Y15" s="213"/>
      <c r="Z15" s="213"/>
      <c r="AA15" s="213"/>
      <c r="AB15" s="213"/>
      <c r="AC15" s="213"/>
      <c r="AD15" s="216"/>
      <c r="AE15" s="213"/>
      <c r="AF15" s="213"/>
      <c r="AG15" s="213"/>
      <c r="AH15" s="213"/>
      <c r="AI15" s="213"/>
      <c r="AJ15" s="213"/>
      <c r="AK15" s="217"/>
      <c r="AL15" s="214" t="str">
        <f>iferror(vlookup(AK15,'AP CS Principles Curriculum Framework'!$E:$F,2,0),"")</f>
        <v/>
      </c>
      <c r="AM15" s="214"/>
      <c r="AN15" s="214" t="str">
        <f>iferror(vlookup(AM15,'AP CS Principles Curriculum Framework'!$E:$F,2,0),"")</f>
        <v/>
      </c>
      <c r="AO15" s="214"/>
      <c r="AP15" s="214" t="str">
        <f>iferror(vlookup(AO15,'AP CS Principles Curriculum Framework'!$E:$F,2,0),"")</f>
        <v/>
      </c>
      <c r="AQ15" s="214"/>
      <c r="AR15" s="214" t="str">
        <f>iferror(vlookup(AQ15,'AP CS Principles Curriculum Framework'!$E:$F,2,0),"")</f>
        <v/>
      </c>
      <c r="AS15" s="214"/>
      <c r="AT15" s="214" t="str">
        <f>iferror(vlookup(AS15,'AP CS Principles Curriculum Framework'!$E:$F,2,0),"")</f>
        <v/>
      </c>
      <c r="AU15" s="214"/>
      <c r="AV15" s="214" t="str">
        <f>iferror(vlookup(AU15,'AP CS Principles Curriculum Framework'!$E:$F,2,0),"")</f>
        <v/>
      </c>
      <c r="AW15" s="214"/>
      <c r="AX15" s="214" t="str">
        <f>iferror(vlookup(AW15,'AP CS Principles Curriculum Framework'!$E:$F,2,0),"")</f>
        <v/>
      </c>
      <c r="AY15" s="214"/>
      <c r="AZ15" s="214" t="str">
        <f>iferror(vlookup(AY15,'AP CS Principles Curriculum Framework'!$E:$F,2,0),"")</f>
        <v/>
      </c>
      <c r="BA15" s="214"/>
      <c r="BB15" s="214" t="str">
        <f>iferror(vlookup(BA15,'AP CS Principles Curriculum Framework'!$E:$F,2,0),"")</f>
        <v/>
      </c>
      <c r="BC15" s="214"/>
      <c r="BD15" s="214" t="str">
        <f>iferror(vlookup(BC15,'AP CS Principles Curriculum Framework'!$E:$F,2,0),"")</f>
        <v/>
      </c>
      <c r="BE15" s="214"/>
      <c r="BF15" s="214" t="str">
        <f>iferror(vlookup(BE15,'AP CS Principles Curriculum Framework'!$E:$F,2,0),"")</f>
        <v/>
      </c>
      <c r="BG15" s="214"/>
      <c r="BH15" s="214" t="str">
        <f>iferror(vlookup(BG15,'AP CS Principles Curriculum Framework'!$E:$F,2,0),"")</f>
        <v/>
      </c>
      <c r="BI15" s="214"/>
      <c r="BJ15" s="214" t="str">
        <f>iferror(vlookup(BI15,'AP CS Principles Curriculum Framework'!$E:$F,2,0),"")</f>
        <v/>
      </c>
      <c r="BK15" s="214"/>
      <c r="BL15" s="214" t="str">
        <f>iferror(vlookup(BK15,'AP CS Principles Curriculum Framework'!$E:$F,2,0),"")</f>
        <v/>
      </c>
      <c r="BM15" s="214"/>
      <c r="BN15" s="214" t="str">
        <f>iferror(vlookup(BM15,'AP CS Principles Curriculum Framework'!$E:$F,2,0),"")</f>
        <v/>
      </c>
      <c r="BO15" s="214"/>
      <c r="BP15" s="214" t="str">
        <f>iferror(vlookup(BO15,'AP CS Principles Curriculum Framework'!$E:$F,2,0),"")</f>
        <v/>
      </c>
      <c r="BQ15" s="214"/>
      <c r="BR15" s="214" t="str">
        <f>iferror(vlookup(BQ15,'AP CS Principles Curriculum Framework'!$E:$F,2,0),"")</f>
        <v/>
      </c>
      <c r="BS15" s="214"/>
      <c r="BT15" s="214" t="str">
        <f>iferror(vlookup(BS15,'AP CS Principles Curriculum Framework'!$E:$F,2,0),"")</f>
        <v/>
      </c>
      <c r="BU15" s="214"/>
      <c r="BV15" s="214" t="str">
        <f>iferror(vlookup(BU15,'AP CS Principles Curriculum Framework'!$E:$F,2,0),"")</f>
        <v/>
      </c>
      <c r="BW15" s="214"/>
      <c r="BX15" s="219" t="str">
        <f>iferror(vlookup(BW15,'AP CS Principles Curriculum Framework'!$E:$F,2,0),"")</f>
        <v/>
      </c>
      <c r="BY15" s="214"/>
      <c r="BZ15" s="214"/>
      <c r="CA15" s="214"/>
      <c r="CB15" s="214"/>
      <c r="CC15" s="220"/>
      <c r="CD15" s="220"/>
      <c r="CE15" s="220"/>
      <c r="CF15" s="220"/>
      <c r="CG15" s="220"/>
      <c r="CH15" s="220"/>
      <c r="CI15" s="220"/>
      <c r="CJ15" s="214"/>
      <c r="CK15" s="214"/>
      <c r="CL15" s="214"/>
      <c r="CM15" s="214"/>
      <c r="CN15" s="221"/>
      <c r="CO15" s="221"/>
      <c r="CP15" s="221"/>
      <c r="CQ15" s="221"/>
      <c r="CR15" s="221"/>
      <c r="CS15" s="221"/>
      <c r="CT15" s="221"/>
      <c r="CU15" s="221"/>
      <c r="CV15" s="221"/>
      <c r="CW15" s="221"/>
      <c r="CX15" s="221"/>
      <c r="CY15" s="222"/>
      <c r="CZ15" s="223" t="str">
        <f t="shared" si="2"/>
        <v>Unit  - Internet 2</v>
      </c>
      <c r="DA15" s="224" t="s">
        <v>1478</v>
      </c>
      <c r="DB15" s="225" t="str">
        <f>HYPERLINK("http://www.stancoe.org/SCOE/iss/common_core/overview/overview_depth_of_knowledge/dok_bloom.pdf","DOK - Bloom's Comparison")</f>
        <v>DOK - Bloom's Comparison</v>
      </c>
      <c r="DC15" s="214"/>
      <c r="DD15" s="213" t="s">
        <v>816</v>
      </c>
      <c r="DE15" s="213" t="s">
        <v>817</v>
      </c>
      <c r="DF15" s="214"/>
      <c r="DG15" s="214"/>
      <c r="DH15" s="214"/>
      <c r="DI15" s="214" t="s">
        <v>709</v>
      </c>
    </row>
    <row r="16" ht="15.75" hidden="1" customHeight="1">
      <c r="A16" s="212"/>
      <c r="B16" s="212" t="s">
        <v>303</v>
      </c>
      <c r="C16" s="212">
        <v>0.0</v>
      </c>
      <c r="D16" s="213"/>
      <c r="E16" s="213"/>
      <c r="F16" s="214"/>
      <c r="G16" s="214"/>
      <c r="H16" s="214"/>
      <c r="I16" s="214"/>
      <c r="J16" s="214"/>
      <c r="K16" s="214"/>
      <c r="L16" s="214"/>
      <c r="M16" s="214"/>
      <c r="N16" s="214"/>
      <c r="O16" s="214"/>
      <c r="P16" s="214"/>
      <c r="Q16" s="215"/>
      <c r="R16" s="213"/>
      <c r="S16" s="213"/>
      <c r="T16" s="213"/>
      <c r="U16" s="213"/>
      <c r="V16" s="213"/>
      <c r="W16" s="213"/>
      <c r="X16" s="213"/>
      <c r="Y16" s="213"/>
      <c r="Z16" s="213"/>
      <c r="AA16" s="213"/>
      <c r="AB16" s="213"/>
      <c r="AC16" s="213"/>
      <c r="AD16" s="216"/>
      <c r="AE16" s="213"/>
      <c r="AF16" s="214"/>
      <c r="AG16" s="214"/>
      <c r="AH16" s="214"/>
      <c r="AI16" s="214"/>
      <c r="AJ16" s="214"/>
      <c r="AK16" s="217"/>
      <c r="AL16" s="214" t="str">
        <f>iferror(vlookup(AK16,'AP CS Principles Curriculum Framework'!$E:$F,2,0),"")</f>
        <v/>
      </c>
      <c r="AM16" s="214"/>
      <c r="AN16" s="214" t="str">
        <f>iferror(vlookup(AM16,'AP CS Principles Curriculum Framework'!$E:$F,2,0),"")</f>
        <v/>
      </c>
      <c r="AO16" s="214"/>
      <c r="AP16" s="214" t="str">
        <f>iferror(vlookup(AO16,'AP CS Principles Curriculum Framework'!$E:$F,2,0),"")</f>
        <v/>
      </c>
      <c r="AQ16" s="214"/>
      <c r="AR16" s="214" t="str">
        <f>iferror(vlookup(AQ16,'AP CS Principles Curriculum Framework'!$E:$F,2,0),"")</f>
        <v/>
      </c>
      <c r="AS16" s="214"/>
      <c r="AT16" s="214" t="str">
        <f>iferror(vlookup(AS16,'AP CS Principles Curriculum Framework'!$E:$F,2,0),"")</f>
        <v/>
      </c>
      <c r="AU16" s="214"/>
      <c r="AV16" s="214" t="str">
        <f>iferror(vlookup(AU16,'AP CS Principles Curriculum Framework'!$E:$F,2,0),"")</f>
        <v/>
      </c>
      <c r="AW16" s="214"/>
      <c r="AX16" s="214" t="str">
        <f>iferror(vlookup(AW16,'AP CS Principles Curriculum Framework'!$E:$F,2,0),"")</f>
        <v/>
      </c>
      <c r="AY16" s="214"/>
      <c r="AZ16" s="214" t="str">
        <f>iferror(vlookup(AY16,'AP CS Principles Curriculum Framework'!$E:$F,2,0),"")</f>
        <v/>
      </c>
      <c r="BA16" s="214"/>
      <c r="BB16" s="214" t="str">
        <f>iferror(vlookup(BA16,'AP CS Principles Curriculum Framework'!$E:$F,2,0),"")</f>
        <v/>
      </c>
      <c r="BC16" s="214"/>
      <c r="BD16" s="214" t="str">
        <f>iferror(vlookup(BC16,'AP CS Principles Curriculum Framework'!$E:$F,2,0),"")</f>
        <v/>
      </c>
      <c r="BE16" s="214"/>
      <c r="BF16" s="214" t="str">
        <f>iferror(vlookup(BE16,'AP CS Principles Curriculum Framework'!$E:$F,2,0),"")</f>
        <v/>
      </c>
      <c r="BG16" s="214"/>
      <c r="BH16" s="214" t="str">
        <f>iferror(vlookup(BG16,'AP CS Principles Curriculum Framework'!$E:$F,2,0),"")</f>
        <v/>
      </c>
      <c r="BI16" s="214"/>
      <c r="BJ16" s="214" t="str">
        <f>iferror(vlookup(BI16,'AP CS Principles Curriculum Framework'!$E:$F,2,0),"")</f>
        <v/>
      </c>
      <c r="BK16" s="214"/>
      <c r="BL16" s="214" t="str">
        <f>iferror(vlookup(BK16,'AP CS Principles Curriculum Framework'!$E:$F,2,0),"")</f>
        <v/>
      </c>
      <c r="BM16" s="214"/>
      <c r="BN16" s="214" t="str">
        <f>iferror(vlookup(BM16,'AP CS Principles Curriculum Framework'!$E:$F,2,0),"")</f>
        <v/>
      </c>
      <c r="BO16" s="214"/>
      <c r="BP16" s="214" t="str">
        <f>iferror(vlookup(BO16,'AP CS Principles Curriculum Framework'!$E:$F,2,0),"")</f>
        <v/>
      </c>
      <c r="BQ16" s="214"/>
      <c r="BR16" s="214" t="str">
        <f>iferror(vlookup(BQ16,'AP CS Principles Curriculum Framework'!$E:$F,2,0),"")</f>
        <v/>
      </c>
      <c r="BS16" s="214"/>
      <c r="BT16" s="214" t="str">
        <f>iferror(vlookup(BS16,'AP CS Principles Curriculum Framework'!$E:$F,2,0),"")</f>
        <v/>
      </c>
      <c r="BU16" s="214"/>
      <c r="BV16" s="214" t="str">
        <f>iferror(vlookup(BU16,'AP CS Principles Curriculum Framework'!$E:$F,2,0),"")</f>
        <v/>
      </c>
      <c r="BW16" s="214"/>
      <c r="BX16" s="219" t="str">
        <f>iferror(vlookup(BW16,'AP CS Principles Curriculum Framework'!$E:$F,2,0),"")</f>
        <v/>
      </c>
      <c r="BY16" s="214"/>
      <c r="BZ16" s="214"/>
      <c r="CA16" s="214"/>
      <c r="CB16" s="214"/>
      <c r="CC16" s="220"/>
      <c r="CD16" s="220"/>
      <c r="CE16" s="220"/>
      <c r="CF16" s="220"/>
      <c r="CG16" s="220"/>
      <c r="CH16" s="220"/>
      <c r="CI16" s="220"/>
      <c r="CJ16" s="214"/>
      <c r="CK16" s="214"/>
      <c r="CL16" s="214"/>
      <c r="CM16" s="214"/>
      <c r="CN16" s="221"/>
      <c r="CO16" s="221"/>
      <c r="CP16" s="221"/>
      <c r="CQ16" s="221"/>
      <c r="CR16" s="221"/>
      <c r="CS16" s="221"/>
      <c r="CT16" s="221"/>
      <c r="CU16" s="221"/>
      <c r="CV16" s="221"/>
      <c r="CW16" s="221"/>
      <c r="CX16" s="221"/>
      <c r="CY16" s="219"/>
      <c r="CZ16" s="223" t="str">
        <f t="shared" si="2"/>
        <v>Unit  - Impact 2</v>
      </c>
      <c r="DA16" s="224" t="s">
        <v>1481</v>
      </c>
      <c r="DB16" s="225" t="str">
        <f>HYPERLINK("https://dschool.stanford.edu/groups/k12/wiki/332ff/Curriculum_Home_Page.html","Design Thinking K12 Wiki")</f>
        <v>Design Thinking K12 Wiki</v>
      </c>
      <c r="DC16" s="221"/>
      <c r="DD16" s="213" t="s">
        <v>816</v>
      </c>
      <c r="DE16" s="213" t="s">
        <v>817</v>
      </c>
      <c r="DF16" s="214"/>
      <c r="DG16" s="214"/>
      <c r="DH16" s="214"/>
      <c r="DI16" s="214" t="s">
        <v>710</v>
      </c>
    </row>
    <row r="17" ht="15.75" customHeight="1">
      <c r="A17" s="118">
        <v>12.0</v>
      </c>
      <c r="B17" s="118" t="s">
        <v>304</v>
      </c>
      <c r="C17" s="118">
        <v>3.0</v>
      </c>
      <c r="D17" s="71"/>
      <c r="E17" s="71" t="s">
        <v>1482</v>
      </c>
      <c r="F17" s="122"/>
      <c r="G17" s="122"/>
      <c r="H17" s="122"/>
      <c r="I17" s="122"/>
      <c r="J17" s="122"/>
      <c r="K17" s="122"/>
      <c r="L17" s="126"/>
      <c r="M17" s="126"/>
      <c r="N17" s="126"/>
      <c r="O17" s="126"/>
      <c r="P17" s="126"/>
      <c r="Q17" s="127"/>
      <c r="R17" s="129"/>
      <c r="S17" s="129"/>
      <c r="T17" s="129"/>
      <c r="U17" s="129"/>
      <c r="V17" s="129"/>
      <c r="W17" s="129"/>
      <c r="X17" s="129"/>
      <c r="Y17" s="129"/>
      <c r="Z17" s="129"/>
      <c r="AA17" s="129"/>
      <c r="AB17" s="129"/>
      <c r="AC17" s="129"/>
      <c r="AD17" s="131"/>
      <c r="AE17" s="132"/>
      <c r="AF17" s="132"/>
      <c r="AG17" s="132"/>
      <c r="AH17" s="132"/>
      <c r="AI17" s="132"/>
      <c r="AJ17" s="132"/>
      <c r="AK17" s="201"/>
      <c r="AL17" s="134"/>
      <c r="AM17" s="134"/>
      <c r="AN17" s="134"/>
      <c r="AO17" s="134"/>
      <c r="AP17" s="134"/>
      <c r="AQ17" s="134"/>
      <c r="AR17" s="134"/>
      <c r="AS17" s="134"/>
      <c r="AT17" s="134"/>
      <c r="AU17" s="134"/>
      <c r="AV17" s="134"/>
      <c r="AW17" s="134"/>
      <c r="AX17" s="134"/>
      <c r="AY17" s="134"/>
      <c r="AZ17" s="134"/>
      <c r="BA17" s="134"/>
      <c r="BB17" s="134"/>
      <c r="BC17" s="134"/>
      <c r="BD17" s="134"/>
      <c r="BE17" s="134"/>
      <c r="BF17" s="134"/>
      <c r="BG17" s="134"/>
      <c r="BH17" s="134"/>
      <c r="BI17" s="134"/>
      <c r="BJ17" s="134"/>
      <c r="BK17" s="134"/>
      <c r="BL17" s="134"/>
      <c r="BM17" s="134"/>
      <c r="BN17" s="134"/>
      <c r="BO17" s="134"/>
      <c r="BP17" s="134"/>
      <c r="BQ17" s="134"/>
      <c r="BR17" s="134"/>
      <c r="BS17" s="134"/>
      <c r="BT17" s="134"/>
      <c r="BU17" s="134"/>
      <c r="BV17" s="134"/>
      <c r="BW17" s="134"/>
      <c r="BX17" s="140"/>
      <c r="BY17" s="141"/>
      <c r="BZ17" s="141"/>
      <c r="CA17" s="141"/>
      <c r="CB17" s="141"/>
      <c r="CC17" s="144"/>
      <c r="CD17" s="144"/>
      <c r="CE17" s="144"/>
      <c r="CF17" s="144"/>
      <c r="CG17" s="144"/>
      <c r="CH17" s="144"/>
      <c r="CI17" s="144"/>
      <c r="CJ17" s="141"/>
      <c r="CK17" s="141"/>
      <c r="CL17" s="141"/>
      <c r="CM17" s="141"/>
      <c r="CN17" s="146"/>
      <c r="CO17" s="146"/>
      <c r="CP17" s="146"/>
      <c r="CQ17" s="146"/>
      <c r="CR17" s="146"/>
      <c r="CS17" s="146"/>
      <c r="CT17" s="146"/>
      <c r="CU17" s="146"/>
      <c r="CV17" s="146"/>
      <c r="CW17" s="146"/>
      <c r="CX17" s="146"/>
      <c r="CY17" s="147"/>
      <c r="CZ17" s="113" t="str">
        <f t="shared" si="2"/>
        <v>Unit 12 - Create Performance Task</v>
      </c>
      <c r="DA17" s="148" t="s">
        <v>1478</v>
      </c>
      <c r="DB17" s="226"/>
      <c r="DC17" s="149"/>
      <c r="DD17" s="149"/>
      <c r="DE17" s="149"/>
      <c r="DF17" s="199"/>
      <c r="DG17" s="199"/>
      <c r="DH17" s="199"/>
      <c r="DI17" s="199" t="s">
        <v>711</v>
      </c>
    </row>
    <row r="18" ht="15.75" customHeight="1">
      <c r="A18" s="99">
        <v>13.0</v>
      </c>
      <c r="B18" s="99" t="s">
        <v>305</v>
      </c>
      <c r="C18" s="99">
        <v>1.0</v>
      </c>
      <c r="D18" s="71"/>
      <c r="E18" s="71"/>
      <c r="F18" s="100"/>
      <c r="G18" s="100"/>
      <c r="H18" s="100"/>
      <c r="I18" s="100"/>
      <c r="J18" s="100"/>
      <c r="K18" s="100"/>
      <c r="L18" s="100"/>
      <c r="M18" s="100"/>
      <c r="N18" s="100"/>
      <c r="O18" s="100"/>
      <c r="P18" s="100"/>
      <c r="Q18" s="101"/>
      <c r="R18" s="71"/>
      <c r="S18" s="71"/>
      <c r="T18" s="71"/>
      <c r="U18" s="71"/>
      <c r="V18" s="71"/>
      <c r="W18" s="71"/>
      <c r="X18" s="71"/>
      <c r="Y18" s="71"/>
      <c r="Z18" s="71"/>
      <c r="AA18" s="71"/>
      <c r="AB18" s="71"/>
      <c r="AC18" s="71"/>
      <c r="AD18" s="102"/>
      <c r="AE18" s="100"/>
      <c r="AF18" s="100"/>
      <c r="AG18" s="100"/>
      <c r="AH18" s="100"/>
      <c r="AI18" s="100"/>
      <c r="AJ18" s="100"/>
      <c r="AK18" s="103"/>
      <c r="AL18" s="100" t="str">
        <f>iferror(vlookup(AK18,'AP CS Principles Curriculum Framework'!$E:$F,2,0),"")</f>
        <v/>
      </c>
      <c r="AM18" s="100"/>
      <c r="AN18" s="100" t="str">
        <f>iferror(vlookup(AM18,'AP CS Principles Curriculum Framework'!$E:$F,2,0),"")</f>
        <v/>
      </c>
      <c r="AO18" s="100"/>
      <c r="AP18" s="100" t="str">
        <f>iferror(vlookup(AO18,'AP CS Principles Curriculum Framework'!$E:$F,2,0),"")</f>
        <v/>
      </c>
      <c r="AQ18" s="100"/>
      <c r="AR18" s="100" t="str">
        <f>iferror(vlookup(AQ18,'AP CS Principles Curriculum Framework'!$E:$F,2,0),"")</f>
        <v/>
      </c>
      <c r="AS18" s="100"/>
      <c r="AT18" s="100" t="str">
        <f>iferror(vlookup(AS18,'AP CS Principles Curriculum Framework'!$E:$F,2,0),"")</f>
        <v/>
      </c>
      <c r="AU18" s="100"/>
      <c r="AV18" s="100" t="str">
        <f>iferror(vlookup(AU18,'AP CS Principles Curriculum Framework'!$E:$F,2,0),"")</f>
        <v/>
      </c>
      <c r="AW18" s="100"/>
      <c r="AX18" s="100" t="str">
        <f>iferror(vlookup(AW18,'AP CS Principles Curriculum Framework'!$E:$F,2,0),"")</f>
        <v/>
      </c>
      <c r="AY18" s="100"/>
      <c r="AZ18" s="100" t="str">
        <f>iferror(vlookup(AY18,'AP CS Principles Curriculum Framework'!$E:$F,2,0),"")</f>
        <v/>
      </c>
      <c r="BA18" s="100"/>
      <c r="BB18" s="100" t="str">
        <f>iferror(vlookup(BA18,'AP CS Principles Curriculum Framework'!$E:$F,2,0),"")</f>
        <v/>
      </c>
      <c r="BC18" s="100"/>
      <c r="BD18" s="100" t="str">
        <f>iferror(vlookup(BC18,'AP CS Principles Curriculum Framework'!$E:$F,2,0),"")</f>
        <v/>
      </c>
      <c r="BE18" s="100"/>
      <c r="BF18" s="100" t="str">
        <f>iferror(vlookup(BE18,'AP CS Principles Curriculum Framework'!$E:$F,2,0),"")</f>
        <v/>
      </c>
      <c r="BG18" s="100"/>
      <c r="BH18" s="100" t="str">
        <f>iferror(vlookup(BG18,'AP CS Principles Curriculum Framework'!$E:$F,2,0),"")</f>
        <v/>
      </c>
      <c r="BI18" s="100"/>
      <c r="BJ18" s="100" t="str">
        <f>iferror(vlookup(BI18,'AP CS Principles Curriculum Framework'!$E:$F,2,0),"")</f>
        <v/>
      </c>
      <c r="BK18" s="100"/>
      <c r="BL18" s="100" t="str">
        <f>iferror(vlookup(BK18,'AP CS Principles Curriculum Framework'!$E:$F,2,0),"")</f>
        <v/>
      </c>
      <c r="BM18" s="100"/>
      <c r="BN18" s="100" t="str">
        <f>iferror(vlookup(BM18,'AP CS Principles Curriculum Framework'!$E:$F,2,0),"")</f>
        <v/>
      </c>
      <c r="BO18" s="100"/>
      <c r="BP18" s="100" t="str">
        <f>iferror(vlookup(BO18,'AP CS Principles Curriculum Framework'!$E:$F,2,0),"")</f>
        <v/>
      </c>
      <c r="BQ18" s="100"/>
      <c r="BR18" s="100" t="str">
        <f>iferror(vlookup(BQ18,'AP CS Principles Curriculum Framework'!$E:$F,2,0),"")</f>
        <v/>
      </c>
      <c r="BS18" s="100"/>
      <c r="BT18" s="100" t="str">
        <f>iferror(vlookup(BS18,'AP CS Principles Curriculum Framework'!$E:$F,2,0),"")</f>
        <v/>
      </c>
      <c r="BU18" s="100"/>
      <c r="BV18" s="100" t="str">
        <f>iferror(vlookup(BU18,'AP CS Principles Curriculum Framework'!$E:$F,2,0),"")</f>
        <v/>
      </c>
      <c r="BW18" s="100"/>
      <c r="BX18" s="105" t="str">
        <f>iferror(vlookup(BW18,'AP CS Principles Curriculum Framework'!$E:$F,2,0),"")</f>
        <v/>
      </c>
      <c r="BY18" s="100"/>
      <c r="BZ18" s="100"/>
      <c r="CA18" s="100"/>
      <c r="CB18" s="100"/>
      <c r="CC18" s="106"/>
      <c r="CD18" s="106"/>
      <c r="CE18" s="106"/>
      <c r="CF18" s="106"/>
      <c r="CG18" s="106"/>
      <c r="CH18" s="106"/>
      <c r="CI18" s="106"/>
      <c r="CJ18" s="100"/>
      <c r="CK18" s="100"/>
      <c r="CL18" s="100"/>
      <c r="CM18" s="100"/>
      <c r="CN18" s="109"/>
      <c r="CO18" s="109"/>
      <c r="CP18" s="109"/>
      <c r="CQ18" s="109"/>
      <c r="CR18" s="109"/>
      <c r="CS18" s="109"/>
      <c r="CT18" s="109"/>
      <c r="CU18" s="109"/>
      <c r="CV18" s="109"/>
      <c r="CW18" s="109"/>
      <c r="CX18" s="109"/>
      <c r="CY18" s="105"/>
      <c r="CZ18" s="113" t="str">
        <f t="shared" si="2"/>
        <v>Unit 13 - Test Review</v>
      </c>
      <c r="DA18" s="159" t="s">
        <v>1481</v>
      </c>
      <c r="DB18" s="116" t="str">
        <f>HYPERLINK("http://www.designthinkingforeducators.com/DTtoolkit_v1_062711.pdf","Design Thinking for Educators Toolkit")</f>
        <v>Design Thinking for Educators Toolkit</v>
      </c>
      <c r="DC18" s="71"/>
      <c r="DD18" s="71" t="s">
        <v>816</v>
      </c>
      <c r="DE18" s="71" t="s">
        <v>817</v>
      </c>
      <c r="DF18" s="100"/>
      <c r="DG18" s="100"/>
      <c r="DH18" s="100"/>
      <c r="DI18" s="100" t="s">
        <v>712</v>
      </c>
    </row>
    <row r="19" ht="15.75" customHeight="1">
      <c r="A19" s="198"/>
      <c r="B19" s="198" t="s">
        <v>306</v>
      </c>
      <c r="C19" s="198">
        <f>sum(C10:C18)</f>
        <v>12</v>
      </c>
      <c r="D19" s="118" t="s">
        <v>1484</v>
      </c>
      <c r="E19" s="149" t="s">
        <v>1485</v>
      </c>
      <c r="F19" s="149"/>
      <c r="G19" s="149"/>
      <c r="H19" s="149"/>
      <c r="I19" s="149"/>
      <c r="J19" s="149"/>
      <c r="K19" s="149"/>
      <c r="L19" s="149"/>
      <c r="M19" s="149"/>
      <c r="N19" s="149"/>
      <c r="O19" s="149"/>
      <c r="P19" s="149"/>
      <c r="Q19" s="149"/>
      <c r="R19" s="149"/>
      <c r="S19" s="149"/>
      <c r="T19" s="149"/>
      <c r="U19" s="149"/>
      <c r="V19" s="149"/>
      <c r="W19" s="149"/>
      <c r="X19" s="149"/>
      <c r="Y19" s="149"/>
      <c r="Z19" s="149"/>
      <c r="AA19" s="149"/>
      <c r="AB19" s="149"/>
      <c r="AC19" s="149"/>
      <c r="AD19" s="149"/>
      <c r="AE19" s="132"/>
      <c r="AF19" s="132"/>
      <c r="AG19" s="132"/>
      <c r="AH19" s="132"/>
      <c r="AI19" s="132"/>
      <c r="AJ19" s="132"/>
      <c r="AK19" s="201"/>
      <c r="AL19" s="134" t="str">
        <f>iferror(vlookup(AK19,'AP CS Principles Curriculum Framework'!$E:$F,2,0),"")</f>
        <v/>
      </c>
      <c r="AM19" s="134"/>
      <c r="AN19" s="134" t="str">
        <f>iferror(vlookup(AM19,'AP CS Principles Curriculum Framework'!$E:$F,2,0),"")</f>
        <v/>
      </c>
      <c r="AO19" s="134"/>
      <c r="AP19" s="134" t="str">
        <f>iferror(vlookup(AO19,'AP CS Principles Curriculum Framework'!$E:$F,2,0),"")</f>
        <v/>
      </c>
      <c r="AQ19" s="134"/>
      <c r="AR19" s="134" t="str">
        <f>iferror(vlookup(AQ19,'AP CS Principles Curriculum Framework'!$E:$F,2,0),"")</f>
        <v/>
      </c>
      <c r="AS19" s="134"/>
      <c r="AT19" s="134" t="str">
        <f>iferror(vlookup(AS19,'AP CS Principles Curriculum Framework'!$E:$F,2,0),"")</f>
        <v/>
      </c>
      <c r="AU19" s="134"/>
      <c r="AV19" s="134" t="str">
        <f>iferror(vlookup(AU19,'AP CS Principles Curriculum Framework'!$E:$F,2,0),"")</f>
        <v/>
      </c>
      <c r="AW19" s="134"/>
      <c r="AX19" s="134" t="str">
        <f>iferror(vlookup(AW19,'AP CS Principles Curriculum Framework'!$E:$F,2,0),"")</f>
        <v/>
      </c>
      <c r="AY19" s="134"/>
      <c r="AZ19" s="134" t="str">
        <f>iferror(vlookup(AY19,'AP CS Principles Curriculum Framework'!$E:$F,2,0),"")</f>
        <v/>
      </c>
      <c r="BA19" s="134"/>
      <c r="BB19" s="134" t="str">
        <f>iferror(vlookup(BA19,'AP CS Principles Curriculum Framework'!$E:$F,2,0),"")</f>
        <v/>
      </c>
      <c r="BC19" s="134"/>
      <c r="BD19" s="134" t="str">
        <f>iferror(vlookup(BC19,'AP CS Principles Curriculum Framework'!$E:$F,2,0),"")</f>
        <v/>
      </c>
      <c r="BE19" s="134"/>
      <c r="BF19" s="134" t="str">
        <f>iferror(vlookup(BE19,'AP CS Principles Curriculum Framework'!$E:$F,2,0),"")</f>
        <v/>
      </c>
      <c r="BG19" s="134"/>
      <c r="BH19" s="134" t="str">
        <f>iferror(vlookup(BG19,'AP CS Principles Curriculum Framework'!$E:$F,2,0),"")</f>
        <v/>
      </c>
      <c r="BI19" s="134"/>
      <c r="BJ19" s="134" t="str">
        <f>iferror(vlookup(BI19,'AP CS Principles Curriculum Framework'!$E:$F,2,0),"")</f>
        <v/>
      </c>
      <c r="BK19" s="134"/>
      <c r="BL19" s="134" t="str">
        <f>iferror(vlookup(BK19,'AP CS Principles Curriculum Framework'!$E:$F,2,0),"")</f>
        <v/>
      </c>
      <c r="BM19" s="134"/>
      <c r="BN19" s="134" t="str">
        <f>iferror(vlookup(BM19,'AP CS Principles Curriculum Framework'!$E:$F,2,0),"")</f>
        <v/>
      </c>
      <c r="BO19" s="134"/>
      <c r="BP19" s="134" t="str">
        <f>iferror(vlookup(BO19,'AP CS Principles Curriculum Framework'!$E:$F,2,0),"")</f>
        <v/>
      </c>
      <c r="BQ19" s="134"/>
      <c r="BR19" s="134" t="str">
        <f>iferror(vlookup(BQ19,'AP CS Principles Curriculum Framework'!$E:$F,2,0),"")</f>
        <v/>
      </c>
      <c r="BS19" s="134"/>
      <c r="BT19" s="134" t="str">
        <f>iferror(vlookup(BS19,'AP CS Principles Curriculum Framework'!$E:$F,2,0),"")</f>
        <v/>
      </c>
      <c r="BU19" s="134"/>
      <c r="BV19" s="134" t="str">
        <f>iferror(vlookup(BU19,'AP CS Principles Curriculum Framework'!$E:$F,2,0),"")</f>
        <v/>
      </c>
      <c r="BW19" s="134"/>
      <c r="BX19" s="134" t="str">
        <f>iferror(vlookup(BW19,'AP CS Principles Curriculum Framework'!$E:$F,2,0),"")</f>
        <v/>
      </c>
      <c r="BY19" s="141"/>
      <c r="BZ19" s="141"/>
      <c r="CA19" s="141"/>
      <c r="CB19" s="141"/>
      <c r="CC19" s="144"/>
      <c r="CD19" s="144"/>
      <c r="CE19" s="144"/>
      <c r="CF19" s="144"/>
      <c r="CG19" s="144"/>
      <c r="CH19" s="144"/>
      <c r="CI19" s="144"/>
      <c r="CJ19" s="141"/>
      <c r="CK19" s="141"/>
      <c r="CL19" s="141"/>
      <c r="CM19" s="141"/>
      <c r="CN19" s="146"/>
      <c r="CO19" s="146"/>
      <c r="CP19" s="146"/>
      <c r="CQ19" s="146"/>
      <c r="CR19" s="146"/>
      <c r="CS19" s="146"/>
      <c r="CT19" s="146"/>
      <c r="CU19" s="146"/>
      <c r="CV19" s="146"/>
      <c r="CW19" s="146"/>
      <c r="CX19" s="146"/>
      <c r="CY19" s="147"/>
      <c r="CZ19" s="100"/>
      <c r="DA19" s="199"/>
      <c r="DB19" s="151" t="str">
        <f>HYPERLINK("http://en.wikipedia.org/wiki/Peer_instruction","Peer Instruction Wikipedia")</f>
        <v>Peer Instruction Wikipedia</v>
      </c>
      <c r="DC19" s="199"/>
      <c r="DD19" s="199" t="s">
        <v>816</v>
      </c>
      <c r="DE19" s="199"/>
      <c r="DF19" s="199"/>
      <c r="DG19" s="199"/>
      <c r="DH19" s="199"/>
      <c r="DI19" s="199" t="s">
        <v>713</v>
      </c>
    </row>
    <row r="20" ht="15.75" customHeight="1">
      <c r="A20" s="99">
        <v>14.0</v>
      </c>
      <c r="B20" s="99" t="s">
        <v>307</v>
      </c>
      <c r="C20" s="99">
        <v>5.0</v>
      </c>
      <c r="D20" s="71"/>
      <c r="E20" s="71"/>
      <c r="F20" s="71"/>
      <c r="G20" s="71"/>
      <c r="H20" s="71"/>
      <c r="I20" s="71"/>
      <c r="J20" s="71"/>
      <c r="K20" s="71"/>
      <c r="L20" s="71"/>
      <c r="M20" s="71"/>
      <c r="N20" s="71"/>
      <c r="O20" s="71"/>
      <c r="P20" s="71"/>
      <c r="Q20" s="101"/>
      <c r="R20" s="71"/>
      <c r="S20" s="71"/>
      <c r="T20" s="71"/>
      <c r="U20" s="71"/>
      <c r="V20" s="71"/>
      <c r="W20" s="71"/>
      <c r="X20" s="71"/>
      <c r="Y20" s="71"/>
      <c r="Z20" s="71"/>
      <c r="AA20" s="71"/>
      <c r="AB20" s="71"/>
      <c r="AC20" s="71"/>
      <c r="AD20" s="102"/>
      <c r="AE20" s="100"/>
      <c r="AF20" s="100"/>
      <c r="AG20" s="100"/>
      <c r="AH20" s="100"/>
      <c r="AI20" s="100"/>
      <c r="AJ20" s="100"/>
      <c r="AK20" s="103"/>
      <c r="AL20" s="100"/>
      <c r="AM20" s="100"/>
      <c r="AN20" s="100"/>
      <c r="AO20" s="100"/>
      <c r="AP20" s="100"/>
      <c r="AQ20" s="100"/>
      <c r="AR20" s="100"/>
      <c r="AS20" s="100"/>
      <c r="AT20" s="100"/>
      <c r="AU20" s="100"/>
      <c r="AV20" s="100"/>
      <c r="AW20" s="100"/>
      <c r="AX20" s="100"/>
      <c r="AY20" s="100"/>
      <c r="AZ20" s="100"/>
      <c r="BA20" s="100"/>
      <c r="BB20" s="100"/>
      <c r="BC20" s="100"/>
      <c r="BD20" s="100"/>
      <c r="BE20" s="100"/>
      <c r="BF20" s="100"/>
      <c r="BG20" s="100"/>
      <c r="BH20" s="100"/>
      <c r="BI20" s="100"/>
      <c r="BJ20" s="100"/>
      <c r="BK20" s="100"/>
      <c r="BL20" s="100"/>
      <c r="BM20" s="100"/>
      <c r="BN20" s="100"/>
      <c r="BO20" s="100"/>
      <c r="BP20" s="100"/>
      <c r="BQ20" s="100"/>
      <c r="BR20" s="100"/>
      <c r="BS20" s="100"/>
      <c r="BT20" s="100"/>
      <c r="BU20" s="100"/>
      <c r="BV20" s="100"/>
      <c r="BW20" s="100"/>
      <c r="BX20" s="105"/>
      <c r="BY20" s="100"/>
      <c r="BZ20" s="100"/>
      <c r="CA20" s="100"/>
      <c r="CB20" s="100"/>
      <c r="CC20" s="106"/>
      <c r="CD20" s="106"/>
      <c r="CE20" s="106"/>
      <c r="CF20" s="106"/>
      <c r="CG20" s="106"/>
      <c r="CH20" s="106"/>
      <c r="CI20" s="106"/>
      <c r="CJ20" s="100"/>
      <c r="CK20" s="100"/>
      <c r="CL20" s="100"/>
      <c r="CM20" s="100"/>
      <c r="CN20" s="109"/>
      <c r="CO20" s="109"/>
      <c r="CP20" s="109"/>
      <c r="CQ20" s="109"/>
      <c r="CR20" s="109"/>
      <c r="CS20" s="109"/>
      <c r="CT20" s="109"/>
      <c r="CU20" s="109"/>
      <c r="CV20" s="109"/>
      <c r="CW20" s="109"/>
      <c r="CX20" s="109"/>
      <c r="CY20" s="105"/>
      <c r="CZ20" s="113" t="str">
        <f>HYPERLINK(CONCATENATE("https://drive.google.com/open?id=",DA20),CONCATENATE("Unit"," ", A20," - ", B20))</f>
        <v>Unit 14 - Post PT Projects</v>
      </c>
      <c r="DA20" s="159" t="s">
        <v>1486</v>
      </c>
      <c r="DB20" s="204" t="s">
        <v>1487</v>
      </c>
      <c r="DC20" s="109"/>
      <c r="DD20" s="71" t="s">
        <v>816</v>
      </c>
      <c r="DE20" s="71" t="s">
        <v>817</v>
      </c>
      <c r="DF20" s="100"/>
      <c r="DG20" s="100"/>
      <c r="DH20" s="100"/>
      <c r="DI20" s="100" t="s">
        <v>714</v>
      </c>
    </row>
    <row r="21" ht="15.75" customHeight="1">
      <c r="A21" s="118"/>
      <c r="B21" s="118"/>
      <c r="C21" s="118">
        <f>C19+C20</f>
        <v>17</v>
      </c>
      <c r="D21" s="119"/>
      <c r="E21" s="119" t="s">
        <v>1490</v>
      </c>
      <c r="F21" s="122"/>
      <c r="G21" s="122"/>
      <c r="H21" s="122"/>
      <c r="I21" s="122"/>
      <c r="J21" s="122"/>
      <c r="K21" s="122"/>
      <c r="L21" s="149"/>
      <c r="M21" s="149"/>
      <c r="N21" s="149"/>
      <c r="O21" s="149"/>
      <c r="P21" s="149"/>
      <c r="Q21" s="127"/>
      <c r="R21" s="129"/>
      <c r="S21" s="129"/>
      <c r="T21" s="129"/>
      <c r="U21" s="129"/>
      <c r="V21" s="129"/>
      <c r="W21" s="129"/>
      <c r="X21" s="129"/>
      <c r="Y21" s="129"/>
      <c r="Z21" s="129"/>
      <c r="AA21" s="129"/>
      <c r="AB21" s="129"/>
      <c r="AC21" s="129"/>
      <c r="AD21" s="131"/>
      <c r="AE21" s="132"/>
      <c r="AF21" s="132"/>
      <c r="AG21" s="132"/>
      <c r="AH21" s="132"/>
      <c r="AI21" s="132"/>
      <c r="AJ21" s="132"/>
      <c r="AK21" s="201"/>
      <c r="AL21" s="134"/>
      <c r="AM21" s="134"/>
      <c r="AN21" s="134"/>
      <c r="AO21" s="134"/>
      <c r="AP21" s="134"/>
      <c r="AQ21" s="134"/>
      <c r="AR21" s="134"/>
      <c r="AS21" s="134"/>
      <c r="AT21" s="134"/>
      <c r="AU21" s="134"/>
      <c r="AV21" s="134"/>
      <c r="AW21" s="134"/>
      <c r="AX21" s="134"/>
      <c r="AY21" s="134"/>
      <c r="AZ21" s="134"/>
      <c r="BA21" s="134"/>
      <c r="BB21" s="134"/>
      <c r="BC21" s="134"/>
      <c r="BD21" s="134"/>
      <c r="BE21" s="134"/>
      <c r="BF21" s="134"/>
      <c r="BG21" s="134"/>
      <c r="BH21" s="134"/>
      <c r="BI21" s="134"/>
      <c r="BJ21" s="134"/>
      <c r="BK21" s="134"/>
      <c r="BL21" s="134"/>
      <c r="BM21" s="134"/>
      <c r="BN21" s="134"/>
      <c r="BO21" s="134"/>
      <c r="BP21" s="134"/>
      <c r="BQ21" s="134"/>
      <c r="BR21" s="134"/>
      <c r="BS21" s="134"/>
      <c r="BT21" s="134"/>
      <c r="BU21" s="134"/>
      <c r="BV21" s="134"/>
      <c r="BW21" s="134"/>
      <c r="BX21" s="140"/>
      <c r="BY21" s="141"/>
      <c r="BZ21" s="141"/>
      <c r="CA21" s="141"/>
      <c r="CB21" s="141"/>
      <c r="CC21" s="144"/>
      <c r="CD21" s="144"/>
      <c r="CE21" s="144"/>
      <c r="CF21" s="144"/>
      <c r="CG21" s="144"/>
      <c r="CH21" s="144"/>
      <c r="CI21" s="144"/>
      <c r="CJ21" s="141"/>
      <c r="CK21" s="141"/>
      <c r="CL21" s="141"/>
      <c r="CM21" s="141"/>
      <c r="CN21" s="146"/>
      <c r="CO21" s="146"/>
      <c r="CP21" s="146"/>
      <c r="CQ21" s="146"/>
      <c r="CR21" s="146"/>
      <c r="CS21" s="146"/>
      <c r="CT21" s="146"/>
      <c r="CU21" s="146"/>
      <c r="CV21" s="146"/>
      <c r="CW21" s="146"/>
      <c r="CX21" s="146"/>
      <c r="CY21" s="147"/>
      <c r="CZ21" s="227"/>
      <c r="DA21" s="148"/>
      <c r="DB21" s="204" t="str">
        <f>HYPERLINK("http://www.peerinstruction4cs.org/wp-content/uploads/2012/07/Simon-formattedInroadsPre-print.pdf","How to Implement Peer Instruction")</f>
        <v>How to Implement Peer Instruction</v>
      </c>
      <c r="DC21" s="149"/>
      <c r="DD21" s="149" t="s">
        <v>816</v>
      </c>
      <c r="DE21" s="149"/>
      <c r="DF21" s="199"/>
      <c r="DG21" s="199"/>
      <c r="DH21" s="199"/>
      <c r="DI21" s="199" t="s">
        <v>715</v>
      </c>
    </row>
    <row r="22" ht="15.75" customHeight="1">
      <c r="A22" s="99"/>
      <c r="B22" s="99"/>
      <c r="C22" s="99"/>
      <c r="D22" s="100"/>
      <c r="E22" s="71" t="s">
        <v>1491</v>
      </c>
      <c r="F22" s="100"/>
      <c r="G22" s="100"/>
      <c r="H22" s="100"/>
      <c r="I22" s="100"/>
      <c r="J22" s="100"/>
      <c r="K22" s="100"/>
      <c r="L22" s="100"/>
      <c r="M22" s="100"/>
      <c r="N22" s="100"/>
      <c r="O22" s="100"/>
      <c r="P22" s="100"/>
      <c r="Q22" s="101"/>
      <c r="R22" s="71"/>
      <c r="S22" s="71"/>
      <c r="T22" s="71"/>
      <c r="U22" s="71"/>
      <c r="V22" s="71"/>
      <c r="W22" s="71"/>
      <c r="X22" s="71"/>
      <c r="Y22" s="71"/>
      <c r="Z22" s="71"/>
      <c r="AA22" s="71"/>
      <c r="AB22" s="71"/>
      <c r="AC22" s="71"/>
      <c r="AD22" s="102"/>
      <c r="AE22" s="100"/>
      <c r="AF22" s="100"/>
      <c r="AG22" s="100"/>
      <c r="AH22" s="100"/>
      <c r="AI22" s="100"/>
      <c r="AJ22" s="100"/>
      <c r="AK22" s="103"/>
      <c r="AL22" s="100"/>
      <c r="AM22" s="100"/>
      <c r="AN22" s="100"/>
      <c r="AO22" s="100"/>
      <c r="AP22" s="100"/>
      <c r="AQ22" s="100"/>
      <c r="AR22" s="100"/>
      <c r="AS22" s="100"/>
      <c r="AT22" s="100"/>
      <c r="AU22" s="100"/>
      <c r="AV22" s="100"/>
      <c r="AW22" s="100"/>
      <c r="AX22" s="100"/>
      <c r="AY22" s="100"/>
      <c r="AZ22" s="100"/>
      <c r="BA22" s="100"/>
      <c r="BB22" s="100"/>
      <c r="BC22" s="100"/>
      <c r="BD22" s="100"/>
      <c r="BE22" s="100"/>
      <c r="BF22" s="100"/>
      <c r="BG22" s="100"/>
      <c r="BH22" s="100"/>
      <c r="BI22" s="100"/>
      <c r="BJ22" s="100"/>
      <c r="BK22" s="100"/>
      <c r="BL22" s="100"/>
      <c r="BM22" s="100"/>
      <c r="BN22" s="100"/>
      <c r="BO22" s="100"/>
      <c r="BP22" s="100"/>
      <c r="BQ22" s="100"/>
      <c r="BR22" s="100"/>
      <c r="BS22" s="100"/>
      <c r="BT22" s="100"/>
      <c r="BU22" s="100"/>
      <c r="BV22" s="100"/>
      <c r="BW22" s="100"/>
      <c r="BX22" s="105"/>
      <c r="BY22" s="100"/>
      <c r="BZ22" s="100"/>
      <c r="CA22" s="100"/>
      <c r="CB22" s="100"/>
      <c r="CC22" s="106"/>
      <c r="CD22" s="106"/>
      <c r="CE22" s="106"/>
      <c r="CF22" s="106"/>
      <c r="CG22" s="106"/>
      <c r="CH22" s="106"/>
      <c r="CI22" s="106"/>
      <c r="CJ22" s="100"/>
      <c r="CK22" s="100"/>
      <c r="CL22" s="100"/>
      <c r="CM22" s="100"/>
      <c r="CN22" s="109"/>
      <c r="CO22" s="109"/>
      <c r="CP22" s="109"/>
      <c r="CQ22" s="109"/>
      <c r="CR22" s="109"/>
      <c r="CS22" s="109"/>
      <c r="CT22" s="109"/>
      <c r="CU22" s="109"/>
      <c r="CV22" s="109"/>
      <c r="CW22" s="109"/>
      <c r="CX22" s="109"/>
      <c r="CY22" s="105"/>
      <c r="CZ22" s="109"/>
      <c r="DA22" s="159"/>
      <c r="DB22" s="208" t="str">
        <f>hyperlink("www.bootstrapworld.org","Bootstrap Curriculum")</f>
        <v>Bootstrap Curriculum</v>
      </c>
      <c r="DC22" s="228"/>
      <c r="DD22" s="71"/>
      <c r="DE22" s="71"/>
      <c r="DF22" s="100"/>
      <c r="DG22" s="100"/>
      <c r="DH22" s="100"/>
      <c r="DI22" s="100" t="s">
        <v>716</v>
      </c>
    </row>
    <row r="23" ht="15.75" customHeight="1">
      <c r="A23" s="118"/>
      <c r="B23" s="118"/>
      <c r="C23" s="118"/>
      <c r="D23" s="149"/>
      <c r="E23" s="149"/>
      <c r="F23" s="199"/>
      <c r="G23" s="199"/>
      <c r="H23" s="199"/>
      <c r="I23" s="199"/>
      <c r="J23" s="199"/>
      <c r="K23" s="199"/>
      <c r="L23" s="199"/>
      <c r="M23" s="199"/>
      <c r="N23" s="199"/>
      <c r="O23" s="199"/>
      <c r="P23" s="199"/>
      <c r="Q23" s="127"/>
      <c r="R23" s="129"/>
      <c r="S23" s="129"/>
      <c r="T23" s="129"/>
      <c r="U23" s="129"/>
      <c r="V23" s="129"/>
      <c r="W23" s="129"/>
      <c r="X23" s="129"/>
      <c r="Y23" s="129"/>
      <c r="Z23" s="129"/>
      <c r="AA23" s="129"/>
      <c r="AB23" s="129"/>
      <c r="AC23" s="129"/>
      <c r="AD23" s="131"/>
      <c r="AE23" s="132"/>
      <c r="AF23" s="132"/>
      <c r="AG23" s="132"/>
      <c r="AH23" s="132"/>
      <c r="AI23" s="132"/>
      <c r="AJ23" s="132"/>
      <c r="AK23" s="201"/>
      <c r="AL23" s="134"/>
      <c r="AM23" s="134"/>
      <c r="AN23" s="134"/>
      <c r="AO23" s="134"/>
      <c r="AP23" s="134"/>
      <c r="AQ23" s="134"/>
      <c r="AR23" s="134"/>
      <c r="AS23" s="134"/>
      <c r="AT23" s="134"/>
      <c r="AU23" s="134"/>
      <c r="AV23" s="134"/>
      <c r="AW23" s="134"/>
      <c r="AX23" s="134"/>
      <c r="AY23" s="134"/>
      <c r="AZ23" s="134"/>
      <c r="BA23" s="134"/>
      <c r="BB23" s="134"/>
      <c r="BC23" s="134"/>
      <c r="BD23" s="134"/>
      <c r="BE23" s="134"/>
      <c r="BF23" s="134"/>
      <c r="BG23" s="134"/>
      <c r="BH23" s="134"/>
      <c r="BI23" s="134"/>
      <c r="BJ23" s="134"/>
      <c r="BK23" s="134"/>
      <c r="BL23" s="134"/>
      <c r="BM23" s="134"/>
      <c r="BN23" s="134"/>
      <c r="BO23" s="134"/>
      <c r="BP23" s="134"/>
      <c r="BQ23" s="134"/>
      <c r="BR23" s="134"/>
      <c r="BS23" s="134"/>
      <c r="BT23" s="134"/>
      <c r="BU23" s="134"/>
      <c r="BV23" s="134"/>
      <c r="BW23" s="134"/>
      <c r="BX23" s="140"/>
      <c r="BY23" s="141"/>
      <c r="BZ23" s="141"/>
      <c r="CA23" s="141"/>
      <c r="CB23" s="141"/>
      <c r="CC23" s="144"/>
      <c r="CD23" s="144"/>
      <c r="CE23" s="144"/>
      <c r="CF23" s="144"/>
      <c r="CG23" s="144"/>
      <c r="CH23" s="144"/>
      <c r="CI23" s="144"/>
      <c r="CJ23" s="141"/>
      <c r="CK23" s="141"/>
      <c r="CL23" s="141"/>
      <c r="CM23" s="141"/>
      <c r="CN23" s="146"/>
      <c r="CO23" s="146"/>
      <c r="CP23" s="146"/>
      <c r="CQ23" s="146"/>
      <c r="CR23" s="146"/>
      <c r="CS23" s="146"/>
      <c r="CT23" s="146"/>
      <c r="CU23" s="146"/>
      <c r="CV23" s="146"/>
      <c r="CW23" s="146"/>
      <c r="CX23" s="146"/>
      <c r="CY23" s="147"/>
      <c r="CZ23" s="227"/>
      <c r="DA23" s="148"/>
      <c r="DB23" s="208" t="str">
        <f>HYPERLINK("http://nifty.stanford.edu/","Nifty Assignments")</f>
        <v>Nifty Assignments</v>
      </c>
      <c r="DC23" s="227"/>
      <c r="DD23" s="148"/>
      <c r="DE23" s="227"/>
      <c r="DF23" s="148"/>
      <c r="DG23" s="148"/>
      <c r="DH23" s="148"/>
      <c r="DI23" s="148" t="s">
        <v>717</v>
      </c>
    </row>
    <row r="24" ht="15.75" customHeight="1">
      <c r="A24" s="99"/>
      <c r="B24" s="99"/>
      <c r="C24" s="99"/>
      <c r="D24" s="100"/>
      <c r="E24" s="100"/>
      <c r="F24" s="100"/>
      <c r="G24" s="100"/>
      <c r="H24" s="100"/>
      <c r="I24" s="100"/>
      <c r="J24" s="100"/>
      <c r="K24" s="100"/>
      <c r="L24" s="100"/>
      <c r="M24" s="100"/>
      <c r="N24" s="100"/>
      <c r="O24" s="100"/>
      <c r="P24" s="100"/>
      <c r="Q24" s="101"/>
      <c r="R24" s="71"/>
      <c r="S24" s="71"/>
      <c r="T24" s="71"/>
      <c r="U24" s="71"/>
      <c r="V24" s="71"/>
      <c r="W24" s="71"/>
      <c r="X24" s="71"/>
      <c r="Y24" s="71"/>
      <c r="Z24" s="71"/>
      <c r="AA24" s="71"/>
      <c r="AB24" s="71"/>
      <c r="AC24" s="71"/>
      <c r="AD24" s="102"/>
      <c r="AE24" s="71"/>
      <c r="AF24" s="71"/>
      <c r="AG24" s="71"/>
      <c r="AH24" s="71"/>
      <c r="AI24" s="71"/>
      <c r="AJ24" s="71"/>
      <c r="AK24" s="103"/>
      <c r="AL24" s="100"/>
      <c r="AM24" s="100"/>
      <c r="AN24" s="100"/>
      <c r="AO24" s="100"/>
      <c r="AP24" s="100"/>
      <c r="AQ24" s="100"/>
      <c r="AR24" s="100"/>
      <c r="AS24" s="100"/>
      <c r="AT24" s="100"/>
      <c r="AU24" s="100"/>
      <c r="AV24" s="100"/>
      <c r="AW24" s="100"/>
      <c r="AX24" s="100"/>
      <c r="AY24" s="100"/>
      <c r="AZ24" s="100"/>
      <c r="BA24" s="100"/>
      <c r="BB24" s="100"/>
      <c r="BC24" s="100"/>
      <c r="BD24" s="100"/>
      <c r="BE24" s="100"/>
      <c r="BF24" s="100"/>
      <c r="BG24" s="100"/>
      <c r="BH24" s="100"/>
      <c r="BI24" s="100"/>
      <c r="BJ24" s="100"/>
      <c r="BK24" s="100"/>
      <c r="BL24" s="100"/>
      <c r="BM24" s="100"/>
      <c r="BN24" s="100"/>
      <c r="BO24" s="100"/>
      <c r="BP24" s="100"/>
      <c r="BQ24" s="100"/>
      <c r="BR24" s="100"/>
      <c r="BS24" s="100"/>
      <c r="BT24" s="100"/>
      <c r="BU24" s="100"/>
      <c r="BV24" s="100"/>
      <c r="BW24" s="100"/>
      <c r="BX24" s="105"/>
      <c r="BY24" s="100"/>
      <c r="BZ24" s="100"/>
      <c r="CA24" s="100"/>
      <c r="CB24" s="100"/>
      <c r="CC24" s="106"/>
      <c r="CD24" s="106"/>
      <c r="CE24" s="106"/>
      <c r="CF24" s="106"/>
      <c r="CG24" s="106"/>
      <c r="CH24" s="106"/>
      <c r="CI24" s="106"/>
      <c r="CJ24" s="100"/>
      <c r="CK24" s="100"/>
      <c r="CL24" s="100"/>
      <c r="CM24" s="100"/>
      <c r="CN24" s="109"/>
      <c r="CO24" s="109"/>
      <c r="CP24" s="109"/>
      <c r="CQ24" s="109"/>
      <c r="CR24" s="109"/>
      <c r="CS24" s="109"/>
      <c r="CT24" s="109"/>
      <c r="CU24" s="109"/>
      <c r="CV24" s="109"/>
      <c r="CW24" s="109"/>
      <c r="CX24" s="109"/>
      <c r="CY24" s="105"/>
      <c r="CZ24" s="109"/>
      <c r="DA24" s="159"/>
      <c r="DB24" s="208" t="str">
        <f>HYPERLINK("http://cslibrary.stanford.edu/","Stanford CS Library")</f>
        <v>Stanford CS Library</v>
      </c>
      <c r="DC24" s="109"/>
      <c r="DD24" s="159"/>
      <c r="DE24" s="109"/>
      <c r="DF24" s="159"/>
      <c r="DG24" s="159"/>
      <c r="DH24" s="159"/>
      <c r="DI24" s="159" t="s">
        <v>718</v>
      </c>
    </row>
    <row r="25" ht="15.75" customHeight="1">
      <c r="A25" s="229"/>
      <c r="B25" s="229"/>
      <c r="C25" s="229"/>
      <c r="D25" s="230"/>
      <c r="E25" s="230"/>
      <c r="F25" s="230"/>
      <c r="G25" s="230"/>
      <c r="H25" s="230"/>
      <c r="I25" s="230"/>
      <c r="J25" s="230"/>
      <c r="K25" s="230"/>
      <c r="L25" s="230"/>
      <c r="M25" s="230"/>
      <c r="N25" s="230"/>
      <c r="O25" s="230"/>
      <c r="P25" s="230"/>
      <c r="Q25" s="231"/>
      <c r="R25" s="232"/>
      <c r="S25" s="232"/>
      <c r="T25" s="232"/>
      <c r="U25" s="232"/>
      <c r="V25" s="232"/>
      <c r="W25" s="232"/>
      <c r="X25" s="232"/>
      <c r="Y25" s="232"/>
      <c r="Z25" s="232"/>
      <c r="AA25" s="232"/>
      <c r="AB25" s="232"/>
      <c r="AC25" s="232"/>
      <c r="AD25" s="233"/>
      <c r="AE25" s="230"/>
      <c r="AF25" s="230"/>
      <c r="AG25" s="230"/>
      <c r="AH25" s="230"/>
      <c r="AI25" s="230"/>
      <c r="AJ25" s="230"/>
      <c r="AK25" s="234"/>
      <c r="AL25" s="230"/>
      <c r="AM25" s="230"/>
      <c r="AN25" s="230"/>
      <c r="AO25" s="230"/>
      <c r="AP25" s="230"/>
      <c r="AQ25" s="230"/>
      <c r="AR25" s="230"/>
      <c r="AS25" s="230"/>
      <c r="AT25" s="230"/>
      <c r="AU25" s="230"/>
      <c r="AV25" s="230"/>
      <c r="AW25" s="230"/>
      <c r="AX25" s="230"/>
      <c r="AY25" s="230"/>
      <c r="AZ25" s="230"/>
      <c r="BA25" s="230"/>
      <c r="BB25" s="230"/>
      <c r="BC25" s="230"/>
      <c r="BD25" s="230"/>
      <c r="BE25" s="230"/>
      <c r="BF25" s="230"/>
      <c r="BG25" s="230"/>
      <c r="BH25" s="230"/>
      <c r="BI25" s="230"/>
      <c r="BJ25" s="230"/>
      <c r="BK25" s="230"/>
      <c r="BL25" s="230"/>
      <c r="BM25" s="230"/>
      <c r="BN25" s="230"/>
      <c r="BO25" s="230"/>
      <c r="BP25" s="230"/>
      <c r="BQ25" s="230"/>
      <c r="BR25" s="230"/>
      <c r="BS25" s="230"/>
      <c r="BT25" s="230"/>
      <c r="BU25" s="230"/>
      <c r="BV25" s="230"/>
      <c r="BW25" s="230"/>
      <c r="BX25" s="230"/>
      <c r="BY25" s="230"/>
      <c r="BZ25" s="230"/>
      <c r="CA25" s="230"/>
      <c r="CB25" s="230"/>
      <c r="CC25" s="230"/>
      <c r="CD25" s="230"/>
      <c r="CE25" s="230"/>
      <c r="CF25" s="230"/>
      <c r="CG25" s="230"/>
      <c r="CH25" s="230"/>
      <c r="CI25" s="230"/>
      <c r="CJ25" s="230"/>
      <c r="CK25" s="230"/>
      <c r="CL25" s="230"/>
      <c r="CM25" s="230"/>
      <c r="CN25" s="230"/>
      <c r="CO25" s="230"/>
      <c r="CP25" s="230"/>
      <c r="CQ25" s="230"/>
      <c r="CR25" s="230"/>
      <c r="CS25" s="230"/>
      <c r="CT25" s="230"/>
      <c r="CU25" s="230"/>
      <c r="CV25" s="230"/>
      <c r="CW25" s="230"/>
      <c r="CX25" s="230"/>
      <c r="CY25" s="230"/>
      <c r="CZ25" s="230"/>
      <c r="DA25" s="230"/>
      <c r="DB25" s="235" t="s">
        <v>1492</v>
      </c>
      <c r="DC25" s="232"/>
      <c r="DD25" s="232"/>
      <c r="DE25" s="232"/>
      <c r="DF25" s="230"/>
      <c r="DG25" s="230"/>
      <c r="DH25" s="230"/>
      <c r="DI25" s="230" t="s">
        <v>719</v>
      </c>
    </row>
    <row r="26" ht="15.75" customHeight="1">
      <c r="A26" s="229"/>
      <c r="B26" s="229"/>
      <c r="C26" s="229"/>
      <c r="D26" s="230"/>
      <c r="E26" s="230"/>
      <c r="F26" s="230"/>
      <c r="G26" s="230"/>
      <c r="H26" s="230"/>
      <c r="I26" s="230"/>
      <c r="J26" s="230"/>
      <c r="K26" s="230"/>
      <c r="L26" s="230"/>
      <c r="M26" s="230"/>
      <c r="N26" s="230"/>
      <c r="O26" s="230"/>
      <c r="P26" s="230"/>
      <c r="Q26" s="231"/>
      <c r="R26" s="232"/>
      <c r="S26" s="232"/>
      <c r="T26" s="232"/>
      <c r="U26" s="232"/>
      <c r="V26" s="232"/>
      <c r="W26" s="232"/>
      <c r="X26" s="232"/>
      <c r="Y26" s="232"/>
      <c r="Z26" s="232"/>
      <c r="AA26" s="232"/>
      <c r="AB26" s="232"/>
      <c r="AC26" s="232"/>
      <c r="AD26" s="233"/>
      <c r="AE26" s="230"/>
      <c r="AF26" s="230"/>
      <c r="AG26" s="230"/>
      <c r="AH26" s="230"/>
      <c r="AI26" s="230"/>
      <c r="AJ26" s="230"/>
      <c r="AK26" s="234"/>
      <c r="AL26" s="230"/>
      <c r="AM26" s="230"/>
      <c r="AN26" s="230"/>
      <c r="AO26" s="230"/>
      <c r="AP26" s="230"/>
      <c r="AQ26" s="230"/>
      <c r="AR26" s="230"/>
      <c r="AS26" s="230"/>
      <c r="AT26" s="230"/>
      <c r="AU26" s="230"/>
      <c r="AV26" s="230"/>
      <c r="AW26" s="230"/>
      <c r="AX26" s="230"/>
      <c r="AY26" s="230"/>
      <c r="AZ26" s="230"/>
      <c r="BA26" s="230"/>
      <c r="BB26" s="230"/>
      <c r="BC26" s="230"/>
      <c r="BD26" s="230"/>
      <c r="BE26" s="230"/>
      <c r="BF26" s="230"/>
      <c r="BG26" s="230"/>
      <c r="BH26" s="230"/>
      <c r="BI26" s="230"/>
      <c r="BJ26" s="230"/>
      <c r="BK26" s="230"/>
      <c r="BL26" s="230"/>
      <c r="BM26" s="230"/>
      <c r="BN26" s="230"/>
      <c r="BO26" s="230"/>
      <c r="BP26" s="230"/>
      <c r="BQ26" s="230"/>
      <c r="BR26" s="230"/>
      <c r="BS26" s="230"/>
      <c r="BT26" s="230"/>
      <c r="BU26" s="230"/>
      <c r="BV26" s="230"/>
      <c r="BW26" s="230"/>
      <c r="BX26" s="230"/>
      <c r="BY26" s="230"/>
      <c r="BZ26" s="230"/>
      <c r="CA26" s="230"/>
      <c r="CB26" s="230"/>
      <c r="CC26" s="230"/>
      <c r="CD26" s="230"/>
      <c r="CE26" s="230"/>
      <c r="CF26" s="230"/>
      <c r="CG26" s="230"/>
      <c r="CH26" s="230"/>
      <c r="CI26" s="230"/>
      <c r="CJ26" s="230"/>
      <c r="CK26" s="230"/>
      <c r="CL26" s="230"/>
      <c r="CM26" s="230"/>
      <c r="CN26" s="230"/>
      <c r="CO26" s="230"/>
      <c r="CP26" s="230"/>
      <c r="CQ26" s="230"/>
      <c r="CR26" s="230"/>
      <c r="CS26" s="230"/>
      <c r="CT26" s="230"/>
      <c r="CU26" s="230"/>
      <c r="CV26" s="230"/>
      <c r="CW26" s="230"/>
      <c r="CX26" s="230"/>
      <c r="CY26" s="230"/>
      <c r="CZ26" s="230"/>
      <c r="DA26" s="230"/>
      <c r="DB26" s="236" t="str">
        <f>HYPERLINK("https://docs.google.com/a/afsenyc.org/spreadsheets/d/1jc1QDiSw-dPql1CqASjiylLqwksrJno9CPRsCRMaxvQ/edit#gid=0","Create Performance Task College Board Rubric")</f>
        <v>Create Performance Task College Board Rubric</v>
      </c>
      <c r="DC26" s="232"/>
      <c r="DD26" s="232"/>
      <c r="DE26" s="232"/>
      <c r="DF26" s="230"/>
      <c r="DG26" s="230"/>
      <c r="DH26" s="230"/>
      <c r="DI26" s="230" t="s">
        <v>720</v>
      </c>
    </row>
    <row r="27" ht="15.75" customHeight="1">
      <c r="A27" s="229"/>
      <c r="B27" s="229"/>
      <c r="C27" s="229"/>
      <c r="D27" s="230"/>
      <c r="E27" s="230"/>
      <c r="F27" s="230"/>
      <c r="G27" s="230"/>
      <c r="H27" s="230"/>
      <c r="I27" s="230"/>
      <c r="J27" s="230"/>
      <c r="K27" s="230"/>
      <c r="L27" s="230"/>
      <c r="M27" s="230"/>
      <c r="N27" s="230"/>
      <c r="O27" s="230"/>
      <c r="P27" s="230"/>
      <c r="Q27" s="231"/>
      <c r="R27" s="232"/>
      <c r="S27" s="232"/>
      <c r="T27" s="232"/>
      <c r="U27" s="232"/>
      <c r="V27" s="232"/>
      <c r="W27" s="232"/>
      <c r="X27" s="232"/>
      <c r="Y27" s="232"/>
      <c r="Z27" s="232"/>
      <c r="AA27" s="232"/>
      <c r="AB27" s="232"/>
      <c r="AC27" s="232"/>
      <c r="AD27" s="233"/>
      <c r="AE27" s="230"/>
      <c r="AF27" s="230"/>
      <c r="AG27" s="230"/>
      <c r="AH27" s="230"/>
      <c r="AI27" s="230"/>
      <c r="AJ27" s="230"/>
      <c r="AK27" s="234"/>
      <c r="AL27" s="230"/>
      <c r="AM27" s="230"/>
      <c r="AN27" s="230"/>
      <c r="AO27" s="230"/>
      <c r="AP27" s="230"/>
      <c r="AQ27" s="230"/>
      <c r="AR27" s="230"/>
      <c r="AS27" s="230"/>
      <c r="AT27" s="230"/>
      <c r="AU27" s="230"/>
      <c r="AV27" s="230"/>
      <c r="AW27" s="230"/>
      <c r="AX27" s="230"/>
      <c r="AY27" s="230"/>
      <c r="AZ27" s="230"/>
      <c r="BA27" s="230"/>
      <c r="BB27" s="230"/>
      <c r="BC27" s="230"/>
      <c r="BD27" s="230"/>
      <c r="BE27" s="230"/>
      <c r="BF27" s="230"/>
      <c r="BG27" s="230"/>
      <c r="BH27" s="230"/>
      <c r="BI27" s="230"/>
      <c r="BJ27" s="230"/>
      <c r="BK27" s="230"/>
      <c r="BL27" s="230"/>
      <c r="BM27" s="230"/>
      <c r="BN27" s="230"/>
      <c r="BO27" s="230"/>
      <c r="BP27" s="230"/>
      <c r="BQ27" s="230"/>
      <c r="BR27" s="230"/>
      <c r="BS27" s="230"/>
      <c r="BT27" s="230"/>
      <c r="BU27" s="230"/>
      <c r="BV27" s="230"/>
      <c r="BW27" s="230"/>
      <c r="BX27" s="230"/>
      <c r="BY27" s="230"/>
      <c r="BZ27" s="230"/>
      <c r="CA27" s="230"/>
      <c r="CB27" s="230"/>
      <c r="CC27" s="230"/>
      <c r="CD27" s="230"/>
      <c r="CE27" s="230"/>
      <c r="CF27" s="230"/>
      <c r="CG27" s="230"/>
      <c r="CH27" s="230"/>
      <c r="CI27" s="230"/>
      <c r="CJ27" s="230"/>
      <c r="CK27" s="230"/>
      <c r="CL27" s="230"/>
      <c r="CM27" s="230"/>
      <c r="CN27" s="230"/>
      <c r="CO27" s="230"/>
      <c r="CP27" s="230"/>
      <c r="CQ27" s="230"/>
      <c r="CR27" s="230"/>
      <c r="CS27" s="230"/>
      <c r="CT27" s="230"/>
      <c r="CU27" s="230"/>
      <c r="CV27" s="230"/>
      <c r="CW27" s="230"/>
      <c r="CX27" s="230"/>
      <c r="CY27" s="230"/>
      <c r="CZ27" s="230"/>
      <c r="DA27" s="230"/>
      <c r="DB27" s="236" t="str">
        <f>HYPERLINK("http://outreach.cs.ua.edu/spherly/","Spherly")</f>
        <v>Spherly</v>
      </c>
      <c r="DC27" s="232"/>
      <c r="DD27" s="232"/>
      <c r="DE27" s="232"/>
      <c r="DF27" s="230"/>
      <c r="DG27" s="230"/>
      <c r="DH27" s="230"/>
      <c r="DI27" s="230" t="s">
        <v>721</v>
      </c>
    </row>
    <row r="28" ht="15.75" customHeight="1">
      <c r="A28" s="229"/>
      <c r="B28" s="229"/>
      <c r="C28" s="229"/>
      <c r="D28" s="230"/>
      <c r="E28" s="230"/>
      <c r="F28" s="230"/>
      <c r="G28" s="230"/>
      <c r="H28" s="230"/>
      <c r="I28" s="230"/>
      <c r="J28" s="230"/>
      <c r="K28" s="230"/>
      <c r="L28" s="230"/>
      <c r="M28" s="230"/>
      <c r="N28" s="230"/>
      <c r="O28" s="230"/>
      <c r="P28" s="230"/>
      <c r="Q28" s="231"/>
      <c r="R28" s="232"/>
      <c r="S28" s="232"/>
      <c r="T28" s="232"/>
      <c r="U28" s="232"/>
      <c r="V28" s="232"/>
      <c r="W28" s="232"/>
      <c r="X28" s="232"/>
      <c r="Y28" s="232"/>
      <c r="Z28" s="232"/>
      <c r="AA28" s="232"/>
      <c r="AB28" s="232"/>
      <c r="AC28" s="232"/>
      <c r="AD28" s="233"/>
      <c r="AE28" s="230"/>
      <c r="AF28" s="230"/>
      <c r="AG28" s="230"/>
      <c r="AH28" s="230"/>
      <c r="AI28" s="230"/>
      <c r="AJ28" s="230"/>
      <c r="AK28" s="234"/>
      <c r="AL28" s="230"/>
      <c r="AM28" s="230"/>
      <c r="AN28" s="230"/>
      <c r="AO28" s="230"/>
      <c r="AP28" s="230"/>
      <c r="AQ28" s="230"/>
      <c r="AR28" s="230"/>
      <c r="AS28" s="230"/>
      <c r="AT28" s="230"/>
      <c r="AU28" s="230"/>
      <c r="AV28" s="230"/>
      <c r="AW28" s="230"/>
      <c r="AX28" s="230"/>
      <c r="AY28" s="230"/>
      <c r="AZ28" s="230"/>
      <c r="BA28" s="230"/>
      <c r="BB28" s="230"/>
      <c r="BC28" s="230"/>
      <c r="BD28" s="230"/>
      <c r="BE28" s="230"/>
      <c r="BF28" s="230"/>
      <c r="BG28" s="230"/>
      <c r="BH28" s="230"/>
      <c r="BI28" s="230"/>
      <c r="BJ28" s="230"/>
      <c r="BK28" s="230"/>
      <c r="BL28" s="230"/>
      <c r="BM28" s="230"/>
      <c r="BN28" s="230"/>
      <c r="BO28" s="230"/>
      <c r="BP28" s="230"/>
      <c r="BQ28" s="230"/>
      <c r="BR28" s="230"/>
      <c r="BS28" s="230"/>
      <c r="BT28" s="230"/>
      <c r="BU28" s="230"/>
      <c r="BV28" s="230"/>
      <c r="BW28" s="230"/>
      <c r="BX28" s="230"/>
      <c r="BY28" s="230"/>
      <c r="BZ28" s="230"/>
      <c r="CA28" s="230"/>
      <c r="CB28" s="230"/>
      <c r="CC28" s="230"/>
      <c r="CD28" s="230"/>
      <c r="CE28" s="230"/>
      <c r="CF28" s="230"/>
      <c r="CG28" s="230"/>
      <c r="CH28" s="230"/>
      <c r="CI28" s="230"/>
      <c r="CJ28" s="230"/>
      <c r="CK28" s="230"/>
      <c r="CL28" s="230"/>
      <c r="CM28" s="230"/>
      <c r="CN28" s="230"/>
      <c r="CO28" s="230"/>
      <c r="CP28" s="230"/>
      <c r="CQ28" s="230"/>
      <c r="CR28" s="230"/>
      <c r="CS28" s="230"/>
      <c r="CT28" s="230"/>
      <c r="CU28" s="230"/>
      <c r="CV28" s="230"/>
      <c r="CW28" s="230"/>
      <c r="CX28" s="230"/>
      <c r="CY28" s="230"/>
      <c r="CZ28" s="230"/>
      <c r="DA28" s="230"/>
      <c r="DB28" s="236" t="str">
        <f>HYPERLINK("http://outreach.cs.ua.edu/pixly/","Pixly")</f>
        <v>Pixly</v>
      </c>
      <c r="DC28" s="232"/>
      <c r="DD28" s="232"/>
      <c r="DE28" s="232"/>
      <c r="DF28" s="230"/>
      <c r="DG28" s="230"/>
      <c r="DH28" s="230"/>
      <c r="DI28" s="230" t="s">
        <v>434</v>
      </c>
    </row>
    <row r="29" ht="15.75" customHeight="1">
      <c r="A29" s="229"/>
      <c r="B29" s="229"/>
      <c r="C29" s="229"/>
      <c r="D29" s="230"/>
      <c r="E29" s="230"/>
      <c r="F29" s="230"/>
      <c r="G29" s="230"/>
      <c r="H29" s="230"/>
      <c r="I29" s="230"/>
      <c r="J29" s="230"/>
      <c r="K29" s="230"/>
      <c r="L29" s="230"/>
      <c r="M29" s="230"/>
      <c r="N29" s="230"/>
      <c r="O29" s="230"/>
      <c r="P29" s="230"/>
      <c r="Q29" s="231"/>
      <c r="R29" s="232"/>
      <c r="S29" s="232"/>
      <c r="T29" s="232"/>
      <c r="U29" s="232"/>
      <c r="V29" s="232"/>
      <c r="W29" s="232"/>
      <c r="X29" s="232"/>
      <c r="Y29" s="232"/>
      <c r="Z29" s="232"/>
      <c r="AA29" s="232"/>
      <c r="AB29" s="232"/>
      <c r="AC29" s="232"/>
      <c r="AD29" s="233"/>
      <c r="AE29" s="230"/>
      <c r="AF29" s="230"/>
      <c r="AG29" s="230"/>
      <c r="AH29" s="230"/>
      <c r="AI29" s="230"/>
      <c r="AJ29" s="230"/>
      <c r="AK29" s="234"/>
      <c r="AL29" s="230"/>
      <c r="AM29" s="230"/>
      <c r="AN29" s="230"/>
      <c r="AO29" s="230"/>
      <c r="AP29" s="230"/>
      <c r="AQ29" s="230"/>
      <c r="AR29" s="230"/>
      <c r="AS29" s="230"/>
      <c r="AT29" s="230"/>
      <c r="AU29" s="230"/>
      <c r="AV29" s="230"/>
      <c r="AW29" s="230"/>
      <c r="AX29" s="230"/>
      <c r="AY29" s="230"/>
      <c r="AZ29" s="230"/>
      <c r="BA29" s="230"/>
      <c r="BB29" s="230"/>
      <c r="BC29" s="230"/>
      <c r="BD29" s="230"/>
      <c r="BE29" s="230"/>
      <c r="BF29" s="230"/>
      <c r="BG29" s="230"/>
      <c r="BH29" s="230"/>
      <c r="BI29" s="230"/>
      <c r="BJ29" s="230"/>
      <c r="BK29" s="230"/>
      <c r="BL29" s="230"/>
      <c r="BM29" s="230"/>
      <c r="BN29" s="230"/>
      <c r="BO29" s="230"/>
      <c r="BP29" s="230"/>
      <c r="BQ29" s="230"/>
      <c r="BR29" s="230"/>
      <c r="BS29" s="230"/>
      <c r="BT29" s="230"/>
      <c r="BU29" s="230"/>
      <c r="BV29" s="230"/>
      <c r="BW29" s="230"/>
      <c r="BX29" s="230"/>
      <c r="BY29" s="230"/>
      <c r="BZ29" s="230"/>
      <c r="CA29" s="230"/>
      <c r="CB29" s="230"/>
      <c r="CC29" s="230"/>
      <c r="CD29" s="230"/>
      <c r="CE29" s="230"/>
      <c r="CF29" s="230"/>
      <c r="CG29" s="230"/>
      <c r="CH29" s="230"/>
      <c r="CI29" s="230"/>
      <c r="CJ29" s="230"/>
      <c r="CK29" s="230"/>
      <c r="CL29" s="230"/>
      <c r="CM29" s="230"/>
      <c r="CN29" s="230"/>
      <c r="CO29" s="230"/>
      <c r="CP29" s="230"/>
      <c r="CQ29" s="230"/>
      <c r="CR29" s="230"/>
      <c r="CS29" s="230"/>
      <c r="CT29" s="230"/>
      <c r="CU29" s="230"/>
      <c r="CV29" s="230"/>
      <c r="CW29" s="230"/>
      <c r="CX29" s="230"/>
      <c r="CY29" s="230"/>
      <c r="CZ29" s="230"/>
      <c r="DA29" s="230"/>
      <c r="DB29" s="236" t="str">
        <f>HYPERLINK("https://code.pyret.org/"," Pyret")</f>
        <v> Pyret</v>
      </c>
      <c r="DC29" s="232"/>
      <c r="DD29" s="232"/>
      <c r="DE29" s="232"/>
      <c r="DF29" s="230"/>
      <c r="DG29" s="230"/>
      <c r="DH29" s="230"/>
      <c r="DI29" s="230" t="s">
        <v>722</v>
      </c>
    </row>
    <row r="30" ht="15.75" customHeight="1">
      <c r="A30" s="229"/>
      <c r="B30" s="229"/>
      <c r="C30" s="229"/>
      <c r="D30" s="230"/>
      <c r="E30" s="230"/>
      <c r="F30" s="230"/>
      <c r="G30" s="230"/>
      <c r="H30" s="230"/>
      <c r="I30" s="230"/>
      <c r="J30" s="230"/>
      <c r="K30" s="230"/>
      <c r="L30" s="230"/>
      <c r="M30" s="230"/>
      <c r="N30" s="230"/>
      <c r="O30" s="230"/>
      <c r="P30" s="230"/>
      <c r="Q30" s="231"/>
      <c r="R30" s="232"/>
      <c r="S30" s="232"/>
      <c r="T30" s="232"/>
      <c r="U30" s="232"/>
      <c r="V30" s="232"/>
      <c r="W30" s="232"/>
      <c r="X30" s="232"/>
      <c r="Y30" s="232"/>
      <c r="Z30" s="232"/>
      <c r="AA30" s="232"/>
      <c r="AB30" s="232"/>
      <c r="AC30" s="232"/>
      <c r="AD30" s="233"/>
      <c r="AE30" s="230"/>
      <c r="AF30" s="230"/>
      <c r="AG30" s="230"/>
      <c r="AH30" s="230"/>
      <c r="AI30" s="230"/>
      <c r="AJ30" s="230"/>
      <c r="AK30" s="234"/>
      <c r="AL30" s="230"/>
      <c r="AM30" s="230"/>
      <c r="AN30" s="230"/>
      <c r="AO30" s="230"/>
      <c r="AP30" s="230"/>
      <c r="AQ30" s="230"/>
      <c r="AR30" s="230"/>
      <c r="AS30" s="230"/>
      <c r="AT30" s="230"/>
      <c r="AU30" s="230"/>
      <c r="AV30" s="230"/>
      <c r="AW30" s="230"/>
      <c r="AX30" s="230"/>
      <c r="AY30" s="230"/>
      <c r="AZ30" s="230"/>
      <c r="BA30" s="230"/>
      <c r="BB30" s="230"/>
      <c r="BC30" s="230"/>
      <c r="BD30" s="230"/>
      <c r="BE30" s="230"/>
      <c r="BF30" s="230"/>
      <c r="BG30" s="230"/>
      <c r="BH30" s="230"/>
      <c r="BI30" s="230"/>
      <c r="BJ30" s="230"/>
      <c r="BK30" s="230"/>
      <c r="BL30" s="230"/>
      <c r="BM30" s="230"/>
      <c r="BN30" s="230"/>
      <c r="BO30" s="230"/>
      <c r="BP30" s="230"/>
      <c r="BQ30" s="230"/>
      <c r="BR30" s="230"/>
      <c r="BS30" s="230"/>
      <c r="BT30" s="230"/>
      <c r="BU30" s="230"/>
      <c r="BV30" s="230"/>
      <c r="BW30" s="230"/>
      <c r="BX30" s="230"/>
      <c r="BY30" s="230"/>
      <c r="BZ30" s="230"/>
      <c r="CA30" s="230"/>
      <c r="CB30" s="230"/>
      <c r="CC30" s="230"/>
      <c r="CD30" s="230"/>
      <c r="CE30" s="230"/>
      <c r="CF30" s="230"/>
      <c r="CG30" s="230"/>
      <c r="CH30" s="230"/>
      <c r="CI30" s="230"/>
      <c r="CJ30" s="230"/>
      <c r="CK30" s="230"/>
      <c r="CL30" s="230"/>
      <c r="CM30" s="230"/>
      <c r="CN30" s="230"/>
      <c r="CO30" s="230"/>
      <c r="CP30" s="230"/>
      <c r="CQ30" s="230"/>
      <c r="CR30" s="230"/>
      <c r="CS30" s="230"/>
      <c r="CT30" s="230"/>
      <c r="CU30" s="230"/>
      <c r="CV30" s="230"/>
      <c r="CW30" s="230"/>
      <c r="CX30" s="230"/>
      <c r="CY30" s="230"/>
      <c r="CZ30" s="230"/>
      <c r="DA30" s="230"/>
      <c r="DB30" s="109"/>
      <c r="DC30" s="232"/>
      <c r="DD30" s="232"/>
      <c r="DE30" s="232"/>
      <c r="DF30" s="230"/>
      <c r="DG30" s="230"/>
      <c r="DH30" s="230"/>
      <c r="DI30" s="230" t="s">
        <v>723</v>
      </c>
    </row>
    <row r="31" ht="15.75" customHeight="1">
      <c r="A31" s="229"/>
      <c r="B31" s="229"/>
      <c r="C31" s="229"/>
      <c r="D31" s="230"/>
      <c r="E31" s="230"/>
      <c r="F31" s="230"/>
      <c r="G31" s="230"/>
      <c r="H31" s="230"/>
      <c r="I31" s="230"/>
      <c r="J31" s="230"/>
      <c r="K31" s="230"/>
      <c r="L31" s="230"/>
      <c r="M31" s="230"/>
      <c r="N31" s="230"/>
      <c r="O31" s="230"/>
      <c r="P31" s="230"/>
      <c r="Q31" s="231"/>
      <c r="R31" s="232"/>
      <c r="S31" s="232"/>
      <c r="T31" s="232"/>
      <c r="U31" s="232"/>
      <c r="V31" s="232"/>
      <c r="W31" s="232"/>
      <c r="X31" s="232"/>
      <c r="Y31" s="232"/>
      <c r="Z31" s="232"/>
      <c r="AA31" s="232"/>
      <c r="AB31" s="232"/>
      <c r="AC31" s="232"/>
      <c r="AD31" s="233"/>
      <c r="AE31" s="230"/>
      <c r="AF31" s="230"/>
      <c r="AG31" s="230"/>
      <c r="AH31" s="230"/>
      <c r="AI31" s="230"/>
      <c r="AJ31" s="230"/>
      <c r="AK31" s="234"/>
      <c r="AL31" s="230"/>
      <c r="AM31" s="230"/>
      <c r="AN31" s="230"/>
      <c r="AO31" s="230"/>
      <c r="AP31" s="230"/>
      <c r="AQ31" s="230"/>
      <c r="AR31" s="230"/>
      <c r="AS31" s="230"/>
      <c r="AT31" s="230"/>
      <c r="AU31" s="230"/>
      <c r="AV31" s="230"/>
      <c r="AW31" s="230"/>
      <c r="AX31" s="230"/>
      <c r="AY31" s="230"/>
      <c r="AZ31" s="230"/>
      <c r="BA31" s="230"/>
      <c r="BB31" s="230"/>
      <c r="BC31" s="230"/>
      <c r="BD31" s="230"/>
      <c r="BE31" s="230"/>
      <c r="BF31" s="230"/>
      <c r="BG31" s="230"/>
      <c r="BH31" s="230"/>
      <c r="BI31" s="230"/>
      <c r="BJ31" s="230"/>
      <c r="BK31" s="230"/>
      <c r="BL31" s="230"/>
      <c r="BM31" s="230"/>
      <c r="BN31" s="230"/>
      <c r="BO31" s="230"/>
      <c r="BP31" s="230"/>
      <c r="BQ31" s="230"/>
      <c r="BR31" s="230"/>
      <c r="BS31" s="230"/>
      <c r="BT31" s="230"/>
      <c r="BU31" s="230"/>
      <c r="BV31" s="230"/>
      <c r="BW31" s="230"/>
      <c r="BX31" s="230"/>
      <c r="BY31" s="230"/>
      <c r="BZ31" s="230"/>
      <c r="CA31" s="230"/>
      <c r="CB31" s="230"/>
      <c r="CC31" s="230"/>
      <c r="CD31" s="230"/>
      <c r="CE31" s="230"/>
      <c r="CF31" s="230"/>
      <c r="CG31" s="230"/>
      <c r="CH31" s="230"/>
      <c r="CI31" s="230"/>
      <c r="CJ31" s="230"/>
      <c r="CK31" s="230"/>
      <c r="CL31" s="230"/>
      <c r="CM31" s="230"/>
      <c r="CN31" s="230"/>
      <c r="CO31" s="230"/>
      <c r="CP31" s="230"/>
      <c r="CQ31" s="230"/>
      <c r="CR31" s="230"/>
      <c r="CS31" s="230"/>
      <c r="CT31" s="230"/>
      <c r="CU31" s="230"/>
      <c r="CV31" s="230"/>
      <c r="CW31" s="230"/>
      <c r="CX31" s="230"/>
      <c r="CY31" s="230"/>
      <c r="CZ31" s="230"/>
      <c r="DA31" s="230"/>
      <c r="DB31" s="109"/>
      <c r="DC31" s="232"/>
      <c r="DD31" s="232"/>
      <c r="DE31" s="232"/>
      <c r="DF31" s="230"/>
      <c r="DG31" s="230"/>
      <c r="DH31" s="230"/>
      <c r="DI31" s="230"/>
    </row>
    <row r="32" ht="15.75" customHeight="1">
      <c r="A32" s="229"/>
      <c r="B32" s="229"/>
      <c r="C32" s="229"/>
      <c r="D32" s="230"/>
      <c r="E32" s="230"/>
      <c r="F32" s="230"/>
      <c r="G32" s="230"/>
      <c r="H32" s="230"/>
      <c r="I32" s="230"/>
      <c r="J32" s="230"/>
      <c r="K32" s="230"/>
      <c r="L32" s="230"/>
      <c r="M32" s="230"/>
      <c r="N32" s="230"/>
      <c r="O32" s="230"/>
      <c r="P32" s="230"/>
      <c r="Q32" s="231"/>
      <c r="R32" s="232"/>
      <c r="S32" s="232"/>
      <c r="T32" s="232"/>
      <c r="U32" s="232"/>
      <c r="V32" s="232"/>
      <c r="W32" s="232"/>
      <c r="X32" s="232"/>
      <c r="Y32" s="232"/>
      <c r="Z32" s="232"/>
      <c r="AA32" s="232"/>
      <c r="AB32" s="232"/>
      <c r="AC32" s="232"/>
      <c r="AD32" s="233"/>
      <c r="AE32" s="230"/>
      <c r="AF32" s="230"/>
      <c r="AG32" s="230"/>
      <c r="AH32" s="230"/>
      <c r="AI32" s="230"/>
      <c r="AJ32" s="230"/>
      <c r="AK32" s="234"/>
      <c r="AL32" s="230"/>
      <c r="AM32" s="230"/>
      <c r="AN32" s="230"/>
      <c r="AO32" s="230"/>
      <c r="AP32" s="230"/>
      <c r="AQ32" s="230"/>
      <c r="AR32" s="230"/>
      <c r="AS32" s="230"/>
      <c r="AT32" s="230"/>
      <c r="AU32" s="230"/>
      <c r="AV32" s="230"/>
      <c r="AW32" s="230"/>
      <c r="AX32" s="230"/>
      <c r="AY32" s="230"/>
      <c r="AZ32" s="230"/>
      <c r="BA32" s="230"/>
      <c r="BB32" s="230"/>
      <c r="BC32" s="230"/>
      <c r="BD32" s="230"/>
      <c r="BE32" s="230"/>
      <c r="BF32" s="230"/>
      <c r="BG32" s="230"/>
      <c r="BH32" s="230"/>
      <c r="BI32" s="230"/>
      <c r="BJ32" s="230"/>
      <c r="BK32" s="230"/>
      <c r="BL32" s="230"/>
      <c r="BM32" s="230"/>
      <c r="BN32" s="230"/>
      <c r="BO32" s="230"/>
      <c r="BP32" s="230"/>
      <c r="BQ32" s="230"/>
      <c r="BR32" s="230"/>
      <c r="BS32" s="230"/>
      <c r="BT32" s="230"/>
      <c r="BU32" s="230"/>
      <c r="BV32" s="230"/>
      <c r="BW32" s="230"/>
      <c r="BX32" s="230"/>
      <c r="BY32" s="230"/>
      <c r="BZ32" s="230"/>
      <c r="CA32" s="230"/>
      <c r="CB32" s="230"/>
      <c r="CC32" s="230"/>
      <c r="CD32" s="230"/>
      <c r="CE32" s="230"/>
      <c r="CF32" s="230"/>
      <c r="CG32" s="230"/>
      <c r="CH32" s="230"/>
      <c r="CI32" s="230"/>
      <c r="CJ32" s="230"/>
      <c r="CK32" s="230"/>
      <c r="CL32" s="230"/>
      <c r="CM32" s="230"/>
      <c r="CN32" s="230"/>
      <c r="CO32" s="230"/>
      <c r="CP32" s="230"/>
      <c r="CQ32" s="230"/>
      <c r="CR32" s="230"/>
      <c r="CS32" s="230"/>
      <c r="CT32" s="230"/>
      <c r="CU32" s="230"/>
      <c r="CV32" s="230"/>
      <c r="CW32" s="230"/>
      <c r="CX32" s="230"/>
      <c r="CY32" s="230"/>
      <c r="CZ32" s="230"/>
      <c r="DA32" s="230"/>
      <c r="DB32" s="109"/>
      <c r="DC32" s="232"/>
      <c r="DD32" s="232"/>
      <c r="DE32" s="232"/>
      <c r="DF32" s="230"/>
      <c r="DG32" s="230"/>
      <c r="DH32" s="230"/>
      <c r="DI32" s="230"/>
    </row>
    <row r="33" ht="15.75" customHeight="1">
      <c r="A33" s="229"/>
      <c r="B33" s="229"/>
      <c r="C33" s="229"/>
      <c r="D33" s="230"/>
      <c r="E33" s="230"/>
      <c r="F33" s="230"/>
      <c r="G33" s="230"/>
      <c r="H33" s="230"/>
      <c r="I33" s="230"/>
      <c r="J33" s="230"/>
      <c r="K33" s="230"/>
      <c r="L33" s="230"/>
      <c r="M33" s="230"/>
      <c r="N33" s="230"/>
      <c r="O33" s="230"/>
      <c r="P33" s="230"/>
      <c r="Q33" s="231"/>
      <c r="R33" s="232"/>
      <c r="S33" s="232"/>
      <c r="T33" s="232"/>
      <c r="U33" s="232"/>
      <c r="V33" s="232"/>
      <c r="W33" s="232"/>
      <c r="X33" s="232"/>
      <c r="Y33" s="232"/>
      <c r="Z33" s="232"/>
      <c r="AA33" s="232"/>
      <c r="AB33" s="232"/>
      <c r="AC33" s="232"/>
      <c r="AD33" s="233"/>
      <c r="AE33" s="230"/>
      <c r="AF33" s="230"/>
      <c r="AG33" s="230"/>
      <c r="AH33" s="230"/>
      <c r="AI33" s="230"/>
      <c r="AJ33" s="230"/>
      <c r="AK33" s="234"/>
      <c r="AL33" s="230"/>
      <c r="AM33" s="230"/>
      <c r="AN33" s="230"/>
      <c r="AO33" s="230"/>
      <c r="AP33" s="230"/>
      <c r="AQ33" s="230"/>
      <c r="AR33" s="230"/>
      <c r="AS33" s="230"/>
      <c r="AT33" s="230"/>
      <c r="AU33" s="230"/>
      <c r="AV33" s="230"/>
      <c r="AW33" s="230"/>
      <c r="AX33" s="230"/>
      <c r="AY33" s="230"/>
      <c r="AZ33" s="230"/>
      <c r="BA33" s="230"/>
      <c r="BB33" s="230"/>
      <c r="BC33" s="230"/>
      <c r="BD33" s="230"/>
      <c r="BE33" s="230"/>
      <c r="BF33" s="230"/>
      <c r="BG33" s="230"/>
      <c r="BH33" s="230"/>
      <c r="BI33" s="230"/>
      <c r="BJ33" s="230"/>
      <c r="BK33" s="230"/>
      <c r="BL33" s="230"/>
      <c r="BM33" s="230"/>
      <c r="BN33" s="230"/>
      <c r="BO33" s="230"/>
      <c r="BP33" s="230"/>
      <c r="BQ33" s="230"/>
      <c r="BR33" s="230"/>
      <c r="BS33" s="230"/>
      <c r="BT33" s="230"/>
      <c r="BU33" s="230"/>
      <c r="BV33" s="230"/>
      <c r="BW33" s="230"/>
      <c r="BX33" s="230"/>
      <c r="BY33" s="230"/>
      <c r="BZ33" s="230"/>
      <c r="CA33" s="230"/>
      <c r="CB33" s="230"/>
      <c r="CC33" s="230"/>
      <c r="CD33" s="230"/>
      <c r="CE33" s="230"/>
      <c r="CF33" s="230"/>
      <c r="CG33" s="230"/>
      <c r="CH33" s="230"/>
      <c r="CI33" s="230"/>
      <c r="CJ33" s="230"/>
      <c r="CK33" s="230"/>
      <c r="CL33" s="230"/>
      <c r="CM33" s="230"/>
      <c r="CN33" s="230"/>
      <c r="CO33" s="230"/>
      <c r="CP33" s="230"/>
      <c r="CQ33" s="230"/>
      <c r="CR33" s="230"/>
      <c r="CS33" s="230"/>
      <c r="CT33" s="230"/>
      <c r="CU33" s="230"/>
      <c r="CV33" s="230"/>
      <c r="CW33" s="230"/>
      <c r="CX33" s="230"/>
      <c r="CY33" s="230"/>
      <c r="CZ33" s="230"/>
      <c r="DA33" s="230"/>
      <c r="DB33" s="109"/>
      <c r="DC33" s="232"/>
      <c r="DD33" s="232"/>
      <c r="DE33" s="232"/>
      <c r="DF33" s="230"/>
      <c r="DG33" s="230"/>
      <c r="DH33" s="230"/>
      <c r="DI33" s="230"/>
    </row>
  </sheetData>
  <dataValidations>
    <dataValidation type="list" allowBlank="1" sqref="AK3 AM3 AO3 AQ3 AS3 AU3 AW3 AY3 BA3 BC3 BE3 BG3 BI3 BK3 BM3 BO3 BQ3 BS3 BU3 BW3">
      <formula1>'AP CS Principles Curriculum Framework'!$E$149:$E$220</formula1>
    </dataValidation>
    <dataValidation type="list" allowBlank="1" sqref="L2:P24">
      <formula1>'AP CS Principles Curriculum Framework'!$C$2:$C$305</formula1>
    </dataValidation>
    <dataValidation type="list" allowBlank="1" sqref="F2:K24">
      <formula1>'Essential Questions'!$A$2:$A$35</formula1>
    </dataValidation>
    <dataValidation type="list" allowBlank="1" sqref="R2:R24 T2:T24 V2:V24 X2:X24 Z2:Z24 AB2:AB24 AD2:AD24">
      <formula1>"MBA,Other Standard"</formula1>
    </dataValidation>
    <dataValidation type="list" allowBlank="1" sqref="AE2:AJ24">
      <formula1>'Computational Thinking Practices'!$C$3:$C$31</formula1>
    </dataValidation>
    <dataValidation type="list" allowBlank="1" sqref="AK2 AM2 AO2 AQ2 AS2 AU2 AW2 AY2 BA2 BC2 BE2 BG2 BI2 BK2 BM2 BO2 BQ2 BS2 BU2 BW2 AK5:AK24 AM4:AM24 AO4:AO24 AQ4:AQ24 AS4:AS24 AU4:AU24 AW4:AW24 AY4:AY24 BA4:BA24 BC4:BC24 BE4:BE24 BG4:BG24 BI4:BI24 BK4:BK24 BM4:BM24 BO4:BO24 BQ4:BQ24 BS4:BS24 BU4:BU24 BW4:BW24">
      <formula1>'AP CS Principles Curriculum Framework'!$E$2:$E$305</formula1>
    </dataValidation>
    <dataValidation type="list" allowBlank="1" sqref="Q2:Q24 S2:S24 U2:U24 W2:W24 Y2:Y24 AA2:AA24 AC2:AC24">
      <formula1>'AP CS Principles Curriculum Framework'!$D$2:$D$305</formula1>
    </dataValidation>
    <dataValidation type="list" allowBlank="1" sqref="AK4">
      <formula1>'AP CS Principles Curriculum Framework'!$E$29:$E$69</formula1>
    </dataValidation>
    <dataValidation type="list" allowBlank="1" sqref="CC2:CC24 CE2:CE24 CG2:CG24 CI2:CI24">
      <formula1>'DOK Level'!$A$2:$A$5</formula1>
    </dataValidation>
  </dataValidations>
  <hyperlinks>
    <hyperlink r:id="rId1" ref="CZ2"/>
    <hyperlink r:id="rId2" ref="DB2"/>
    <hyperlink r:id="rId3" ref="DF2"/>
    <hyperlink r:id="rId4" ref="DG2"/>
    <hyperlink r:id="rId5" ref="CZ3"/>
    <hyperlink r:id="rId6" ref="DB3"/>
    <hyperlink r:id="rId7" ref="DF3"/>
    <hyperlink r:id="rId8" ref="DG3"/>
    <hyperlink r:id="rId9" ref="CZ4"/>
    <hyperlink r:id="rId10" ref="DB4"/>
    <hyperlink r:id="rId11" ref="DF4"/>
    <hyperlink r:id="rId12" ref="DG4"/>
    <hyperlink r:id="rId13" ref="CZ5"/>
    <hyperlink r:id="rId14" ref="DB5"/>
    <hyperlink r:id="rId15" ref="DF5"/>
    <hyperlink r:id="rId16" ref="DG5"/>
    <hyperlink r:id="rId17" ref="CZ6"/>
    <hyperlink r:id="rId18" ref="DB6"/>
    <hyperlink r:id="rId19" ref="DF6"/>
    <hyperlink r:id="rId20" ref="DG6"/>
    <hyperlink r:id="rId21" ref="CZ7"/>
    <hyperlink r:id="rId22" ref="DB7"/>
    <hyperlink r:id="rId23" ref="DF7"/>
    <hyperlink r:id="rId24" ref="DG7"/>
    <hyperlink r:id="rId25" ref="CZ8"/>
    <hyperlink r:id="rId26" ref="DB8"/>
    <hyperlink r:id="rId27" ref="DB9"/>
    <hyperlink r:id="rId28" ref="CZ10"/>
    <hyperlink r:id="rId29" ref="DB10"/>
    <hyperlink r:id="rId30" ref="CZ11"/>
    <hyperlink r:id="rId31" ref="DB11"/>
    <hyperlink r:id="rId32" ref="CZ12"/>
    <hyperlink r:id="rId33" ref="DB12"/>
    <hyperlink r:id="rId34" ref="CZ13"/>
    <hyperlink r:id="rId35" ref="DB13"/>
    <hyperlink r:id="rId36" ref="CZ14"/>
    <hyperlink r:id="rId37" ref="DB14"/>
    <hyperlink r:id="rId38" ref="CZ15"/>
    <hyperlink r:id="rId39" ref="DB15"/>
    <hyperlink r:id="rId40" ref="CZ16"/>
    <hyperlink r:id="rId41" ref="DB16"/>
    <hyperlink r:id="rId42" ref="CZ17"/>
    <hyperlink r:id="rId43" ref="CZ18"/>
    <hyperlink r:id="rId44" ref="DB18"/>
    <hyperlink r:id="rId45" ref="DB19"/>
    <hyperlink r:id="rId46" ref="CZ20"/>
    <hyperlink r:id="rId47" ref="DB20"/>
    <hyperlink r:id="rId48" ref="DB21"/>
    <hyperlink r:id="rId49" ref="DB22"/>
    <hyperlink r:id="rId50" ref="DB23"/>
    <hyperlink r:id="rId51" ref="DB24"/>
    <hyperlink r:id="rId52" ref="DB25"/>
    <hyperlink r:id="rId53" location="gid=0" ref="DB26"/>
    <hyperlink r:id="rId54" ref="DB27"/>
    <hyperlink r:id="rId55" ref="DB28"/>
    <hyperlink r:id="rId56" ref="DB29"/>
  </hyperlinks>
  <drawing r:id="rId5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41" t="s">
        <v>754</v>
      </c>
      <c r="B1" s="41" t="s">
        <v>756</v>
      </c>
    </row>
    <row r="2">
      <c r="A2" s="41" t="s">
        <v>757</v>
      </c>
      <c r="B2" s="41" t="s">
        <v>762</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04" t="s">
        <v>768</v>
      </c>
      <c r="B1" s="104" t="s">
        <v>770</v>
      </c>
    </row>
    <row r="2">
      <c r="A2" s="41" t="s">
        <v>771</v>
      </c>
      <c r="B2" s="41" t="s">
        <v>772</v>
      </c>
    </row>
    <row r="3">
      <c r="A3" s="41" t="s">
        <v>773</v>
      </c>
      <c r="B3" s="41" t="s">
        <v>774</v>
      </c>
    </row>
    <row r="4">
      <c r="A4" s="41" t="s">
        <v>775</v>
      </c>
      <c r="B4" s="41" t="s">
        <v>776</v>
      </c>
    </row>
    <row r="5">
      <c r="A5" s="41" t="s">
        <v>777</v>
      </c>
      <c r="B5" s="41" t="s">
        <v>778</v>
      </c>
    </row>
    <row r="6">
      <c r="A6" s="41" t="s">
        <v>779</v>
      </c>
      <c r="B6" s="41" t="s">
        <v>780</v>
      </c>
    </row>
    <row r="7">
      <c r="A7" s="41" t="s">
        <v>781</v>
      </c>
      <c r="B7" s="41" t="s">
        <v>782</v>
      </c>
    </row>
    <row r="8">
      <c r="A8" s="41" t="s">
        <v>783</v>
      </c>
      <c r="B8" s="41" t="s">
        <v>784</v>
      </c>
    </row>
    <row r="9">
      <c r="A9" s="41" t="s">
        <v>785</v>
      </c>
      <c r="B9" s="41" t="s">
        <v>772</v>
      </c>
    </row>
    <row r="10">
      <c r="A10" s="41" t="s">
        <v>786</v>
      </c>
      <c r="B10" s="41" t="s">
        <v>787</v>
      </c>
    </row>
    <row r="11">
      <c r="A11" s="41" t="s">
        <v>788</v>
      </c>
      <c r="B11" s="41" t="s">
        <v>776</v>
      </c>
    </row>
    <row r="12">
      <c r="A12" s="41" t="s">
        <v>789</v>
      </c>
      <c r="B12" s="41" t="s">
        <v>790</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6AA84F"/>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2.29"/>
    <col customWidth="1" min="2" max="3" width="25.86"/>
    <col customWidth="1" min="4" max="4" width="28.71"/>
    <col customWidth="1" min="5" max="5" width="18.86"/>
    <col customWidth="1" min="6" max="6" width="41.43"/>
    <col customWidth="1" min="7" max="7" width="23.57"/>
  </cols>
  <sheetData>
    <row r="1" ht="15.75" customHeight="1">
      <c r="A1" s="49" t="s">
        <v>793</v>
      </c>
      <c r="B1" s="49" t="s">
        <v>354</v>
      </c>
      <c r="C1" s="49" t="s">
        <v>319</v>
      </c>
      <c r="D1" s="49" t="s">
        <v>6</v>
      </c>
      <c r="E1" s="107" t="s">
        <v>795</v>
      </c>
      <c r="F1" s="49" t="s">
        <v>796</v>
      </c>
      <c r="G1" s="49" t="s">
        <v>797</v>
      </c>
    </row>
    <row r="2" ht="15.75" customHeight="1">
      <c r="A2" s="108" t="s">
        <v>525</v>
      </c>
      <c r="B2" s="110" t="s">
        <v>526</v>
      </c>
      <c r="C2" s="108" t="s">
        <v>529</v>
      </c>
      <c r="D2" s="110" t="s">
        <v>530</v>
      </c>
      <c r="E2" s="111" t="s">
        <v>531</v>
      </c>
      <c r="F2" s="110" t="s">
        <v>806</v>
      </c>
      <c r="G2" s="112"/>
    </row>
    <row r="3" ht="15.75" customHeight="1">
      <c r="A3" s="108"/>
      <c r="B3" s="110" t="s">
        <v>358</v>
      </c>
      <c r="C3" s="108"/>
      <c r="D3" s="114"/>
      <c r="E3" s="111" t="s">
        <v>532</v>
      </c>
      <c r="F3" s="110" t="s">
        <v>808</v>
      </c>
      <c r="G3" s="112"/>
    </row>
    <row r="4" ht="15.75" customHeight="1">
      <c r="A4" s="108"/>
      <c r="B4" s="110" t="s">
        <v>363</v>
      </c>
      <c r="C4" s="108" t="s">
        <v>337</v>
      </c>
      <c r="D4" s="110" t="s">
        <v>732</v>
      </c>
      <c r="E4" s="111" t="s">
        <v>739</v>
      </c>
      <c r="F4" s="110" t="s">
        <v>809</v>
      </c>
      <c r="G4" s="112"/>
    </row>
    <row r="5" ht="15.75" customHeight="1">
      <c r="A5" s="108"/>
      <c r="B5" s="114"/>
      <c r="C5" s="114"/>
      <c r="D5" s="114"/>
      <c r="E5" s="111" t="s">
        <v>741</v>
      </c>
      <c r="F5" s="110" t="s">
        <v>810</v>
      </c>
      <c r="G5" s="112"/>
    </row>
    <row r="6" ht="15.75" customHeight="1">
      <c r="A6" s="108"/>
      <c r="B6" s="114"/>
      <c r="C6" s="114"/>
      <c r="D6" s="114"/>
      <c r="E6" s="111" t="s">
        <v>742</v>
      </c>
      <c r="F6" s="110" t="s">
        <v>811</v>
      </c>
      <c r="G6" s="112"/>
    </row>
    <row r="7" ht="15.75" customHeight="1">
      <c r="A7" s="108"/>
      <c r="B7" s="114"/>
      <c r="C7" s="114"/>
      <c r="D7" s="114"/>
      <c r="E7" s="111" t="s">
        <v>743</v>
      </c>
      <c r="F7" s="110" t="s">
        <v>812</v>
      </c>
      <c r="G7" s="112"/>
    </row>
    <row r="8" ht="15.75" customHeight="1">
      <c r="A8" s="108"/>
      <c r="B8" s="114"/>
      <c r="C8" s="114"/>
      <c r="D8" s="114"/>
      <c r="E8" s="111" t="s">
        <v>746</v>
      </c>
      <c r="F8" s="110" t="s">
        <v>813</v>
      </c>
      <c r="G8" s="112"/>
    </row>
    <row r="9" ht="15.75" customHeight="1">
      <c r="A9" s="108"/>
      <c r="B9" s="114"/>
      <c r="C9" s="108"/>
      <c r="D9" s="110" t="s">
        <v>733</v>
      </c>
      <c r="E9" s="111" t="s">
        <v>749</v>
      </c>
      <c r="F9" s="110" t="s">
        <v>814</v>
      </c>
      <c r="G9" s="112"/>
    </row>
    <row r="10" ht="15.75" customHeight="1">
      <c r="A10" s="108"/>
      <c r="B10" s="114"/>
      <c r="C10" s="114"/>
      <c r="D10" s="114"/>
      <c r="E10" s="117" t="s">
        <v>750</v>
      </c>
      <c r="F10" s="110" t="s">
        <v>819</v>
      </c>
      <c r="G10" s="112"/>
    </row>
    <row r="11" ht="15.75" customHeight="1">
      <c r="A11" s="108"/>
      <c r="B11" s="114"/>
      <c r="C11" s="114"/>
      <c r="D11" s="110" t="s">
        <v>734</v>
      </c>
      <c r="E11" s="117" t="s">
        <v>751</v>
      </c>
      <c r="F11" s="110" t="s">
        <v>821</v>
      </c>
      <c r="G11" s="112"/>
    </row>
    <row r="12" ht="15.75" customHeight="1">
      <c r="A12" s="114"/>
      <c r="B12" s="114"/>
      <c r="C12" s="114"/>
      <c r="D12" s="114"/>
      <c r="E12" s="117" t="s">
        <v>752</v>
      </c>
      <c r="F12" s="110" t="s">
        <v>822</v>
      </c>
      <c r="G12" s="112"/>
    </row>
    <row r="13" ht="15.75" customHeight="1">
      <c r="A13" s="114"/>
      <c r="B13" s="114"/>
      <c r="C13" s="114"/>
      <c r="D13" s="114"/>
      <c r="E13" s="117" t="s">
        <v>753</v>
      </c>
      <c r="F13" s="110" t="s">
        <v>823</v>
      </c>
      <c r="G13" s="112"/>
    </row>
    <row r="14" ht="15.75" customHeight="1">
      <c r="A14" s="114"/>
      <c r="B14" s="114"/>
      <c r="C14" s="108"/>
      <c r="D14" s="110" t="s">
        <v>735</v>
      </c>
      <c r="E14" s="117" t="s">
        <v>755</v>
      </c>
      <c r="F14" s="110" t="s">
        <v>824</v>
      </c>
      <c r="G14" s="112"/>
    </row>
    <row r="15" ht="15.75" customHeight="1">
      <c r="A15" s="114"/>
      <c r="B15" s="114"/>
      <c r="C15" s="108"/>
      <c r="D15" s="114"/>
      <c r="E15" s="117" t="s">
        <v>758</v>
      </c>
      <c r="F15" s="110" t="s">
        <v>825</v>
      </c>
      <c r="G15" s="112"/>
    </row>
    <row r="16" ht="15.75" customHeight="1">
      <c r="A16" s="114"/>
      <c r="B16" s="114"/>
      <c r="C16" s="114"/>
      <c r="D16" s="114"/>
      <c r="E16" s="117" t="s">
        <v>760</v>
      </c>
      <c r="F16" s="110" t="s">
        <v>826</v>
      </c>
      <c r="G16" s="112"/>
    </row>
    <row r="17" ht="15.75" customHeight="1">
      <c r="A17" s="114"/>
      <c r="B17" s="114"/>
      <c r="C17" s="114"/>
      <c r="D17" s="114"/>
      <c r="E17" s="117" t="s">
        <v>764</v>
      </c>
      <c r="F17" s="110" t="s">
        <v>827</v>
      </c>
      <c r="G17" s="112"/>
    </row>
    <row r="18" ht="15.75" customHeight="1">
      <c r="A18" s="114"/>
      <c r="B18" s="114"/>
      <c r="C18" s="114"/>
      <c r="D18" s="112"/>
      <c r="E18" s="117" t="s">
        <v>766</v>
      </c>
      <c r="F18" s="110" t="s">
        <v>828</v>
      </c>
      <c r="G18" s="112"/>
    </row>
    <row r="19" ht="15.75" customHeight="1">
      <c r="A19" s="114"/>
      <c r="B19" s="114"/>
      <c r="C19" s="114"/>
      <c r="D19" s="112"/>
      <c r="E19" s="117" t="s">
        <v>769</v>
      </c>
      <c r="F19" s="110" t="s">
        <v>829</v>
      </c>
      <c r="G19" s="112"/>
    </row>
    <row r="20" ht="15.75" customHeight="1">
      <c r="A20" s="114"/>
      <c r="B20" s="114"/>
      <c r="C20" s="114"/>
      <c r="D20" s="110" t="s">
        <v>744</v>
      </c>
      <c r="E20" s="117" t="s">
        <v>831</v>
      </c>
      <c r="F20" s="110" t="s">
        <v>832</v>
      </c>
      <c r="G20" s="112"/>
    </row>
    <row r="21" ht="15.75" customHeight="1">
      <c r="A21" s="114"/>
      <c r="B21" s="114"/>
      <c r="C21" s="108"/>
      <c r="D21" s="114"/>
      <c r="E21" s="117" t="s">
        <v>834</v>
      </c>
      <c r="F21" s="110" t="s">
        <v>835</v>
      </c>
      <c r="G21" s="112"/>
    </row>
    <row r="22" ht="15.75" customHeight="1">
      <c r="A22" s="114"/>
      <c r="B22" s="114"/>
      <c r="C22" s="114"/>
      <c r="D22" s="114"/>
      <c r="E22" s="117" t="s">
        <v>836</v>
      </c>
      <c r="F22" s="110" t="s">
        <v>837</v>
      </c>
      <c r="G22" s="112"/>
    </row>
    <row r="23" ht="15.75" customHeight="1">
      <c r="A23" s="114"/>
      <c r="B23" s="114"/>
      <c r="C23" s="114"/>
      <c r="D23" s="112"/>
      <c r="E23" s="117" t="s">
        <v>838</v>
      </c>
      <c r="F23" s="110" t="s">
        <v>839</v>
      </c>
      <c r="G23" s="112"/>
    </row>
    <row r="24" ht="15.75" customHeight="1">
      <c r="A24" s="114"/>
      <c r="B24" s="121"/>
      <c r="C24" s="110" t="s">
        <v>348</v>
      </c>
      <c r="D24" s="110" t="s">
        <v>745</v>
      </c>
      <c r="E24" s="111" t="s">
        <v>759</v>
      </c>
      <c r="F24" s="121" t="s">
        <v>840</v>
      </c>
      <c r="G24" s="112"/>
    </row>
    <row r="25" ht="15.75" customHeight="1">
      <c r="A25" s="114"/>
      <c r="B25" s="121"/>
      <c r="C25" s="114"/>
      <c r="D25" s="112"/>
      <c r="E25" s="111" t="s">
        <v>761</v>
      </c>
      <c r="F25" s="121" t="s">
        <v>841</v>
      </c>
      <c r="G25" s="112"/>
    </row>
    <row r="26" ht="15.75" customHeight="1">
      <c r="A26" s="114"/>
      <c r="B26" s="121"/>
      <c r="C26" s="114"/>
      <c r="D26" s="112"/>
      <c r="E26" s="111" t="s">
        <v>763</v>
      </c>
      <c r="F26" s="121" t="s">
        <v>842</v>
      </c>
      <c r="G26" s="112"/>
    </row>
    <row r="27" ht="15.75" customHeight="1">
      <c r="A27" s="114"/>
      <c r="B27" s="121"/>
      <c r="C27" s="114"/>
      <c r="D27" s="112"/>
      <c r="E27" s="111" t="s">
        <v>765</v>
      </c>
      <c r="F27" s="121" t="s">
        <v>843</v>
      </c>
      <c r="G27" s="112"/>
    </row>
    <row r="28" ht="15.75" customHeight="1">
      <c r="A28" s="114"/>
      <c r="B28" s="121"/>
      <c r="C28" s="114"/>
      <c r="D28" s="112"/>
      <c r="E28" s="111" t="s">
        <v>767</v>
      </c>
      <c r="F28" s="121" t="s">
        <v>844</v>
      </c>
      <c r="G28" s="112"/>
    </row>
    <row r="29" ht="18.75" customHeight="1">
      <c r="A29" s="40" t="s">
        <v>288</v>
      </c>
      <c r="B29" s="53" t="s">
        <v>177</v>
      </c>
      <c r="C29" s="40" t="s">
        <v>178</v>
      </c>
      <c r="D29" s="53" t="s">
        <v>185</v>
      </c>
      <c r="E29" s="124" t="s">
        <v>200</v>
      </c>
      <c r="F29" s="125" t="s">
        <v>845</v>
      </c>
      <c r="G29" s="100"/>
    </row>
    <row r="30">
      <c r="A30" s="106"/>
      <c r="B30" s="53" t="s">
        <v>669</v>
      </c>
      <c r="C30" s="106"/>
      <c r="D30" s="42"/>
      <c r="E30" s="124" t="s">
        <v>205</v>
      </c>
      <c r="F30" s="125" t="s">
        <v>846</v>
      </c>
      <c r="G30" s="42"/>
    </row>
    <row r="31">
      <c r="A31" s="40"/>
      <c r="B31" s="53" t="s">
        <v>368</v>
      </c>
      <c r="C31" s="42"/>
      <c r="D31" s="42"/>
      <c r="E31" s="124" t="s">
        <v>215</v>
      </c>
      <c r="F31" s="125" t="s">
        <v>847</v>
      </c>
      <c r="G31" s="42"/>
    </row>
    <row r="32" ht="22.5" customHeight="1">
      <c r="A32" s="40"/>
      <c r="B32" s="125"/>
      <c r="C32" s="106"/>
      <c r="D32" s="106"/>
      <c r="E32" s="124" t="s">
        <v>220</v>
      </c>
      <c r="F32" s="125" t="s">
        <v>848</v>
      </c>
      <c r="G32" s="106"/>
    </row>
    <row r="33" ht="22.5" customHeight="1">
      <c r="A33" s="40"/>
      <c r="B33" s="125"/>
      <c r="C33" s="40"/>
      <c r="D33" s="55"/>
      <c r="E33" s="124" t="s">
        <v>229</v>
      </c>
      <c r="F33" s="125" t="s">
        <v>849</v>
      </c>
      <c r="G33" s="128" t="s">
        <v>850</v>
      </c>
    </row>
    <row r="34" ht="22.5" customHeight="1">
      <c r="A34" s="40"/>
      <c r="B34" s="125"/>
      <c r="C34" s="40"/>
      <c r="D34" s="55"/>
      <c r="E34" s="124" t="s">
        <v>233</v>
      </c>
      <c r="F34" s="125" t="s">
        <v>852</v>
      </c>
      <c r="G34" s="53"/>
    </row>
    <row r="35">
      <c r="A35" s="42"/>
      <c r="B35" s="125"/>
      <c r="C35" s="42"/>
      <c r="D35" s="42"/>
      <c r="E35" s="124" t="s">
        <v>853</v>
      </c>
      <c r="F35" s="125" t="s">
        <v>854</v>
      </c>
      <c r="G35" s="42"/>
    </row>
    <row r="36">
      <c r="A36" s="42"/>
      <c r="B36" s="53"/>
      <c r="C36" s="42"/>
      <c r="D36" s="53" t="s">
        <v>190</v>
      </c>
      <c r="E36" s="124" t="s">
        <v>234</v>
      </c>
      <c r="F36" s="125" t="s">
        <v>855</v>
      </c>
      <c r="G36" s="128" t="s">
        <v>856</v>
      </c>
    </row>
    <row r="37">
      <c r="A37" s="42"/>
      <c r="B37" s="125"/>
      <c r="C37" s="42"/>
      <c r="D37" s="106"/>
      <c r="E37" s="124" t="s">
        <v>235</v>
      </c>
      <c r="F37" s="125" t="s">
        <v>857</v>
      </c>
      <c r="G37" s="128" t="s">
        <v>858</v>
      </c>
    </row>
    <row r="38">
      <c r="A38" s="42"/>
      <c r="B38" s="125"/>
      <c r="C38" s="42"/>
      <c r="D38" s="42"/>
      <c r="E38" s="124" t="s">
        <v>238</v>
      </c>
      <c r="F38" s="125" t="s">
        <v>859</v>
      </c>
      <c r="G38" s="130"/>
    </row>
    <row r="39">
      <c r="A39" s="42"/>
      <c r="B39" s="125"/>
      <c r="C39" s="42"/>
      <c r="D39" s="42"/>
      <c r="E39" s="124" t="s">
        <v>239</v>
      </c>
      <c r="F39" s="125" t="s">
        <v>861</v>
      </c>
      <c r="G39" s="100"/>
    </row>
    <row r="40">
      <c r="A40" s="42"/>
      <c r="B40" s="125"/>
      <c r="C40" s="42"/>
      <c r="D40" s="42"/>
      <c r="E40" s="124" t="s">
        <v>242</v>
      </c>
      <c r="F40" s="125" t="s">
        <v>862</v>
      </c>
      <c r="G40" s="42"/>
    </row>
    <row r="41">
      <c r="A41" s="42"/>
      <c r="B41" s="125"/>
      <c r="C41" s="42"/>
      <c r="D41" s="42"/>
      <c r="E41" s="124" t="s">
        <v>243</v>
      </c>
      <c r="F41" s="125" t="s">
        <v>863</v>
      </c>
      <c r="G41" s="42"/>
    </row>
    <row r="42">
      <c r="A42" s="42"/>
      <c r="B42" s="53"/>
      <c r="C42" s="42"/>
      <c r="D42" s="53" t="s">
        <v>670</v>
      </c>
      <c r="E42" s="124" t="s">
        <v>673</v>
      </c>
      <c r="F42" s="125" t="s">
        <v>864</v>
      </c>
      <c r="G42" s="42"/>
    </row>
    <row r="43">
      <c r="A43" s="42"/>
      <c r="B43" s="125"/>
      <c r="C43" s="42"/>
      <c r="D43" s="42"/>
      <c r="E43" s="124" t="s">
        <v>674</v>
      </c>
      <c r="F43" s="125" t="s">
        <v>865</v>
      </c>
      <c r="G43" s="100"/>
    </row>
    <row r="44">
      <c r="A44" s="42"/>
      <c r="B44" s="40"/>
      <c r="C44" s="42"/>
      <c r="D44" s="42"/>
      <c r="E44" s="124" t="s">
        <v>675</v>
      </c>
      <c r="F44" s="125" t="s">
        <v>866</v>
      </c>
      <c r="G44" s="49" t="s">
        <v>867</v>
      </c>
    </row>
    <row r="45">
      <c r="A45" s="42"/>
      <c r="B45" s="53"/>
      <c r="C45" s="40" t="s">
        <v>342</v>
      </c>
      <c r="D45" s="53" t="s">
        <v>671</v>
      </c>
      <c r="E45" s="124" t="s">
        <v>676</v>
      </c>
      <c r="F45" s="125" t="s">
        <v>868</v>
      </c>
      <c r="G45" s="42"/>
    </row>
    <row r="46">
      <c r="A46" s="42"/>
      <c r="B46" s="125"/>
      <c r="C46" s="42"/>
      <c r="D46" s="106"/>
      <c r="E46" s="124" t="s">
        <v>677</v>
      </c>
      <c r="F46" s="125" t="s">
        <v>869</v>
      </c>
      <c r="G46" s="42"/>
    </row>
    <row r="47">
      <c r="A47" s="42"/>
      <c r="B47" s="53"/>
      <c r="C47" s="42"/>
      <c r="D47" s="53" t="s">
        <v>672</v>
      </c>
      <c r="E47" s="124" t="s">
        <v>678</v>
      </c>
      <c r="F47" s="125" t="s">
        <v>870</v>
      </c>
      <c r="G47" s="128" t="s">
        <v>871</v>
      </c>
    </row>
    <row r="48">
      <c r="A48" s="42"/>
      <c r="B48" s="125"/>
      <c r="C48" s="42"/>
      <c r="D48" s="53"/>
      <c r="E48" s="124" t="s">
        <v>679</v>
      </c>
      <c r="F48" s="125" t="s">
        <v>873</v>
      </c>
      <c r="G48" s="100"/>
    </row>
    <row r="49">
      <c r="A49" s="42"/>
      <c r="B49" s="125"/>
      <c r="C49" s="42"/>
      <c r="D49" s="53"/>
      <c r="E49" s="124" t="s">
        <v>681</v>
      </c>
      <c r="F49" s="125" t="s">
        <v>875</v>
      </c>
      <c r="G49" s="100"/>
    </row>
    <row r="50">
      <c r="A50" s="42"/>
      <c r="B50" s="125"/>
      <c r="C50" s="42"/>
      <c r="D50" s="53"/>
      <c r="E50" s="124" t="s">
        <v>683</v>
      </c>
      <c r="F50" s="125" t="s">
        <v>878</v>
      </c>
      <c r="G50" s="42"/>
    </row>
    <row r="51">
      <c r="A51" s="42"/>
      <c r="B51" s="125"/>
      <c r="C51" s="42"/>
      <c r="D51" s="53"/>
      <c r="E51" s="124" t="s">
        <v>684</v>
      </c>
      <c r="F51" s="125" t="s">
        <v>879</v>
      </c>
      <c r="G51" s="42"/>
    </row>
    <row r="52">
      <c r="A52" s="42"/>
      <c r="B52" s="125"/>
      <c r="C52" s="42"/>
      <c r="D52" s="53"/>
      <c r="E52" s="124" t="s">
        <v>688</v>
      </c>
      <c r="F52" s="125" t="s">
        <v>880</v>
      </c>
      <c r="G52" s="128" t="s">
        <v>881</v>
      </c>
    </row>
    <row r="53">
      <c r="A53" s="42"/>
      <c r="B53" s="125"/>
      <c r="C53" s="42"/>
      <c r="D53" s="53"/>
      <c r="E53" s="124" t="s">
        <v>689</v>
      </c>
      <c r="F53" s="125" t="s">
        <v>882</v>
      </c>
      <c r="G53" s="42"/>
    </row>
    <row r="54">
      <c r="A54" s="42"/>
      <c r="B54" s="125"/>
      <c r="C54" s="42"/>
      <c r="D54" s="53"/>
      <c r="E54" s="124" t="s">
        <v>691</v>
      </c>
      <c r="F54" s="125" t="s">
        <v>883</v>
      </c>
      <c r="G54" s="42"/>
    </row>
    <row r="55">
      <c r="A55" s="42"/>
      <c r="B55" s="125"/>
      <c r="C55" s="42"/>
      <c r="D55" s="53"/>
      <c r="E55" s="124" t="s">
        <v>692</v>
      </c>
      <c r="F55" s="125" t="s">
        <v>884</v>
      </c>
      <c r="G55" s="42"/>
    </row>
    <row r="56">
      <c r="A56" s="42"/>
      <c r="B56" s="125"/>
      <c r="C56" s="42"/>
      <c r="D56" s="53"/>
      <c r="E56" s="124" t="s">
        <v>693</v>
      </c>
      <c r="F56" s="125" t="s">
        <v>885</v>
      </c>
      <c r="G56" s="42"/>
    </row>
    <row r="57">
      <c r="A57" s="42"/>
      <c r="B57" s="125"/>
      <c r="C57" s="42"/>
      <c r="D57" s="53"/>
      <c r="E57" s="124" t="s">
        <v>694</v>
      </c>
      <c r="F57" s="125" t="s">
        <v>886</v>
      </c>
      <c r="G57" s="42"/>
    </row>
    <row r="58">
      <c r="A58" s="42"/>
      <c r="B58" s="53"/>
      <c r="C58" s="40" t="s">
        <v>350</v>
      </c>
      <c r="D58" s="53" t="s">
        <v>887</v>
      </c>
      <c r="E58" s="124" t="s">
        <v>888</v>
      </c>
      <c r="F58" s="125" t="s">
        <v>889</v>
      </c>
      <c r="G58" s="42"/>
    </row>
    <row r="59">
      <c r="A59" s="42"/>
      <c r="B59" s="125"/>
      <c r="C59" s="42"/>
      <c r="D59" s="106"/>
      <c r="E59" s="124" t="s">
        <v>890</v>
      </c>
      <c r="F59" s="125" t="s">
        <v>891</v>
      </c>
      <c r="G59" s="42"/>
    </row>
    <row r="60">
      <c r="A60" s="42"/>
      <c r="B60" s="125"/>
      <c r="C60" s="106"/>
      <c r="D60" s="106"/>
      <c r="E60" s="124" t="s">
        <v>892</v>
      </c>
      <c r="F60" s="125" t="s">
        <v>893</v>
      </c>
      <c r="G60" s="42"/>
    </row>
    <row r="61">
      <c r="A61" s="42"/>
      <c r="B61" s="125"/>
      <c r="C61" s="42"/>
      <c r="D61" s="106"/>
      <c r="E61" s="124" t="s">
        <v>894</v>
      </c>
      <c r="F61" s="125" t="s">
        <v>895</v>
      </c>
      <c r="G61" s="42"/>
    </row>
    <row r="62">
      <c r="A62" s="42"/>
      <c r="B62" s="53"/>
      <c r="C62" s="42"/>
      <c r="D62" s="53" t="s">
        <v>896</v>
      </c>
      <c r="E62" s="124" t="s">
        <v>897</v>
      </c>
      <c r="F62" s="125" t="s">
        <v>898</v>
      </c>
      <c r="G62" s="42"/>
    </row>
    <row r="63">
      <c r="A63" s="42"/>
      <c r="B63" s="125"/>
      <c r="C63" s="42"/>
      <c r="D63" s="42"/>
      <c r="E63" s="124" t="s">
        <v>899</v>
      </c>
      <c r="F63" s="125" t="s">
        <v>900</v>
      </c>
      <c r="G63" s="42"/>
    </row>
    <row r="64">
      <c r="A64" s="42"/>
      <c r="B64" s="125"/>
      <c r="C64" s="42"/>
      <c r="D64" s="42"/>
      <c r="E64" s="124" t="s">
        <v>901</v>
      </c>
      <c r="F64" s="125" t="s">
        <v>902</v>
      </c>
      <c r="G64" s="42"/>
    </row>
    <row r="65">
      <c r="A65" s="42"/>
      <c r="B65" s="125"/>
      <c r="C65" s="42"/>
      <c r="D65" s="42"/>
      <c r="E65" s="124" t="s">
        <v>903</v>
      </c>
      <c r="F65" s="125" t="s">
        <v>904</v>
      </c>
      <c r="G65" s="42"/>
    </row>
    <row r="66">
      <c r="A66" s="42"/>
      <c r="B66" s="125"/>
      <c r="C66" s="42"/>
      <c r="D66" s="42"/>
      <c r="E66" s="124" t="s">
        <v>905</v>
      </c>
      <c r="F66" s="125" t="s">
        <v>906</v>
      </c>
      <c r="G66" s="42"/>
    </row>
    <row r="67">
      <c r="A67" s="42"/>
      <c r="B67" s="125"/>
      <c r="C67" s="42"/>
      <c r="D67" s="42"/>
      <c r="E67" s="124" t="s">
        <v>907</v>
      </c>
      <c r="F67" s="125" t="s">
        <v>908</v>
      </c>
      <c r="G67" s="42"/>
    </row>
    <row r="68">
      <c r="A68" s="42"/>
      <c r="B68" s="125"/>
      <c r="C68" s="42"/>
      <c r="D68" s="42"/>
      <c r="E68" s="124" t="s">
        <v>909</v>
      </c>
      <c r="F68" s="125" t="s">
        <v>910</v>
      </c>
      <c r="G68" s="42"/>
    </row>
    <row r="69">
      <c r="A69" s="42"/>
      <c r="B69" s="125"/>
      <c r="C69" s="42"/>
      <c r="D69" s="42"/>
      <c r="E69" s="124" t="s">
        <v>911</v>
      </c>
      <c r="F69" s="125" t="s">
        <v>912</v>
      </c>
      <c r="G69" s="42"/>
    </row>
    <row r="70">
      <c r="A70" s="108" t="s">
        <v>291</v>
      </c>
      <c r="B70" s="110" t="s">
        <v>913</v>
      </c>
      <c r="C70" s="110" t="s">
        <v>914</v>
      </c>
      <c r="D70" s="110" t="s">
        <v>915</v>
      </c>
      <c r="E70" s="117" t="s">
        <v>916</v>
      </c>
      <c r="F70" s="110" t="s">
        <v>917</v>
      </c>
      <c r="G70" s="110"/>
    </row>
    <row r="71">
      <c r="A71" s="112"/>
      <c r="B71" s="110" t="s">
        <v>918</v>
      </c>
      <c r="C71" s="112"/>
      <c r="D71" s="112"/>
      <c r="E71" s="137" t="s">
        <v>919</v>
      </c>
      <c r="F71" s="121" t="s">
        <v>920</v>
      </c>
      <c r="G71" s="112"/>
    </row>
    <row r="72">
      <c r="A72" s="112"/>
      <c r="B72" s="110" t="s">
        <v>921</v>
      </c>
      <c r="C72" s="112"/>
      <c r="D72" s="112"/>
      <c r="E72" s="137" t="s">
        <v>922</v>
      </c>
      <c r="F72" s="121" t="s">
        <v>923</v>
      </c>
      <c r="G72" s="112"/>
    </row>
    <row r="73">
      <c r="A73" s="112"/>
      <c r="B73" s="110" t="s">
        <v>362</v>
      </c>
      <c r="C73" s="112"/>
      <c r="D73" s="112"/>
      <c r="E73" s="137" t="s">
        <v>924</v>
      </c>
      <c r="F73" s="121" t="s">
        <v>925</v>
      </c>
      <c r="G73" s="112"/>
    </row>
    <row r="74">
      <c r="A74" s="112"/>
      <c r="B74" s="112"/>
      <c r="C74" s="112"/>
      <c r="D74" s="112"/>
      <c r="E74" s="137" t="s">
        <v>926</v>
      </c>
      <c r="F74" s="121" t="s">
        <v>927</v>
      </c>
      <c r="G74" s="112"/>
    </row>
    <row r="75">
      <c r="A75" s="112"/>
      <c r="B75" s="110"/>
      <c r="C75" s="112"/>
      <c r="D75" s="110" t="s">
        <v>928</v>
      </c>
      <c r="E75" s="137" t="s">
        <v>929</v>
      </c>
      <c r="F75" s="121" t="s">
        <v>930</v>
      </c>
      <c r="G75" s="112"/>
    </row>
    <row r="76">
      <c r="A76" s="112"/>
      <c r="B76" s="121"/>
      <c r="C76" s="112"/>
      <c r="D76" s="112"/>
      <c r="E76" s="137" t="s">
        <v>931</v>
      </c>
      <c r="F76" s="121" t="s">
        <v>932</v>
      </c>
      <c r="G76" s="112"/>
    </row>
    <row r="77">
      <c r="A77" s="112"/>
      <c r="B77" s="121"/>
      <c r="C77" s="112"/>
      <c r="D77" s="112"/>
      <c r="E77" s="137" t="s">
        <v>933</v>
      </c>
      <c r="F77" s="121" t="s">
        <v>934</v>
      </c>
      <c r="G77" s="112"/>
    </row>
    <row r="78">
      <c r="A78" s="112"/>
      <c r="B78" s="121"/>
      <c r="C78" s="112"/>
      <c r="D78" s="112"/>
      <c r="E78" s="137" t="s">
        <v>935</v>
      </c>
      <c r="F78" s="121" t="s">
        <v>936</v>
      </c>
      <c r="G78" s="112"/>
    </row>
    <row r="79">
      <c r="A79" s="112"/>
      <c r="B79" s="121"/>
      <c r="C79" s="112"/>
      <c r="D79" s="112"/>
      <c r="E79" s="137" t="s">
        <v>937</v>
      </c>
      <c r="F79" s="121" t="s">
        <v>938</v>
      </c>
      <c r="G79" s="112"/>
    </row>
    <row r="80">
      <c r="A80" s="112"/>
      <c r="B80" s="121"/>
      <c r="C80" s="112"/>
      <c r="D80" s="112"/>
      <c r="E80" s="137" t="s">
        <v>939</v>
      </c>
      <c r="F80" s="121" t="s">
        <v>940</v>
      </c>
      <c r="G80" s="112"/>
    </row>
    <row r="81">
      <c r="A81" s="112"/>
      <c r="B81" s="110"/>
      <c r="C81" s="112"/>
      <c r="D81" s="110" t="s">
        <v>941</v>
      </c>
      <c r="E81" s="137" t="s">
        <v>942</v>
      </c>
      <c r="F81" s="121" t="s">
        <v>943</v>
      </c>
      <c r="G81" s="112"/>
    </row>
    <row r="82">
      <c r="A82" s="112"/>
      <c r="B82" s="121"/>
      <c r="C82" s="112"/>
      <c r="D82" s="114"/>
      <c r="E82" s="137" t="s">
        <v>944</v>
      </c>
      <c r="F82" s="121" t="s">
        <v>946</v>
      </c>
      <c r="G82" s="112"/>
    </row>
    <row r="83">
      <c r="A83" s="112"/>
      <c r="B83" s="121"/>
      <c r="C83" s="112"/>
      <c r="D83" s="112"/>
      <c r="E83" s="137" t="s">
        <v>947</v>
      </c>
      <c r="F83" s="121" t="s">
        <v>948</v>
      </c>
      <c r="G83" s="112"/>
    </row>
    <row r="84">
      <c r="A84" s="112"/>
      <c r="B84" s="121"/>
      <c r="C84" s="114"/>
      <c r="D84" s="112"/>
      <c r="E84" s="137" t="s">
        <v>949</v>
      </c>
      <c r="F84" s="121" t="s">
        <v>950</v>
      </c>
      <c r="G84" s="112"/>
    </row>
    <row r="85">
      <c r="A85" s="114"/>
      <c r="B85" s="121"/>
      <c r="C85" s="114"/>
      <c r="D85" s="112"/>
      <c r="E85" s="137" t="s">
        <v>951</v>
      </c>
      <c r="F85" s="121" t="s">
        <v>952</v>
      </c>
      <c r="G85" s="112"/>
    </row>
    <row r="86">
      <c r="A86" s="108"/>
      <c r="B86" s="110"/>
      <c r="C86" s="108" t="s">
        <v>341</v>
      </c>
      <c r="D86" s="110" t="s">
        <v>953</v>
      </c>
      <c r="E86" s="137" t="s">
        <v>954</v>
      </c>
      <c r="F86" s="121" t="s">
        <v>955</v>
      </c>
      <c r="G86" s="112"/>
    </row>
    <row r="87">
      <c r="A87" s="108"/>
      <c r="B87" s="121"/>
      <c r="C87" s="108"/>
      <c r="D87" s="112"/>
      <c r="E87" s="137" t="s">
        <v>956</v>
      </c>
      <c r="F87" s="121" t="s">
        <v>958</v>
      </c>
      <c r="G87" s="112"/>
    </row>
    <row r="88">
      <c r="A88" s="108"/>
      <c r="B88" s="121"/>
      <c r="C88" s="108"/>
      <c r="D88" s="112"/>
      <c r="E88" s="137" t="s">
        <v>959</v>
      </c>
      <c r="F88" s="121" t="s">
        <v>960</v>
      </c>
      <c r="G88" s="138"/>
    </row>
    <row r="89">
      <c r="A89" s="108"/>
      <c r="B89" s="121"/>
      <c r="C89" s="108"/>
      <c r="D89" s="112"/>
      <c r="E89" s="137" t="s">
        <v>961</v>
      </c>
      <c r="F89" s="121" t="s">
        <v>962</v>
      </c>
      <c r="G89" s="112"/>
    </row>
    <row r="90">
      <c r="A90" s="108"/>
      <c r="B90" s="121"/>
      <c r="C90" s="108"/>
      <c r="D90" s="112"/>
      <c r="E90" s="137" t="s">
        <v>964</v>
      </c>
      <c r="F90" s="121" t="s">
        <v>965</v>
      </c>
      <c r="G90" s="112"/>
    </row>
    <row r="91">
      <c r="A91" s="108"/>
      <c r="B91" s="121"/>
      <c r="C91" s="108"/>
      <c r="D91" s="112"/>
      <c r="E91" s="137" t="s">
        <v>966</v>
      </c>
      <c r="F91" s="121" t="s">
        <v>967</v>
      </c>
      <c r="G91" s="139" t="s">
        <v>968</v>
      </c>
    </row>
    <row r="92">
      <c r="A92" s="108"/>
      <c r="B92" s="121"/>
      <c r="C92" s="108"/>
      <c r="D92" s="112"/>
      <c r="E92" s="137" t="s">
        <v>970</v>
      </c>
      <c r="F92" s="121" t="s">
        <v>971</v>
      </c>
      <c r="G92" s="112"/>
    </row>
    <row r="93">
      <c r="A93" s="108"/>
      <c r="B93" s="121"/>
      <c r="C93" s="108"/>
      <c r="D93" s="112"/>
      <c r="E93" s="137" t="s">
        <v>972</v>
      </c>
      <c r="F93" s="121" t="s">
        <v>973</v>
      </c>
      <c r="G93" s="112"/>
    </row>
    <row r="94">
      <c r="A94" s="108"/>
      <c r="B94" s="121"/>
      <c r="C94" s="108"/>
      <c r="D94" s="112"/>
      <c r="E94" s="137" t="s">
        <v>974</v>
      </c>
      <c r="F94" s="121" t="s">
        <v>975</v>
      </c>
      <c r="G94" s="112"/>
    </row>
    <row r="95">
      <c r="A95" s="108"/>
      <c r="B95" s="110"/>
      <c r="C95" s="108"/>
      <c r="D95" s="110" t="s">
        <v>976</v>
      </c>
      <c r="E95" s="137" t="s">
        <v>977</v>
      </c>
      <c r="F95" s="121" t="s">
        <v>978</v>
      </c>
      <c r="G95" s="112"/>
    </row>
    <row r="96">
      <c r="A96" s="108"/>
      <c r="B96" s="121"/>
      <c r="C96" s="108"/>
      <c r="D96" s="114"/>
      <c r="E96" s="137" t="s">
        <v>979</v>
      </c>
      <c r="F96" s="121" t="s">
        <v>980</v>
      </c>
      <c r="G96" s="112"/>
    </row>
    <row r="97">
      <c r="A97" s="108"/>
      <c r="B97" s="110"/>
      <c r="C97" s="108"/>
      <c r="D97" s="112"/>
      <c r="E97" s="137" t="s">
        <v>981</v>
      </c>
      <c r="F97" s="121" t="s">
        <v>982</v>
      </c>
      <c r="G97" s="112"/>
    </row>
    <row r="98">
      <c r="A98" s="108"/>
      <c r="B98" s="110"/>
      <c r="C98" s="108"/>
      <c r="D98" s="112"/>
      <c r="E98" s="137" t="s">
        <v>983</v>
      </c>
      <c r="F98" s="121" t="s">
        <v>984</v>
      </c>
      <c r="G98" s="112"/>
    </row>
    <row r="99">
      <c r="A99" s="108"/>
      <c r="B99" s="110"/>
      <c r="C99" s="108"/>
      <c r="D99" s="112"/>
      <c r="E99" s="137" t="s">
        <v>985</v>
      </c>
      <c r="F99" s="121" t="s">
        <v>986</v>
      </c>
      <c r="G99" s="112"/>
    </row>
    <row r="100">
      <c r="A100" s="108"/>
      <c r="B100" s="110"/>
      <c r="C100" s="108"/>
      <c r="D100" s="112"/>
      <c r="E100" s="137" t="s">
        <v>987</v>
      </c>
      <c r="F100" s="121" t="s">
        <v>988</v>
      </c>
      <c r="G100" s="112"/>
    </row>
    <row r="101">
      <c r="A101" s="108"/>
      <c r="B101" s="110"/>
      <c r="C101" s="108"/>
      <c r="D101" s="112"/>
      <c r="E101" s="137" t="s">
        <v>989</v>
      </c>
      <c r="F101" s="121" t="s">
        <v>990</v>
      </c>
      <c r="G101" s="112"/>
    </row>
    <row r="102">
      <c r="A102" s="108"/>
      <c r="B102" s="110"/>
      <c r="C102" s="108"/>
      <c r="D102" s="112"/>
      <c r="E102" s="137" t="s">
        <v>991</v>
      </c>
      <c r="F102" s="121" t="s">
        <v>992</v>
      </c>
      <c r="G102" s="112"/>
    </row>
    <row r="103">
      <c r="A103" s="108"/>
      <c r="B103" s="110"/>
      <c r="C103" s="108" t="s">
        <v>347</v>
      </c>
      <c r="D103" s="110" t="s">
        <v>993</v>
      </c>
      <c r="E103" s="137" t="s">
        <v>994</v>
      </c>
      <c r="F103" s="121" t="s">
        <v>995</v>
      </c>
      <c r="G103" s="112"/>
    </row>
    <row r="104">
      <c r="A104" s="108"/>
      <c r="B104" s="110"/>
      <c r="C104" s="108"/>
      <c r="D104" s="112"/>
      <c r="E104" s="137" t="s">
        <v>996</v>
      </c>
      <c r="F104" s="121" t="s">
        <v>997</v>
      </c>
      <c r="G104" s="112"/>
    </row>
    <row r="105">
      <c r="A105" s="108"/>
      <c r="B105" s="110"/>
      <c r="C105" s="114"/>
      <c r="D105" s="112"/>
      <c r="E105" s="137" t="s">
        <v>998</v>
      </c>
      <c r="F105" s="121" t="s">
        <v>999</v>
      </c>
      <c r="G105" s="112"/>
    </row>
    <row r="106">
      <c r="A106" s="114"/>
      <c r="B106" s="110"/>
      <c r="C106" s="114"/>
      <c r="D106" s="112"/>
      <c r="E106" s="137" t="s">
        <v>1000</v>
      </c>
      <c r="F106" s="121" t="s">
        <v>1001</v>
      </c>
      <c r="G106" s="112"/>
    </row>
    <row r="107">
      <c r="A107" s="108"/>
      <c r="B107" s="110"/>
      <c r="C107" s="114"/>
      <c r="D107" s="112"/>
      <c r="E107" s="137" t="s">
        <v>1002</v>
      </c>
      <c r="F107" s="121" t="s">
        <v>1003</v>
      </c>
      <c r="G107" s="112"/>
    </row>
    <row r="108">
      <c r="A108" s="108"/>
      <c r="B108" s="110"/>
      <c r="C108" s="114"/>
      <c r="D108" s="112"/>
      <c r="E108" s="137" t="s">
        <v>1004</v>
      </c>
      <c r="F108" s="121" t="s">
        <v>1005</v>
      </c>
      <c r="G108" s="112"/>
    </row>
    <row r="109">
      <c r="A109" s="114"/>
      <c r="B109" s="110"/>
      <c r="C109" s="114"/>
      <c r="D109" s="112"/>
      <c r="E109" s="137" t="s">
        <v>1006</v>
      </c>
      <c r="F109" s="121" t="s">
        <v>1007</v>
      </c>
      <c r="G109" s="112"/>
    </row>
    <row r="110">
      <c r="A110" s="108"/>
      <c r="B110" s="110"/>
      <c r="C110" s="114"/>
      <c r="D110" s="112"/>
      <c r="E110" s="137" t="s">
        <v>1008</v>
      </c>
      <c r="F110" s="121" t="s">
        <v>1009</v>
      </c>
      <c r="G110" s="112"/>
    </row>
    <row r="111">
      <c r="A111" s="114"/>
      <c r="B111" s="110"/>
      <c r="C111" s="114"/>
      <c r="D111" s="112"/>
      <c r="E111" s="137" t="s">
        <v>1010</v>
      </c>
      <c r="F111" s="121" t="s">
        <v>1011</v>
      </c>
      <c r="G111" s="112"/>
    </row>
    <row r="112">
      <c r="A112" s="40" t="s">
        <v>282</v>
      </c>
      <c r="B112" s="53" t="s">
        <v>283</v>
      </c>
      <c r="C112" s="106" t="s">
        <v>285</v>
      </c>
      <c r="D112" s="42" t="s">
        <v>287</v>
      </c>
      <c r="E112" s="124" t="s">
        <v>308</v>
      </c>
      <c r="F112" s="125" t="s">
        <v>594</v>
      </c>
      <c r="G112" s="42"/>
    </row>
    <row r="113">
      <c r="A113" s="40"/>
      <c r="B113" s="53" t="s">
        <v>365</v>
      </c>
      <c r="C113" s="106"/>
      <c r="D113" s="42"/>
      <c r="E113" s="124" t="s">
        <v>309</v>
      </c>
      <c r="F113" s="125" t="s">
        <v>595</v>
      </c>
      <c r="G113" s="42"/>
    </row>
    <row r="114">
      <c r="A114" s="40"/>
      <c r="B114" s="53" t="s">
        <v>369</v>
      </c>
      <c r="C114" s="106"/>
      <c r="D114" s="42"/>
      <c r="E114" s="124" t="s">
        <v>312</v>
      </c>
      <c r="F114" s="125" t="s">
        <v>596</v>
      </c>
      <c r="G114" s="42"/>
    </row>
    <row r="115">
      <c r="A115" s="106"/>
      <c r="B115" s="53" t="s">
        <v>371</v>
      </c>
      <c r="C115" s="106"/>
      <c r="D115" s="42"/>
      <c r="E115" s="124" t="s">
        <v>314</v>
      </c>
      <c r="F115" s="125" t="s">
        <v>597</v>
      </c>
      <c r="G115" s="42"/>
    </row>
    <row r="116">
      <c r="A116" s="43"/>
      <c r="B116" s="43"/>
      <c r="C116" s="106"/>
      <c r="D116" s="42"/>
      <c r="E116" s="124" t="s">
        <v>317</v>
      </c>
      <c r="F116" s="125" t="s">
        <v>598</v>
      </c>
      <c r="G116" s="42"/>
    </row>
    <row r="117">
      <c r="A117" s="106"/>
      <c r="B117" s="53"/>
      <c r="C117" s="106"/>
      <c r="D117" s="42"/>
      <c r="E117" s="124" t="s">
        <v>320</v>
      </c>
      <c r="F117" s="125" t="s">
        <v>599</v>
      </c>
      <c r="G117" s="42"/>
    </row>
    <row r="118">
      <c r="A118" s="106"/>
      <c r="B118" s="53"/>
      <c r="C118" s="106"/>
      <c r="D118" s="42"/>
      <c r="E118" s="124" t="s">
        <v>321</v>
      </c>
      <c r="F118" s="125" t="s">
        <v>600</v>
      </c>
      <c r="G118" s="42"/>
    </row>
    <row r="119">
      <c r="A119" s="106"/>
      <c r="B119" s="53"/>
      <c r="C119" s="106"/>
      <c r="D119" s="42"/>
      <c r="E119" s="124" t="s">
        <v>322</v>
      </c>
      <c r="F119" s="125" t="s">
        <v>601</v>
      </c>
      <c r="G119" s="42"/>
    </row>
    <row r="120">
      <c r="A120" s="40"/>
      <c r="B120" s="53"/>
      <c r="C120" s="106"/>
      <c r="D120" s="42"/>
      <c r="E120" s="124" t="s">
        <v>323</v>
      </c>
      <c r="F120" s="125" t="s">
        <v>604</v>
      </c>
      <c r="G120" s="42"/>
    </row>
    <row r="121">
      <c r="A121" s="40"/>
      <c r="B121" s="53"/>
      <c r="C121" s="106"/>
      <c r="D121" s="53" t="s">
        <v>296</v>
      </c>
      <c r="E121" s="124" t="s">
        <v>324</v>
      </c>
      <c r="F121" s="125" t="s">
        <v>1012</v>
      </c>
      <c r="G121" s="42"/>
    </row>
    <row r="122">
      <c r="A122" s="40"/>
      <c r="B122" s="53"/>
      <c r="C122" s="42"/>
      <c r="D122" s="42"/>
      <c r="E122" s="124" t="s">
        <v>326</v>
      </c>
      <c r="F122" s="125" t="s">
        <v>1013</v>
      </c>
      <c r="G122" s="42"/>
    </row>
    <row r="123">
      <c r="A123" s="42"/>
      <c r="B123" s="53"/>
      <c r="C123" s="42"/>
      <c r="D123" s="42"/>
      <c r="E123" s="124" t="s">
        <v>327</v>
      </c>
      <c r="F123" s="125" t="s">
        <v>1014</v>
      </c>
      <c r="G123" s="42"/>
    </row>
    <row r="124">
      <c r="A124" s="42"/>
      <c r="B124" s="53"/>
      <c r="C124" s="42"/>
      <c r="D124" s="42"/>
      <c r="E124" s="124" t="s">
        <v>328</v>
      </c>
      <c r="F124" s="125" t="s">
        <v>1015</v>
      </c>
      <c r="G124" s="42"/>
    </row>
    <row r="125">
      <c r="A125" s="42"/>
      <c r="B125" s="53"/>
      <c r="C125" s="42"/>
      <c r="D125" s="42"/>
      <c r="E125" s="124" t="s">
        <v>329</v>
      </c>
      <c r="F125" s="125" t="s">
        <v>1016</v>
      </c>
      <c r="G125" s="42"/>
    </row>
    <row r="126">
      <c r="A126" s="42"/>
      <c r="B126" s="53"/>
      <c r="C126" s="42"/>
      <c r="D126" s="42"/>
      <c r="E126" s="124" t="s">
        <v>330</v>
      </c>
      <c r="F126" s="125" t="s">
        <v>1017</v>
      </c>
      <c r="G126" s="42"/>
    </row>
    <row r="127">
      <c r="A127" s="42"/>
      <c r="B127" s="53"/>
      <c r="C127" s="42"/>
      <c r="D127" s="42"/>
      <c r="E127" s="124" t="s">
        <v>331</v>
      </c>
      <c r="F127" s="125" t="s">
        <v>1018</v>
      </c>
      <c r="G127" s="42"/>
    </row>
    <row r="128">
      <c r="A128" s="42"/>
      <c r="B128" s="53"/>
      <c r="C128" s="42"/>
      <c r="D128" s="42"/>
      <c r="E128" s="124" t="s">
        <v>332</v>
      </c>
      <c r="F128" s="125" t="s">
        <v>1019</v>
      </c>
      <c r="G128" s="42"/>
    </row>
    <row r="129">
      <c r="A129" s="42"/>
      <c r="B129" s="53"/>
      <c r="C129" s="42"/>
      <c r="D129" s="42"/>
      <c r="E129" s="124" t="s">
        <v>334</v>
      </c>
      <c r="F129" s="125" t="s">
        <v>1020</v>
      </c>
      <c r="G129" s="42"/>
    </row>
    <row r="130">
      <c r="A130" s="42"/>
      <c r="B130" s="53"/>
      <c r="C130" s="40" t="s">
        <v>343</v>
      </c>
      <c r="D130" s="53" t="s">
        <v>1021</v>
      </c>
      <c r="E130" s="124" t="s">
        <v>1022</v>
      </c>
      <c r="F130" s="125" t="s">
        <v>1023</v>
      </c>
      <c r="G130" s="56" t="s">
        <v>1024</v>
      </c>
    </row>
    <row r="131">
      <c r="A131" s="42"/>
      <c r="B131" s="53"/>
      <c r="C131" s="42"/>
      <c r="D131" s="53"/>
      <c r="E131" s="124" t="s">
        <v>1025</v>
      </c>
      <c r="F131" s="125" t="s">
        <v>1026</v>
      </c>
      <c r="G131" s="100"/>
    </row>
    <row r="132">
      <c r="A132" s="42"/>
      <c r="B132" s="53"/>
      <c r="C132" s="42"/>
      <c r="D132" s="42"/>
      <c r="E132" s="124" t="s">
        <v>1027</v>
      </c>
      <c r="F132" s="125" t="s">
        <v>1028</v>
      </c>
      <c r="G132" s="53"/>
    </row>
    <row r="133">
      <c r="A133" s="42"/>
      <c r="B133" s="53"/>
      <c r="C133" s="42"/>
      <c r="D133" s="42"/>
      <c r="E133" s="124" t="s">
        <v>1029</v>
      </c>
      <c r="F133" s="125" t="s">
        <v>1030</v>
      </c>
      <c r="G133" s="42"/>
    </row>
    <row r="134">
      <c r="A134" s="42"/>
      <c r="B134" s="53"/>
      <c r="C134" s="42"/>
      <c r="D134" s="53" t="s">
        <v>1031</v>
      </c>
      <c r="E134" s="124" t="s">
        <v>1032</v>
      </c>
      <c r="F134" s="125" t="s">
        <v>1033</v>
      </c>
      <c r="G134" s="56" t="s">
        <v>1034</v>
      </c>
    </row>
    <row r="135">
      <c r="A135" s="42"/>
      <c r="B135" s="53"/>
      <c r="C135" s="42"/>
      <c r="D135" s="42"/>
      <c r="E135" s="124" t="s">
        <v>1035</v>
      </c>
      <c r="F135" s="125" t="s">
        <v>1036</v>
      </c>
      <c r="G135" s="56" t="s">
        <v>1037</v>
      </c>
    </row>
    <row r="136">
      <c r="A136" s="42"/>
      <c r="B136" s="53"/>
      <c r="C136" s="42"/>
      <c r="D136" s="42"/>
      <c r="E136" s="124" t="s">
        <v>1038</v>
      </c>
      <c r="F136" s="125" t="s">
        <v>1039</v>
      </c>
      <c r="G136" s="100"/>
    </row>
    <row r="137">
      <c r="A137" s="42"/>
      <c r="B137" s="53"/>
      <c r="C137" s="42"/>
      <c r="D137" s="42"/>
      <c r="E137" s="124" t="s">
        <v>1040</v>
      </c>
      <c r="F137" s="125" t="s">
        <v>1041</v>
      </c>
      <c r="G137" s="42"/>
    </row>
    <row r="138">
      <c r="A138" s="42"/>
      <c r="B138" s="53"/>
      <c r="C138" s="42"/>
      <c r="D138" s="53" t="s">
        <v>1042</v>
      </c>
      <c r="E138" s="124" t="s">
        <v>1043</v>
      </c>
      <c r="F138" s="125" t="s">
        <v>1044</v>
      </c>
      <c r="G138" s="42"/>
    </row>
    <row r="139">
      <c r="A139" s="42"/>
      <c r="B139" s="53"/>
      <c r="C139" s="42"/>
      <c r="D139" s="42"/>
      <c r="E139" s="124" t="s">
        <v>1045</v>
      </c>
      <c r="F139" s="125" t="s">
        <v>1046</v>
      </c>
      <c r="G139" s="100"/>
    </row>
    <row r="140">
      <c r="A140" s="42"/>
      <c r="B140" s="53"/>
      <c r="C140" s="42"/>
      <c r="D140" s="42"/>
      <c r="E140" s="124" t="s">
        <v>1047</v>
      </c>
      <c r="F140" s="125" t="s">
        <v>1048</v>
      </c>
      <c r="G140" s="56" t="s">
        <v>1049</v>
      </c>
    </row>
    <row r="141">
      <c r="A141" s="42"/>
      <c r="B141" s="53"/>
      <c r="C141" s="42"/>
      <c r="D141" s="53" t="s">
        <v>1050</v>
      </c>
      <c r="E141" s="124" t="s">
        <v>1051</v>
      </c>
      <c r="F141" s="125" t="s">
        <v>1052</v>
      </c>
      <c r="G141" s="42"/>
    </row>
    <row r="142">
      <c r="A142" s="42"/>
      <c r="B142" s="53"/>
      <c r="C142" s="42"/>
      <c r="D142" s="42"/>
      <c r="E142" s="124" t="s">
        <v>1053</v>
      </c>
      <c r="F142" s="125" t="s">
        <v>1054</v>
      </c>
      <c r="G142" s="100"/>
    </row>
    <row r="143">
      <c r="A143" s="42"/>
      <c r="B143" s="53"/>
      <c r="C143" s="42"/>
      <c r="D143" s="42"/>
      <c r="E143" s="124" t="s">
        <v>1055</v>
      </c>
      <c r="F143" s="125" t="s">
        <v>1056</v>
      </c>
      <c r="G143" s="56" t="s">
        <v>1057</v>
      </c>
    </row>
    <row r="144">
      <c r="A144" s="42"/>
      <c r="B144" s="53"/>
      <c r="C144" s="42"/>
      <c r="D144" s="42"/>
      <c r="E144" s="124" t="s">
        <v>1058</v>
      </c>
      <c r="F144" s="125" t="s">
        <v>1060</v>
      </c>
      <c r="G144" s="42"/>
    </row>
    <row r="145">
      <c r="A145" s="42"/>
      <c r="B145" s="53"/>
      <c r="C145" s="42"/>
      <c r="D145" s="42"/>
      <c r="E145" s="124" t="s">
        <v>1061</v>
      </c>
      <c r="F145" s="125" t="s">
        <v>1062</v>
      </c>
      <c r="G145" s="42"/>
    </row>
    <row r="146">
      <c r="A146" s="42"/>
      <c r="B146" s="53"/>
      <c r="C146" s="42"/>
      <c r="D146" s="42"/>
      <c r="E146" s="124" t="s">
        <v>1063</v>
      </c>
      <c r="F146" s="125" t="s">
        <v>1064</v>
      </c>
      <c r="G146" s="42"/>
    </row>
    <row r="147">
      <c r="A147" s="42"/>
      <c r="B147" s="53"/>
      <c r="C147" s="42"/>
      <c r="D147" s="42"/>
      <c r="E147" s="124" t="s">
        <v>1065</v>
      </c>
      <c r="F147" s="125" t="s">
        <v>1066</v>
      </c>
      <c r="G147" s="56" t="s">
        <v>1068</v>
      </c>
    </row>
    <row r="148">
      <c r="A148" s="42"/>
      <c r="B148" s="53"/>
      <c r="C148" s="42"/>
      <c r="D148" s="42"/>
      <c r="E148" s="124" t="s">
        <v>1069</v>
      </c>
      <c r="F148" s="125" t="s">
        <v>1070</v>
      </c>
      <c r="G148" s="100"/>
    </row>
    <row r="149">
      <c r="A149" s="108" t="s">
        <v>176</v>
      </c>
      <c r="B149" s="110" t="s">
        <v>258</v>
      </c>
      <c r="C149" s="108" t="s">
        <v>260</v>
      </c>
      <c r="D149" s="110" t="s">
        <v>261</v>
      </c>
      <c r="E149" s="137" t="s">
        <v>385</v>
      </c>
      <c r="F149" s="121" t="s">
        <v>1071</v>
      </c>
      <c r="G149" s="112"/>
    </row>
    <row r="150">
      <c r="A150" s="114"/>
      <c r="B150" s="110" t="s">
        <v>380</v>
      </c>
      <c r="C150" s="112"/>
      <c r="D150" s="112"/>
      <c r="E150" s="137" t="s">
        <v>386</v>
      </c>
      <c r="F150" s="121" t="s">
        <v>1072</v>
      </c>
      <c r="G150" s="112"/>
    </row>
    <row r="151">
      <c r="A151" s="112"/>
      <c r="B151" s="110" t="s">
        <v>1074</v>
      </c>
      <c r="C151" s="114"/>
      <c r="D151" s="112"/>
      <c r="E151" s="137" t="s">
        <v>388</v>
      </c>
      <c r="F151" s="121" t="s">
        <v>1075</v>
      </c>
      <c r="G151" s="112"/>
    </row>
    <row r="152">
      <c r="A152" s="112"/>
      <c r="B152" s="110" t="s">
        <v>364</v>
      </c>
      <c r="C152" s="114"/>
      <c r="D152" s="112"/>
      <c r="E152" s="137" t="s">
        <v>389</v>
      </c>
      <c r="F152" s="121" t="s">
        <v>1076</v>
      </c>
      <c r="G152" s="112"/>
    </row>
    <row r="153">
      <c r="A153" s="112"/>
      <c r="B153" s="110" t="s">
        <v>833</v>
      </c>
      <c r="C153" s="114"/>
      <c r="D153" s="112"/>
      <c r="E153" s="137" t="s">
        <v>391</v>
      </c>
      <c r="F153" s="121" t="s">
        <v>1077</v>
      </c>
      <c r="G153" s="112"/>
    </row>
    <row r="154">
      <c r="A154" s="112"/>
      <c r="B154" s="110" t="s">
        <v>359</v>
      </c>
      <c r="C154" s="114"/>
      <c r="D154" s="112"/>
      <c r="E154" s="137" t="s">
        <v>392</v>
      </c>
      <c r="F154" s="121" t="s">
        <v>1078</v>
      </c>
      <c r="G154" s="112"/>
    </row>
    <row r="155">
      <c r="A155" s="112"/>
      <c r="B155" s="110"/>
      <c r="C155" s="114"/>
      <c r="D155" s="110" t="s">
        <v>381</v>
      </c>
      <c r="E155" s="137" t="s">
        <v>393</v>
      </c>
      <c r="F155" s="121" t="s">
        <v>1079</v>
      </c>
      <c r="G155" s="112"/>
    </row>
    <row r="156">
      <c r="A156" s="112"/>
      <c r="B156" s="110"/>
      <c r="C156" s="114"/>
      <c r="D156" s="112"/>
      <c r="E156" s="137" t="s">
        <v>395</v>
      </c>
      <c r="F156" s="121" t="s">
        <v>1080</v>
      </c>
      <c r="G156" s="112"/>
    </row>
    <row r="157">
      <c r="A157" s="112"/>
      <c r="B157" s="110"/>
      <c r="C157" s="114"/>
      <c r="D157" s="112"/>
      <c r="E157" s="137" t="s">
        <v>396</v>
      </c>
      <c r="F157" s="121" t="s">
        <v>1083</v>
      </c>
      <c r="G157" s="112"/>
    </row>
    <row r="158">
      <c r="A158" s="112"/>
      <c r="B158" s="110"/>
      <c r="C158" s="114"/>
      <c r="D158" s="112"/>
      <c r="E158" s="137" t="s">
        <v>398</v>
      </c>
      <c r="F158" s="121" t="s">
        <v>1084</v>
      </c>
      <c r="G158" s="112"/>
    </row>
    <row r="159">
      <c r="A159" s="112"/>
      <c r="B159" s="110"/>
      <c r="C159" s="114"/>
      <c r="D159" s="112"/>
      <c r="E159" s="137" t="s">
        <v>399</v>
      </c>
      <c r="F159" s="121" t="s">
        <v>1085</v>
      </c>
      <c r="G159" s="112"/>
    </row>
    <row r="160">
      <c r="A160" s="112"/>
      <c r="B160" s="110"/>
      <c r="C160" s="114"/>
      <c r="D160" s="112"/>
      <c r="E160" s="137" t="s">
        <v>402</v>
      </c>
      <c r="F160" s="121" t="s">
        <v>1086</v>
      </c>
      <c r="G160" s="112"/>
    </row>
    <row r="161">
      <c r="A161" s="112"/>
      <c r="B161" s="110"/>
      <c r="C161" s="114"/>
      <c r="D161" s="112"/>
      <c r="E161" s="137" t="s">
        <v>403</v>
      </c>
      <c r="F161" s="121" t="s">
        <v>1088</v>
      </c>
      <c r="G161" s="112"/>
    </row>
    <row r="162">
      <c r="A162" s="112"/>
      <c r="B162" s="110"/>
      <c r="C162" s="114"/>
      <c r="D162" s="112"/>
      <c r="E162" s="137" t="s">
        <v>405</v>
      </c>
      <c r="F162" s="121" t="s">
        <v>1089</v>
      </c>
      <c r="G162" s="112"/>
    </row>
    <row r="163">
      <c r="A163" s="112"/>
      <c r="B163" s="110"/>
      <c r="C163" s="114"/>
      <c r="D163" s="112"/>
      <c r="E163" s="137" t="s">
        <v>406</v>
      </c>
      <c r="F163" s="121" t="s">
        <v>1090</v>
      </c>
      <c r="G163" s="112"/>
    </row>
    <row r="164">
      <c r="A164" s="112"/>
      <c r="B164" s="110"/>
      <c r="C164" s="114"/>
      <c r="D164" s="112"/>
      <c r="E164" s="137" t="s">
        <v>408</v>
      </c>
      <c r="F164" s="121" t="s">
        <v>1091</v>
      </c>
      <c r="G164" s="112"/>
    </row>
    <row r="165">
      <c r="A165" s="112"/>
      <c r="B165" s="110"/>
      <c r="C165" s="112"/>
      <c r="D165" s="110" t="s">
        <v>1092</v>
      </c>
      <c r="E165" s="137" t="s">
        <v>945</v>
      </c>
      <c r="F165" s="121" t="s">
        <v>1093</v>
      </c>
      <c r="G165" s="112"/>
    </row>
    <row r="166">
      <c r="A166" s="112"/>
      <c r="B166" s="110"/>
      <c r="C166" s="112"/>
      <c r="D166" s="112"/>
      <c r="E166" s="137" t="s">
        <v>957</v>
      </c>
      <c r="F166" s="121" t="s">
        <v>1094</v>
      </c>
      <c r="G166" s="112"/>
    </row>
    <row r="167">
      <c r="A167" s="112"/>
      <c r="B167" s="110"/>
      <c r="C167" s="112"/>
      <c r="D167" s="112"/>
      <c r="E167" s="137" t="s">
        <v>1095</v>
      </c>
      <c r="F167" s="121" t="s">
        <v>1096</v>
      </c>
      <c r="G167" s="112"/>
    </row>
    <row r="168">
      <c r="A168" s="112"/>
      <c r="B168" s="110"/>
      <c r="C168" s="112"/>
      <c r="D168" s="112"/>
      <c r="E168" s="137" t="s">
        <v>963</v>
      </c>
      <c r="F168" s="121" t="s">
        <v>1097</v>
      </c>
      <c r="G168" s="112"/>
    </row>
    <row r="169">
      <c r="A169" s="114"/>
      <c r="B169" s="110"/>
      <c r="C169" s="112"/>
      <c r="D169" s="112"/>
      <c r="E169" s="137" t="s">
        <v>969</v>
      </c>
      <c r="F169" s="121" t="s">
        <v>1098</v>
      </c>
      <c r="G169" s="112"/>
    </row>
    <row r="170">
      <c r="A170" s="114"/>
      <c r="B170" s="110"/>
      <c r="C170" s="112"/>
      <c r="D170" s="112"/>
      <c r="E170" s="137" t="s">
        <v>1099</v>
      </c>
      <c r="F170" s="121" t="s">
        <v>1100</v>
      </c>
      <c r="G170" s="112"/>
    </row>
    <row r="171">
      <c r="A171" s="114"/>
      <c r="B171" s="110"/>
      <c r="C171" s="108" t="s">
        <v>286</v>
      </c>
      <c r="D171" s="110" t="s">
        <v>382</v>
      </c>
      <c r="E171" s="137" t="s">
        <v>409</v>
      </c>
      <c r="F171" s="121" t="s">
        <v>1102</v>
      </c>
      <c r="G171" s="112"/>
    </row>
    <row r="172">
      <c r="A172" s="114"/>
      <c r="B172" s="110"/>
      <c r="C172" s="112"/>
      <c r="D172" s="112"/>
      <c r="E172" s="137" t="s">
        <v>410</v>
      </c>
      <c r="F172" s="121" t="s">
        <v>1103</v>
      </c>
      <c r="G172" s="112"/>
    </row>
    <row r="173">
      <c r="A173" s="112"/>
      <c r="B173" s="110"/>
      <c r="C173" s="112"/>
      <c r="D173" s="112"/>
      <c r="E173" s="137" t="s">
        <v>411</v>
      </c>
      <c r="F173" s="121" t="s">
        <v>1104</v>
      </c>
      <c r="G173" s="112"/>
    </row>
    <row r="174">
      <c r="A174" s="112"/>
      <c r="B174" s="110"/>
      <c r="C174" s="112"/>
      <c r="D174" s="112"/>
      <c r="E174" s="137" t="s">
        <v>412</v>
      </c>
      <c r="F174" s="121" t="s">
        <v>1105</v>
      </c>
      <c r="G174" s="112"/>
    </row>
    <row r="175">
      <c r="A175" s="112"/>
      <c r="B175" s="110"/>
      <c r="C175" s="112"/>
      <c r="D175" s="112"/>
      <c r="E175" s="137" t="s">
        <v>415</v>
      </c>
      <c r="F175" s="121" t="s">
        <v>1106</v>
      </c>
      <c r="G175" s="112"/>
    </row>
    <row r="176">
      <c r="A176" s="112"/>
      <c r="B176" s="110"/>
      <c r="C176" s="112"/>
      <c r="D176" s="112"/>
      <c r="E176" s="137" t="s">
        <v>416</v>
      </c>
      <c r="F176" s="121" t="s">
        <v>1107</v>
      </c>
      <c r="G176" s="112"/>
    </row>
    <row r="177">
      <c r="A177" s="112"/>
      <c r="B177" s="110"/>
      <c r="C177" s="112"/>
      <c r="D177" s="112"/>
      <c r="E177" s="137" t="s">
        <v>417</v>
      </c>
      <c r="F177" s="121" t="s">
        <v>1108</v>
      </c>
      <c r="G177" s="112"/>
    </row>
    <row r="178">
      <c r="A178" s="112"/>
      <c r="B178" s="110"/>
      <c r="C178" s="112"/>
      <c r="D178" s="112"/>
      <c r="E178" s="137" t="s">
        <v>418</v>
      </c>
      <c r="F178" s="121" t="s">
        <v>1109</v>
      </c>
      <c r="G178" s="112"/>
    </row>
    <row r="179">
      <c r="A179" s="112"/>
      <c r="B179" s="110"/>
      <c r="C179" s="112"/>
      <c r="D179" s="112"/>
      <c r="E179" s="137" t="s">
        <v>419</v>
      </c>
      <c r="F179" s="121" t="s">
        <v>1110</v>
      </c>
      <c r="G179" s="112"/>
    </row>
    <row r="180">
      <c r="A180" s="112"/>
      <c r="B180" s="110"/>
      <c r="C180" s="112"/>
      <c r="D180" s="112"/>
      <c r="E180" s="137" t="s">
        <v>420</v>
      </c>
      <c r="F180" s="121" t="s">
        <v>1111</v>
      </c>
      <c r="G180" s="112"/>
    </row>
    <row r="181">
      <c r="A181" s="112"/>
      <c r="B181" s="110"/>
      <c r="C181" s="112"/>
      <c r="D181" s="112"/>
      <c r="E181" s="137" t="s">
        <v>421</v>
      </c>
      <c r="F181" s="121" t="s">
        <v>1112</v>
      </c>
      <c r="G181" s="112"/>
    </row>
    <row r="182">
      <c r="A182" s="112"/>
      <c r="B182" s="110"/>
      <c r="C182" s="108" t="s">
        <v>349</v>
      </c>
      <c r="D182" s="110" t="s">
        <v>448</v>
      </c>
      <c r="E182" s="137" t="s">
        <v>449</v>
      </c>
      <c r="F182" s="121" t="s">
        <v>626</v>
      </c>
      <c r="G182" s="112"/>
    </row>
    <row r="183">
      <c r="A183" s="112"/>
      <c r="B183" s="110"/>
      <c r="C183" s="112"/>
      <c r="D183" s="112"/>
      <c r="E183" s="137" t="s">
        <v>452</v>
      </c>
      <c r="F183" s="121" t="s">
        <v>627</v>
      </c>
      <c r="G183" s="112"/>
    </row>
    <row r="184">
      <c r="A184" s="112"/>
      <c r="B184" s="110"/>
      <c r="C184" s="112"/>
      <c r="D184" s="112"/>
      <c r="E184" s="137" t="s">
        <v>453</v>
      </c>
      <c r="F184" s="121" t="s">
        <v>628</v>
      </c>
      <c r="G184" s="112"/>
    </row>
    <row r="185">
      <c r="A185" s="112"/>
      <c r="B185" s="110"/>
      <c r="C185" s="112"/>
      <c r="D185" s="112"/>
      <c r="E185" s="137" t="s">
        <v>454</v>
      </c>
      <c r="F185" s="121" t="s">
        <v>629</v>
      </c>
      <c r="G185" s="112"/>
    </row>
    <row r="186">
      <c r="A186" s="112"/>
      <c r="B186" s="110"/>
      <c r="C186" s="112"/>
      <c r="D186" s="112"/>
      <c r="E186" s="137" t="s">
        <v>455</v>
      </c>
      <c r="F186" s="121" t="s">
        <v>631</v>
      </c>
      <c r="G186" s="112"/>
    </row>
    <row r="187">
      <c r="A187" s="112"/>
      <c r="B187" s="110"/>
      <c r="C187" s="112"/>
      <c r="D187" s="112"/>
      <c r="E187" s="137" t="s">
        <v>456</v>
      </c>
      <c r="F187" s="121" t="s">
        <v>633</v>
      </c>
      <c r="G187" s="112"/>
    </row>
    <row r="188">
      <c r="A188" s="112"/>
      <c r="B188" s="110"/>
      <c r="C188" s="112"/>
      <c r="D188" s="112"/>
      <c r="E188" s="137" t="s">
        <v>457</v>
      </c>
      <c r="F188" s="121" t="s">
        <v>635</v>
      </c>
      <c r="G188" s="112"/>
    </row>
    <row r="189">
      <c r="A189" s="112"/>
      <c r="B189" s="110"/>
      <c r="C189" s="112"/>
      <c r="D189" s="112"/>
      <c r="E189" s="137" t="s">
        <v>460</v>
      </c>
      <c r="F189" s="121" t="s">
        <v>637</v>
      </c>
      <c r="G189" s="112"/>
    </row>
    <row r="190">
      <c r="A190" s="112"/>
      <c r="B190" s="110"/>
      <c r="C190" s="112"/>
      <c r="D190" s="112"/>
      <c r="E190" s="137" t="s">
        <v>461</v>
      </c>
      <c r="F190" s="121" t="s">
        <v>640</v>
      </c>
      <c r="G190" s="112"/>
    </row>
    <row r="191">
      <c r="A191" s="112"/>
      <c r="B191" s="110"/>
      <c r="C191" s="112"/>
      <c r="D191" s="112"/>
      <c r="E191" s="137" t="s">
        <v>462</v>
      </c>
      <c r="F191" s="121" t="s">
        <v>643</v>
      </c>
      <c r="G191" s="112"/>
    </row>
    <row r="192">
      <c r="A192" s="112"/>
      <c r="B192" s="110"/>
      <c r="C192" s="112"/>
      <c r="D192" s="112"/>
      <c r="E192" s="137" t="s">
        <v>463</v>
      </c>
      <c r="F192" s="121" t="s">
        <v>646</v>
      </c>
      <c r="G192" s="112"/>
    </row>
    <row r="193">
      <c r="A193" s="112"/>
      <c r="B193" s="110"/>
      <c r="C193" s="112"/>
      <c r="D193" s="112"/>
      <c r="E193" s="137" t="s">
        <v>464</v>
      </c>
      <c r="F193" s="121" t="s">
        <v>648</v>
      </c>
      <c r="G193" s="112"/>
    </row>
    <row r="194">
      <c r="A194" s="112"/>
      <c r="B194" s="110"/>
      <c r="C194" s="112"/>
      <c r="D194" s="112"/>
      <c r="E194" s="137" t="s">
        <v>465</v>
      </c>
      <c r="F194" s="121" t="s">
        <v>649</v>
      </c>
      <c r="G194" s="112"/>
    </row>
    <row r="195">
      <c r="A195" s="112"/>
      <c r="B195" s="110"/>
      <c r="C195" s="112"/>
      <c r="D195" s="112"/>
      <c r="E195" s="137" t="s">
        <v>466</v>
      </c>
      <c r="F195" s="121" t="s">
        <v>650</v>
      </c>
      <c r="G195" s="112"/>
    </row>
    <row r="196">
      <c r="A196" s="112"/>
      <c r="B196" s="110"/>
      <c r="C196" s="112"/>
      <c r="D196" s="112"/>
      <c r="E196" s="137" t="s">
        <v>467</v>
      </c>
      <c r="F196" s="121" t="s">
        <v>651</v>
      </c>
      <c r="G196" s="112"/>
    </row>
    <row r="197">
      <c r="A197" s="112"/>
      <c r="B197" s="110"/>
      <c r="C197" s="108" t="s">
        <v>338</v>
      </c>
      <c r="D197" s="110" t="s">
        <v>860</v>
      </c>
      <c r="E197" s="137" t="s">
        <v>1115</v>
      </c>
      <c r="F197" s="121" t="s">
        <v>1116</v>
      </c>
      <c r="G197" s="112"/>
    </row>
    <row r="198">
      <c r="A198" s="112"/>
      <c r="B198" s="110"/>
      <c r="C198" s="114"/>
      <c r="D198" s="112"/>
      <c r="E198" s="137" t="s">
        <v>1118</v>
      </c>
      <c r="F198" s="121" t="s">
        <v>1119</v>
      </c>
      <c r="G198" s="112"/>
    </row>
    <row r="199">
      <c r="A199" s="112"/>
      <c r="B199" s="110"/>
      <c r="C199" s="114"/>
      <c r="D199" s="112"/>
      <c r="E199" s="137" t="s">
        <v>1121</v>
      </c>
      <c r="F199" s="121" t="s">
        <v>1122</v>
      </c>
      <c r="G199" s="112"/>
    </row>
    <row r="200">
      <c r="A200" s="112"/>
      <c r="B200" s="110"/>
      <c r="C200" s="114"/>
      <c r="D200" s="112"/>
      <c r="E200" s="137" t="s">
        <v>1123</v>
      </c>
      <c r="F200" s="121" t="s">
        <v>1124</v>
      </c>
      <c r="G200" s="112"/>
    </row>
    <row r="201">
      <c r="A201" s="112"/>
      <c r="B201" s="110"/>
      <c r="C201" s="114"/>
      <c r="D201" s="112"/>
      <c r="E201" s="137" t="s">
        <v>1125</v>
      </c>
      <c r="F201" s="121" t="s">
        <v>1126</v>
      </c>
      <c r="G201" s="112"/>
    </row>
    <row r="202">
      <c r="A202" s="112"/>
      <c r="B202" s="110"/>
      <c r="C202" s="114"/>
      <c r="D202" s="112"/>
      <c r="E202" s="137" t="s">
        <v>1127</v>
      </c>
      <c r="F202" s="121" t="s">
        <v>1128</v>
      </c>
      <c r="G202" s="112"/>
    </row>
    <row r="203">
      <c r="A203" s="112"/>
      <c r="B203" s="110"/>
      <c r="C203" s="114"/>
      <c r="D203" s="112"/>
      <c r="E203" s="137" t="s">
        <v>1129</v>
      </c>
      <c r="F203" s="121" t="s">
        <v>1130</v>
      </c>
      <c r="G203" s="112"/>
    </row>
    <row r="204">
      <c r="A204" s="112"/>
      <c r="B204" s="110"/>
      <c r="C204" s="114"/>
      <c r="D204" s="112"/>
      <c r="E204" s="137" t="s">
        <v>1131</v>
      </c>
      <c r="F204" s="121" t="s">
        <v>1132</v>
      </c>
      <c r="G204" s="112"/>
    </row>
    <row r="205">
      <c r="A205" s="112"/>
      <c r="B205" s="110"/>
      <c r="C205" s="114"/>
      <c r="D205" s="112"/>
      <c r="E205" s="137" t="s">
        <v>1133</v>
      </c>
      <c r="F205" s="121" t="s">
        <v>1134</v>
      </c>
      <c r="G205" s="112"/>
    </row>
    <row r="206">
      <c r="A206" s="112"/>
      <c r="B206" s="110"/>
      <c r="C206" s="114"/>
      <c r="D206" s="112"/>
      <c r="E206" s="137" t="s">
        <v>1135</v>
      </c>
      <c r="F206" s="121" t="s">
        <v>1136</v>
      </c>
      <c r="G206" s="112"/>
    </row>
    <row r="207">
      <c r="A207" s="112"/>
      <c r="B207" s="110"/>
      <c r="C207" s="114"/>
      <c r="D207" s="112"/>
      <c r="E207" s="137" t="s">
        <v>1137</v>
      </c>
      <c r="F207" s="121" t="s">
        <v>1138</v>
      </c>
      <c r="G207" s="112"/>
    </row>
    <row r="208">
      <c r="A208" s="112"/>
      <c r="B208" s="110"/>
      <c r="C208" s="114"/>
      <c r="D208" s="112"/>
      <c r="E208" s="137" t="s">
        <v>1139</v>
      </c>
      <c r="F208" s="121" t="s">
        <v>1140</v>
      </c>
      <c r="G208" s="112"/>
    </row>
    <row r="209">
      <c r="A209" s="112"/>
      <c r="B209" s="110"/>
      <c r="C209" s="112"/>
      <c r="D209" s="112"/>
      <c r="E209" s="137" t="s">
        <v>1141</v>
      </c>
      <c r="F209" s="121" t="s">
        <v>1142</v>
      </c>
      <c r="G209" s="112"/>
    </row>
    <row r="210">
      <c r="A210" s="112"/>
      <c r="B210" s="110"/>
      <c r="C210" s="112"/>
      <c r="D210" s="112"/>
      <c r="E210" s="137" t="s">
        <v>1143</v>
      </c>
      <c r="F210" s="121" t="s">
        <v>1144</v>
      </c>
      <c r="G210" s="112"/>
    </row>
    <row r="211">
      <c r="A211" s="112"/>
      <c r="B211" s="110"/>
      <c r="C211" s="108" t="s">
        <v>344</v>
      </c>
      <c r="D211" s="110" t="s">
        <v>383</v>
      </c>
      <c r="E211" s="137" t="s">
        <v>424</v>
      </c>
      <c r="F211" s="121" t="s">
        <v>1145</v>
      </c>
      <c r="G211" s="112"/>
    </row>
    <row r="212">
      <c r="A212" s="112"/>
      <c r="B212" s="110"/>
      <c r="C212" s="114"/>
      <c r="D212" s="112"/>
      <c r="E212" s="137" t="s">
        <v>425</v>
      </c>
      <c r="F212" s="121" t="s">
        <v>1146</v>
      </c>
      <c r="G212" s="152" t="s">
        <v>1147</v>
      </c>
    </row>
    <row r="213">
      <c r="A213" s="112"/>
      <c r="B213" s="110"/>
      <c r="C213" s="114"/>
      <c r="D213" s="112"/>
      <c r="E213" s="137" t="s">
        <v>426</v>
      </c>
      <c r="F213" s="121" t="s">
        <v>1148</v>
      </c>
      <c r="G213" s="152" t="s">
        <v>1149</v>
      </c>
    </row>
    <row r="214">
      <c r="A214" s="112"/>
      <c r="B214" s="110"/>
      <c r="C214" s="114"/>
      <c r="D214" s="112"/>
      <c r="E214" s="137" t="s">
        <v>427</v>
      </c>
      <c r="F214" s="121" t="s">
        <v>1150</v>
      </c>
      <c r="G214" s="138"/>
    </row>
    <row r="215">
      <c r="A215" s="112"/>
      <c r="B215" s="110"/>
      <c r="C215" s="114"/>
      <c r="D215" s="112"/>
      <c r="E215" s="137" t="s">
        <v>428</v>
      </c>
      <c r="F215" s="121" t="s">
        <v>1151</v>
      </c>
      <c r="G215" s="112"/>
    </row>
    <row r="216">
      <c r="A216" s="112"/>
      <c r="B216" s="110"/>
      <c r="C216" s="114"/>
      <c r="D216" s="112"/>
      <c r="E216" s="137" t="s">
        <v>431</v>
      </c>
      <c r="F216" s="121" t="s">
        <v>1152</v>
      </c>
      <c r="G216" s="112"/>
    </row>
    <row r="217">
      <c r="A217" s="112"/>
      <c r="B217" s="110"/>
      <c r="C217" s="114"/>
      <c r="D217" s="112"/>
      <c r="E217" s="137" t="s">
        <v>435</v>
      </c>
      <c r="F217" s="121" t="s">
        <v>1153</v>
      </c>
      <c r="G217" s="112"/>
    </row>
    <row r="218">
      <c r="A218" s="112"/>
      <c r="B218" s="110"/>
      <c r="C218" s="114"/>
      <c r="D218" s="112"/>
      <c r="E218" s="137" t="s">
        <v>436</v>
      </c>
      <c r="F218" s="121" t="s">
        <v>1154</v>
      </c>
      <c r="G218" s="112"/>
    </row>
    <row r="219">
      <c r="A219" s="112"/>
      <c r="B219" s="110"/>
      <c r="C219" s="114"/>
      <c r="D219" s="112"/>
      <c r="E219" s="137" t="s">
        <v>437</v>
      </c>
      <c r="F219" s="121" t="s">
        <v>1155</v>
      </c>
      <c r="G219" s="112"/>
    </row>
    <row r="220">
      <c r="A220" s="112"/>
      <c r="B220" s="110"/>
      <c r="C220" s="114"/>
      <c r="D220" s="112"/>
      <c r="E220" s="137" t="s">
        <v>438</v>
      </c>
      <c r="F220" s="121" t="s">
        <v>1156</v>
      </c>
      <c r="G220" s="112"/>
    </row>
    <row r="221">
      <c r="A221" s="40" t="s">
        <v>290</v>
      </c>
      <c r="B221" s="53" t="s">
        <v>1157</v>
      </c>
      <c r="C221" s="53" t="s">
        <v>1158</v>
      </c>
      <c r="D221" s="53" t="s">
        <v>1159</v>
      </c>
      <c r="E221" s="124" t="s">
        <v>1160</v>
      </c>
      <c r="F221" s="125" t="s">
        <v>1161</v>
      </c>
      <c r="G221" s="56" t="s">
        <v>1162</v>
      </c>
    </row>
    <row r="222">
      <c r="A222" s="42"/>
      <c r="B222" s="53" t="s">
        <v>361</v>
      </c>
      <c r="C222" s="106"/>
      <c r="D222" s="42"/>
      <c r="E222" s="124" t="s">
        <v>1163</v>
      </c>
      <c r="F222" s="125" t="s">
        <v>1164</v>
      </c>
      <c r="G222" s="100"/>
    </row>
    <row r="223">
      <c r="A223" s="106"/>
      <c r="B223" s="53" t="s">
        <v>367</v>
      </c>
      <c r="C223" s="106"/>
      <c r="D223" s="42"/>
      <c r="E223" s="124" t="s">
        <v>1165</v>
      </c>
      <c r="F223" s="125" t="s">
        <v>1166</v>
      </c>
      <c r="G223" s="53"/>
    </row>
    <row r="224">
      <c r="A224" s="40"/>
      <c r="B224" s="53"/>
      <c r="C224" s="106"/>
      <c r="D224" s="42"/>
      <c r="E224" s="124" t="s">
        <v>1167</v>
      </c>
      <c r="F224" s="125" t="s">
        <v>1168</v>
      </c>
      <c r="G224" s="42"/>
    </row>
    <row r="225">
      <c r="A225" s="40"/>
      <c r="B225" s="53"/>
      <c r="C225" s="106"/>
      <c r="D225" s="42"/>
      <c r="E225" s="124" t="s">
        <v>1169</v>
      </c>
      <c r="F225" s="125" t="s">
        <v>1170</v>
      </c>
      <c r="G225" s="42"/>
    </row>
    <row r="226">
      <c r="A226" s="106"/>
      <c r="B226" s="53"/>
      <c r="C226" s="106"/>
      <c r="D226" s="42"/>
      <c r="E226" s="124" t="s">
        <v>1172</v>
      </c>
      <c r="F226" s="125" t="s">
        <v>1173</v>
      </c>
      <c r="G226" s="56" t="s">
        <v>1174</v>
      </c>
    </row>
    <row r="227">
      <c r="A227" s="42"/>
      <c r="B227" s="53"/>
      <c r="C227" s="106"/>
      <c r="D227" s="42"/>
      <c r="E227" s="124" t="s">
        <v>1175</v>
      </c>
      <c r="F227" s="125" t="s">
        <v>1176</v>
      </c>
      <c r="G227" s="100"/>
    </row>
    <row r="228">
      <c r="A228" s="42"/>
      <c r="B228" s="53"/>
      <c r="C228" s="106"/>
      <c r="D228" s="42"/>
      <c r="E228" s="124" t="s">
        <v>1177</v>
      </c>
      <c r="F228" s="125" t="s">
        <v>1178</v>
      </c>
      <c r="G228" s="42"/>
    </row>
    <row r="229">
      <c r="A229" s="42"/>
      <c r="B229" s="53"/>
      <c r="C229" s="106"/>
      <c r="D229" s="42"/>
      <c r="E229" s="124" t="s">
        <v>1179</v>
      </c>
      <c r="F229" s="125" t="s">
        <v>1180</v>
      </c>
      <c r="G229" s="42"/>
    </row>
    <row r="230">
      <c r="A230" s="42"/>
      <c r="B230" s="53"/>
      <c r="C230" s="53" t="s">
        <v>340</v>
      </c>
      <c r="D230" s="53" t="s">
        <v>1181</v>
      </c>
      <c r="E230" s="124" t="s">
        <v>1183</v>
      </c>
      <c r="F230" s="125" t="s">
        <v>1184</v>
      </c>
      <c r="G230" s="42"/>
    </row>
    <row r="231">
      <c r="A231" s="42"/>
      <c r="B231" s="53"/>
      <c r="C231" s="106"/>
      <c r="D231" s="42"/>
      <c r="E231" s="124" t="s">
        <v>1185</v>
      </c>
      <c r="F231" s="125" t="s">
        <v>1186</v>
      </c>
      <c r="G231" s="42"/>
    </row>
    <row r="232">
      <c r="A232" s="42"/>
      <c r="B232" s="53"/>
      <c r="C232" s="106"/>
      <c r="D232" s="42"/>
      <c r="E232" s="124" t="s">
        <v>1187</v>
      </c>
      <c r="F232" s="125" t="s">
        <v>1188</v>
      </c>
      <c r="G232" s="42"/>
    </row>
    <row r="233">
      <c r="A233" s="42"/>
      <c r="B233" s="53"/>
      <c r="C233" s="106"/>
      <c r="D233" s="42"/>
      <c r="E233" s="124" t="s">
        <v>1189</v>
      </c>
      <c r="F233" s="125" t="s">
        <v>1190</v>
      </c>
      <c r="G233" s="42"/>
    </row>
    <row r="234">
      <c r="A234" s="42"/>
      <c r="B234" s="53"/>
      <c r="C234" s="106"/>
      <c r="D234" s="53" t="s">
        <v>1191</v>
      </c>
      <c r="E234" s="124" t="s">
        <v>1192</v>
      </c>
      <c r="F234" s="125" t="s">
        <v>1193</v>
      </c>
      <c r="G234" s="42"/>
    </row>
    <row r="235">
      <c r="A235" s="42"/>
      <c r="B235" s="53"/>
      <c r="C235" s="106"/>
      <c r="D235" s="42"/>
      <c r="E235" s="124" t="s">
        <v>1194</v>
      </c>
      <c r="F235" s="125" t="s">
        <v>1195</v>
      </c>
      <c r="G235" s="42"/>
    </row>
    <row r="236">
      <c r="A236" s="42"/>
      <c r="B236" s="53"/>
      <c r="C236" s="106"/>
      <c r="D236" s="42"/>
      <c r="E236" s="124" t="s">
        <v>1196</v>
      </c>
      <c r="F236" s="125" t="s">
        <v>1197</v>
      </c>
      <c r="G236" s="42"/>
    </row>
    <row r="237">
      <c r="A237" s="42"/>
      <c r="B237" s="53"/>
      <c r="C237" s="106"/>
      <c r="D237" s="42"/>
      <c r="E237" s="124" t="s">
        <v>1199</v>
      </c>
      <c r="F237" s="125" t="s">
        <v>1200</v>
      </c>
      <c r="G237" s="42"/>
    </row>
    <row r="238">
      <c r="A238" s="42"/>
      <c r="B238" s="53"/>
      <c r="C238" s="106"/>
      <c r="D238" s="42"/>
      <c r="E238" s="124" t="s">
        <v>1201</v>
      </c>
      <c r="F238" s="125" t="s">
        <v>1202</v>
      </c>
      <c r="G238" s="42"/>
    </row>
    <row r="239">
      <c r="A239" s="42"/>
      <c r="B239" s="53"/>
      <c r="C239" s="106"/>
      <c r="D239" s="42"/>
      <c r="E239" s="124" t="s">
        <v>1203</v>
      </c>
      <c r="F239" s="125" t="s">
        <v>1204</v>
      </c>
      <c r="G239" s="56" t="s">
        <v>1205</v>
      </c>
    </row>
    <row r="240">
      <c r="A240" s="42"/>
      <c r="B240" s="53"/>
      <c r="C240" s="106"/>
      <c r="D240" s="42"/>
      <c r="E240" s="124" t="s">
        <v>1206</v>
      </c>
      <c r="F240" s="125" t="s">
        <v>1207</v>
      </c>
      <c r="G240" s="56" t="s">
        <v>1208</v>
      </c>
    </row>
    <row r="241">
      <c r="A241" s="42"/>
      <c r="B241" s="53"/>
      <c r="C241" s="106"/>
      <c r="D241" s="42"/>
      <c r="E241" s="124" t="s">
        <v>1210</v>
      </c>
      <c r="F241" s="125" t="s">
        <v>1211</v>
      </c>
      <c r="G241" s="56" t="s">
        <v>1212</v>
      </c>
    </row>
    <row r="242">
      <c r="A242" s="42"/>
      <c r="B242" s="53"/>
      <c r="C242" s="106"/>
      <c r="D242" s="42"/>
      <c r="E242" s="124" t="s">
        <v>1213</v>
      </c>
      <c r="F242" s="125" t="s">
        <v>1214</v>
      </c>
      <c r="G242" s="100"/>
    </row>
    <row r="243">
      <c r="A243" s="42"/>
      <c r="B243" s="53"/>
      <c r="C243" s="42"/>
      <c r="D243" s="42"/>
      <c r="E243" s="124" t="s">
        <v>1215</v>
      </c>
      <c r="F243" s="125" t="s">
        <v>1216</v>
      </c>
      <c r="G243" s="42"/>
    </row>
    <row r="244">
      <c r="A244" s="42"/>
      <c r="B244" s="53"/>
      <c r="C244" s="42"/>
      <c r="D244" s="42"/>
      <c r="E244" s="124" t="s">
        <v>1217</v>
      </c>
      <c r="F244" s="125" t="s">
        <v>1218</v>
      </c>
      <c r="G244" s="42"/>
    </row>
    <row r="245">
      <c r="A245" s="42"/>
      <c r="B245" s="53"/>
      <c r="C245" s="53" t="s">
        <v>346</v>
      </c>
      <c r="D245" s="53" t="s">
        <v>1220</v>
      </c>
      <c r="E245" s="124" t="s">
        <v>1221</v>
      </c>
      <c r="F245" s="125" t="s">
        <v>1222</v>
      </c>
      <c r="G245" s="42"/>
    </row>
    <row r="246">
      <c r="A246" s="42"/>
      <c r="B246" s="53"/>
      <c r="C246" s="42"/>
      <c r="D246" s="53"/>
      <c r="E246" s="124" t="s">
        <v>1223</v>
      </c>
      <c r="F246" s="125" t="s">
        <v>1224</v>
      </c>
      <c r="G246" s="42"/>
    </row>
    <row r="247">
      <c r="A247" s="42"/>
      <c r="B247" s="53"/>
      <c r="C247" s="42"/>
      <c r="D247" s="42"/>
      <c r="E247" s="124" t="s">
        <v>1225</v>
      </c>
      <c r="F247" s="125" t="s">
        <v>1226</v>
      </c>
      <c r="G247" s="42"/>
    </row>
    <row r="248">
      <c r="A248" s="42"/>
      <c r="B248" s="53"/>
      <c r="C248" s="42"/>
      <c r="D248" s="42"/>
      <c r="E248" s="124" t="s">
        <v>1227</v>
      </c>
      <c r="F248" s="125" t="s">
        <v>1228</v>
      </c>
      <c r="G248" s="42"/>
    </row>
    <row r="249">
      <c r="A249" s="42"/>
      <c r="B249" s="53"/>
      <c r="C249" s="106"/>
      <c r="D249" s="42"/>
      <c r="E249" s="124" t="s">
        <v>1229</v>
      </c>
      <c r="F249" s="125" t="s">
        <v>1230</v>
      </c>
      <c r="G249" s="42"/>
    </row>
    <row r="250">
      <c r="A250" s="42"/>
      <c r="B250" s="53"/>
      <c r="C250" s="106"/>
      <c r="D250" s="42"/>
      <c r="E250" s="124" t="s">
        <v>1232</v>
      </c>
      <c r="F250" s="125" t="s">
        <v>1233</v>
      </c>
      <c r="G250" s="42"/>
    </row>
    <row r="251">
      <c r="A251" s="42"/>
      <c r="B251" s="53"/>
      <c r="C251" s="106"/>
      <c r="D251" s="42"/>
      <c r="E251" s="124" t="s">
        <v>1234</v>
      </c>
      <c r="F251" s="125" t="s">
        <v>1235</v>
      </c>
      <c r="G251" s="42"/>
    </row>
    <row r="252">
      <c r="A252" s="42"/>
      <c r="B252" s="53"/>
      <c r="C252" s="106"/>
      <c r="D252" s="42"/>
      <c r="E252" s="124" t="s">
        <v>1236</v>
      </c>
      <c r="F252" s="125" t="s">
        <v>1237</v>
      </c>
      <c r="G252" s="42"/>
    </row>
    <row r="253">
      <c r="A253" s="42"/>
      <c r="B253" s="53"/>
      <c r="C253" s="106"/>
      <c r="D253" s="42"/>
      <c r="E253" s="124" t="s">
        <v>1238</v>
      </c>
      <c r="F253" s="125" t="s">
        <v>1240</v>
      </c>
      <c r="G253" s="56" t="s">
        <v>1241</v>
      </c>
    </row>
    <row r="254">
      <c r="A254" s="42"/>
      <c r="B254" s="53"/>
      <c r="C254" s="42"/>
      <c r="D254" s="106"/>
      <c r="E254" s="124" t="s">
        <v>1242</v>
      </c>
      <c r="F254" s="125" t="s">
        <v>1243</v>
      </c>
      <c r="G254" s="42"/>
    </row>
    <row r="255">
      <c r="A255" s="42"/>
      <c r="B255" s="53"/>
      <c r="C255" s="42"/>
      <c r="D255" s="42"/>
      <c r="E255" s="124" t="s">
        <v>1244</v>
      </c>
      <c r="F255" s="125" t="s">
        <v>1245</v>
      </c>
      <c r="G255" s="56" t="s">
        <v>1246</v>
      </c>
    </row>
    <row r="256">
      <c r="A256" s="42"/>
      <c r="B256" s="53"/>
      <c r="C256" s="42"/>
      <c r="D256" s="42"/>
      <c r="E256" s="124" t="s">
        <v>1247</v>
      </c>
      <c r="F256" s="125" t="s">
        <v>1248</v>
      </c>
      <c r="G256" s="56" t="s">
        <v>1249</v>
      </c>
    </row>
    <row r="257">
      <c r="A257" s="42"/>
      <c r="B257" s="53"/>
      <c r="C257" s="42"/>
      <c r="D257" s="42"/>
      <c r="E257" s="124" t="s">
        <v>1250</v>
      </c>
      <c r="F257" s="125" t="s">
        <v>1251</v>
      </c>
      <c r="G257" s="56" t="s">
        <v>1252</v>
      </c>
    </row>
    <row r="258">
      <c r="A258" s="108" t="s">
        <v>1253</v>
      </c>
      <c r="B258" s="110" t="s">
        <v>372</v>
      </c>
      <c r="C258" s="110" t="s">
        <v>1254</v>
      </c>
      <c r="D258" s="110" t="s">
        <v>1255</v>
      </c>
      <c r="E258" s="137" t="s">
        <v>1256</v>
      </c>
      <c r="F258" s="121" t="s">
        <v>1257</v>
      </c>
      <c r="G258" s="112"/>
    </row>
    <row r="259">
      <c r="A259" s="114"/>
      <c r="B259" s="110" t="s">
        <v>360</v>
      </c>
      <c r="C259" s="112"/>
      <c r="D259" s="112"/>
      <c r="E259" s="137" t="s">
        <v>1258</v>
      </c>
      <c r="F259" s="121" t="s">
        <v>1259</v>
      </c>
      <c r="G259" s="112"/>
    </row>
    <row r="260">
      <c r="A260" s="112"/>
      <c r="B260" s="110" t="s">
        <v>366</v>
      </c>
      <c r="C260" s="112"/>
      <c r="D260" s="112"/>
      <c r="E260" s="137" t="s">
        <v>1260</v>
      </c>
      <c r="F260" s="121" t="s">
        <v>1261</v>
      </c>
      <c r="G260" s="152" t="s">
        <v>1262</v>
      </c>
    </row>
    <row r="261">
      <c r="A261" s="112"/>
      <c r="B261" s="110" t="s">
        <v>370</v>
      </c>
      <c r="C261" s="114"/>
      <c r="D261" s="112"/>
      <c r="E261" s="137" t="s">
        <v>1263</v>
      </c>
      <c r="F261" s="121" t="s">
        <v>1264</v>
      </c>
      <c r="G261" s="112"/>
    </row>
    <row r="262">
      <c r="A262" s="112"/>
      <c r="B262" s="110"/>
      <c r="C262" s="114"/>
      <c r="D262" s="112"/>
      <c r="E262" s="137" t="s">
        <v>1265</v>
      </c>
      <c r="F262" s="121" t="s">
        <v>1266</v>
      </c>
      <c r="G262" s="112"/>
    </row>
    <row r="263">
      <c r="A263" s="112"/>
      <c r="B263" s="110"/>
      <c r="C263" s="114"/>
      <c r="D263" s="112"/>
      <c r="E263" s="137" t="s">
        <v>1267</v>
      </c>
      <c r="F263" s="121" t="s">
        <v>1268</v>
      </c>
      <c r="G263" s="112"/>
    </row>
    <row r="264">
      <c r="A264" s="112"/>
      <c r="B264" s="110"/>
      <c r="C264" s="114"/>
      <c r="D264" s="112"/>
      <c r="E264" s="137" t="s">
        <v>1269</v>
      </c>
      <c r="F264" s="121" t="s">
        <v>1270</v>
      </c>
      <c r="G264" s="112"/>
    </row>
    <row r="265">
      <c r="A265" s="112"/>
      <c r="B265" s="110"/>
      <c r="C265" s="112"/>
      <c r="D265" s="112"/>
      <c r="E265" s="137" t="s">
        <v>1271</v>
      </c>
      <c r="F265" s="121" t="s">
        <v>1272</v>
      </c>
      <c r="G265" s="112"/>
    </row>
    <row r="266">
      <c r="A266" s="112"/>
      <c r="B266" s="110"/>
      <c r="C266" s="112"/>
      <c r="D266" s="112"/>
      <c r="E266" s="137" t="s">
        <v>1273</v>
      </c>
      <c r="F266" s="121" t="s">
        <v>1274</v>
      </c>
      <c r="G266" s="112"/>
    </row>
    <row r="267">
      <c r="A267" s="112"/>
      <c r="B267" s="110"/>
      <c r="C267" s="112"/>
      <c r="D267" s="112"/>
      <c r="E267" s="137" t="s">
        <v>1275</v>
      </c>
      <c r="F267" s="121" t="s">
        <v>1276</v>
      </c>
      <c r="G267" s="112"/>
    </row>
    <row r="268">
      <c r="A268" s="112"/>
      <c r="B268" s="110"/>
      <c r="C268" s="112"/>
      <c r="D268" s="112"/>
      <c r="E268" s="137" t="s">
        <v>1277</v>
      </c>
      <c r="F268" s="121" t="s">
        <v>1278</v>
      </c>
      <c r="G268" s="112"/>
    </row>
    <row r="269">
      <c r="A269" s="112"/>
      <c r="B269" s="110"/>
      <c r="C269" s="112"/>
      <c r="D269" s="112"/>
      <c r="E269" s="137" t="s">
        <v>1279</v>
      </c>
      <c r="F269" s="121" t="s">
        <v>1280</v>
      </c>
      <c r="G269" s="112"/>
    </row>
    <row r="270">
      <c r="A270" s="112"/>
      <c r="B270" s="110"/>
      <c r="C270" s="112"/>
      <c r="D270" s="112"/>
      <c r="E270" s="137" t="s">
        <v>1281</v>
      </c>
      <c r="F270" s="121" t="s">
        <v>1282</v>
      </c>
      <c r="G270" s="112"/>
    </row>
    <row r="271">
      <c r="A271" s="112"/>
      <c r="B271" s="110"/>
      <c r="C271" s="114"/>
      <c r="D271" s="112"/>
      <c r="E271" s="137" t="s">
        <v>1283</v>
      </c>
      <c r="F271" s="121" t="s">
        <v>1284</v>
      </c>
      <c r="G271" s="112"/>
    </row>
    <row r="272">
      <c r="A272" s="112"/>
      <c r="B272" s="110"/>
      <c r="C272" s="114"/>
      <c r="D272" s="112"/>
      <c r="E272" s="137" t="s">
        <v>1285</v>
      </c>
      <c r="F272" s="121" t="s">
        <v>1286</v>
      </c>
      <c r="G272" s="112"/>
    </row>
    <row r="273">
      <c r="A273" s="112"/>
      <c r="B273" s="110"/>
      <c r="C273" s="114"/>
      <c r="D273" s="112"/>
      <c r="E273" s="137" t="s">
        <v>1287</v>
      </c>
      <c r="F273" s="121" t="s">
        <v>1288</v>
      </c>
      <c r="G273" s="112"/>
    </row>
    <row r="274">
      <c r="A274" s="112"/>
      <c r="B274" s="110"/>
      <c r="C274" s="114"/>
      <c r="D274" s="112"/>
      <c r="E274" s="137" t="s">
        <v>1289</v>
      </c>
      <c r="F274" s="121" t="s">
        <v>1290</v>
      </c>
      <c r="G274" s="112"/>
    </row>
    <row r="275">
      <c r="A275" s="112"/>
      <c r="B275" s="110"/>
      <c r="C275" s="112"/>
      <c r="D275" s="110" t="s">
        <v>1291</v>
      </c>
      <c r="E275" s="137" t="s">
        <v>1292</v>
      </c>
      <c r="F275" s="121" t="s">
        <v>1293</v>
      </c>
      <c r="G275" s="112"/>
    </row>
    <row r="276">
      <c r="A276" s="112"/>
      <c r="B276" s="110"/>
      <c r="C276" s="112"/>
      <c r="D276" s="112"/>
      <c r="E276" s="137" t="s">
        <v>1294</v>
      </c>
      <c r="F276" s="121" t="s">
        <v>1295</v>
      </c>
      <c r="G276" s="112"/>
    </row>
    <row r="277">
      <c r="A277" s="112"/>
      <c r="B277" s="110"/>
      <c r="C277" s="112"/>
      <c r="D277" s="112"/>
      <c r="E277" s="137" t="s">
        <v>1296</v>
      </c>
      <c r="F277" s="121" t="s">
        <v>1297</v>
      </c>
      <c r="G277" s="112"/>
    </row>
    <row r="278">
      <c r="A278" s="112"/>
      <c r="B278" s="110"/>
      <c r="C278" s="112"/>
      <c r="D278" s="112"/>
      <c r="E278" s="137" t="s">
        <v>1298</v>
      </c>
      <c r="F278" s="121" t="s">
        <v>1299</v>
      </c>
      <c r="G278" s="112"/>
    </row>
    <row r="279">
      <c r="A279" s="112"/>
      <c r="B279" s="110"/>
      <c r="C279" s="112"/>
      <c r="D279" s="112"/>
      <c r="E279" s="137" t="s">
        <v>1300</v>
      </c>
      <c r="F279" s="121" t="s">
        <v>1301</v>
      </c>
      <c r="G279" s="112"/>
    </row>
    <row r="280">
      <c r="A280" s="112"/>
      <c r="B280" s="110"/>
      <c r="C280" s="110" t="s">
        <v>339</v>
      </c>
      <c r="D280" s="110" t="s">
        <v>1302</v>
      </c>
      <c r="E280" s="137" t="s">
        <v>1303</v>
      </c>
      <c r="F280" s="121" t="s">
        <v>1304</v>
      </c>
      <c r="G280" s="112"/>
    </row>
    <row r="281">
      <c r="A281" s="112"/>
      <c r="B281" s="110"/>
      <c r="C281" s="112"/>
      <c r="D281" s="112"/>
      <c r="E281" s="137" t="s">
        <v>1305</v>
      </c>
      <c r="F281" s="121" t="s">
        <v>1306</v>
      </c>
      <c r="G281" s="112"/>
    </row>
    <row r="282">
      <c r="A282" s="112"/>
      <c r="B282" s="110"/>
      <c r="C282" s="112"/>
      <c r="D282" s="112"/>
      <c r="E282" s="137" t="s">
        <v>1307</v>
      </c>
      <c r="F282" s="121" t="s">
        <v>1308</v>
      </c>
      <c r="G282" s="112"/>
    </row>
    <row r="283">
      <c r="A283" s="112"/>
      <c r="B283" s="110"/>
      <c r="C283" s="114"/>
      <c r="D283" s="112"/>
      <c r="E283" s="137" t="s">
        <v>1309</v>
      </c>
      <c r="F283" s="121" t="s">
        <v>1310</v>
      </c>
      <c r="G283" s="112"/>
    </row>
    <row r="284">
      <c r="A284" s="112"/>
      <c r="B284" s="110"/>
      <c r="C284" s="138"/>
      <c r="D284" s="112"/>
      <c r="E284" s="137" t="s">
        <v>1311</v>
      </c>
      <c r="F284" s="121" t="s">
        <v>1312</v>
      </c>
      <c r="G284" s="112"/>
    </row>
    <row r="285">
      <c r="A285" s="112"/>
      <c r="B285" s="110"/>
      <c r="C285" s="138"/>
      <c r="D285" s="112"/>
      <c r="E285" s="137" t="s">
        <v>1313</v>
      </c>
      <c r="F285" s="121" t="s">
        <v>1314</v>
      </c>
      <c r="G285" s="112"/>
    </row>
    <row r="286">
      <c r="A286" s="112"/>
      <c r="B286" s="110"/>
      <c r="C286" s="112"/>
      <c r="D286" s="112"/>
      <c r="E286" s="137" t="s">
        <v>1315</v>
      </c>
      <c r="F286" s="121" t="s">
        <v>1316</v>
      </c>
      <c r="G286" s="112"/>
    </row>
    <row r="287">
      <c r="A287" s="112"/>
      <c r="B287" s="110"/>
      <c r="C287" s="110" t="s">
        <v>345</v>
      </c>
      <c r="D287" s="110" t="s">
        <v>1317</v>
      </c>
      <c r="E287" s="137" t="s">
        <v>1318</v>
      </c>
      <c r="F287" s="121" t="s">
        <v>1319</v>
      </c>
      <c r="G287" s="112"/>
    </row>
    <row r="288">
      <c r="A288" s="112"/>
      <c r="B288" s="110"/>
      <c r="C288" s="112"/>
      <c r="D288" s="112"/>
      <c r="E288" s="137" t="s">
        <v>1320</v>
      </c>
      <c r="F288" s="121" t="s">
        <v>1321</v>
      </c>
      <c r="G288" s="112"/>
    </row>
    <row r="289">
      <c r="A289" s="112"/>
      <c r="B289" s="110"/>
      <c r="C289" s="138"/>
      <c r="D289" s="112"/>
      <c r="E289" s="137" t="s">
        <v>1322</v>
      </c>
      <c r="F289" s="121" t="s">
        <v>1323</v>
      </c>
      <c r="G289" s="112"/>
    </row>
    <row r="290">
      <c r="A290" s="112"/>
      <c r="B290" s="110"/>
      <c r="C290" s="138"/>
      <c r="D290" s="112"/>
      <c r="E290" s="137" t="s">
        <v>1324</v>
      </c>
      <c r="F290" s="121" t="s">
        <v>1325</v>
      </c>
      <c r="G290" s="112"/>
    </row>
    <row r="291">
      <c r="A291" s="112"/>
      <c r="B291" s="110"/>
      <c r="C291" s="112"/>
      <c r="D291" s="112"/>
      <c r="E291" s="137" t="s">
        <v>1326</v>
      </c>
      <c r="F291" s="121" t="s">
        <v>1327</v>
      </c>
      <c r="G291" s="112"/>
    </row>
    <row r="292">
      <c r="A292" s="112"/>
      <c r="B292" s="110"/>
      <c r="C292" s="112"/>
      <c r="D292" s="112"/>
      <c r="E292" s="137" t="s">
        <v>1328</v>
      </c>
      <c r="F292" s="121" t="s">
        <v>1329</v>
      </c>
      <c r="G292" s="112"/>
    </row>
    <row r="293">
      <c r="A293" s="112"/>
      <c r="B293" s="110"/>
      <c r="C293" s="112"/>
      <c r="D293" s="112"/>
      <c r="E293" s="137" t="s">
        <v>1330</v>
      </c>
      <c r="F293" s="121" t="s">
        <v>1331</v>
      </c>
      <c r="G293" s="112"/>
    </row>
    <row r="294">
      <c r="A294" s="112"/>
      <c r="B294" s="110"/>
      <c r="C294" s="112"/>
      <c r="D294" s="112"/>
      <c r="E294" s="137" t="s">
        <v>1332</v>
      </c>
      <c r="F294" s="121" t="s">
        <v>1333</v>
      </c>
      <c r="G294" s="112"/>
    </row>
    <row r="295">
      <c r="A295" s="112"/>
      <c r="B295" s="110"/>
      <c r="C295" s="112"/>
      <c r="D295" s="112"/>
      <c r="E295" s="137" t="s">
        <v>1334</v>
      </c>
      <c r="F295" s="121" t="s">
        <v>1335</v>
      </c>
      <c r="G295" s="112"/>
    </row>
    <row r="296">
      <c r="A296" s="112"/>
      <c r="B296" s="110"/>
      <c r="C296" s="112"/>
      <c r="D296" s="112"/>
      <c r="E296" s="137" t="s">
        <v>1336</v>
      </c>
      <c r="F296" s="121" t="s">
        <v>1337</v>
      </c>
      <c r="G296" s="112"/>
    </row>
    <row r="297">
      <c r="A297" s="112"/>
      <c r="B297" s="110"/>
      <c r="C297" s="112"/>
      <c r="D297" s="112"/>
      <c r="E297" s="137" t="s">
        <v>1338</v>
      </c>
      <c r="F297" s="121" t="s">
        <v>1339</v>
      </c>
      <c r="G297" s="112"/>
    </row>
    <row r="298">
      <c r="A298" s="112"/>
      <c r="B298" s="110"/>
      <c r="C298" s="112"/>
      <c r="D298" s="112"/>
      <c r="E298" s="137" t="s">
        <v>1340</v>
      </c>
      <c r="F298" s="121" t="s">
        <v>1341</v>
      </c>
      <c r="G298" s="112"/>
    </row>
    <row r="299">
      <c r="A299" s="112"/>
      <c r="B299" s="110"/>
      <c r="C299" s="112"/>
      <c r="D299" s="112"/>
      <c r="E299" s="137" t="s">
        <v>1342</v>
      </c>
      <c r="F299" s="121" t="s">
        <v>1343</v>
      </c>
      <c r="G299" s="112"/>
    </row>
    <row r="300">
      <c r="A300" s="112"/>
      <c r="B300" s="110"/>
      <c r="C300" s="112"/>
      <c r="D300" s="112"/>
      <c r="E300" s="137" t="s">
        <v>1344</v>
      </c>
      <c r="F300" s="121" t="s">
        <v>1345</v>
      </c>
      <c r="G300" s="112"/>
    </row>
    <row r="301">
      <c r="A301" s="112"/>
      <c r="B301" s="110"/>
      <c r="C301" s="112"/>
      <c r="D301" s="112"/>
      <c r="E301" s="137" t="s">
        <v>1346</v>
      </c>
      <c r="F301" s="121" t="s">
        <v>1347</v>
      </c>
      <c r="G301" s="112"/>
    </row>
    <row r="302">
      <c r="A302" s="112"/>
      <c r="B302" s="110"/>
      <c r="C302" s="112"/>
      <c r="D302" s="112"/>
      <c r="E302" s="137" t="s">
        <v>1348</v>
      </c>
      <c r="F302" s="121" t="s">
        <v>1349</v>
      </c>
      <c r="G302" s="112"/>
    </row>
    <row r="303">
      <c r="A303" s="112"/>
      <c r="B303" s="110"/>
      <c r="C303" s="138"/>
      <c r="D303" s="112"/>
      <c r="E303" s="137" t="s">
        <v>1350</v>
      </c>
      <c r="F303" s="121" t="s">
        <v>1351</v>
      </c>
      <c r="G303" s="112"/>
    </row>
    <row r="304">
      <c r="A304" s="112"/>
      <c r="B304" s="110"/>
      <c r="C304" s="110" t="s">
        <v>352</v>
      </c>
      <c r="D304" s="110" t="s">
        <v>1352</v>
      </c>
      <c r="E304" s="137" t="s">
        <v>1353</v>
      </c>
      <c r="F304" s="121" t="s">
        <v>1354</v>
      </c>
      <c r="G304" s="112"/>
    </row>
    <row r="305">
      <c r="A305" s="112"/>
      <c r="B305" s="110"/>
      <c r="C305" s="112"/>
      <c r="D305" s="112"/>
      <c r="E305" s="137" t="s">
        <v>1355</v>
      </c>
      <c r="F305" s="121" t="s">
        <v>1356</v>
      </c>
      <c r="G305" s="112"/>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3C78D8"/>
  </sheetPr>
  <sheetViews>
    <sheetView workbookViewId="0"/>
  </sheetViews>
  <sheetFormatPr customHeight="1" defaultColWidth="14.43" defaultRowHeight="15.75"/>
  <cols>
    <col customWidth="1" min="1" max="1" width="125.86"/>
    <col customWidth="1" min="2" max="2" width="18.86"/>
  </cols>
  <sheetData>
    <row r="1">
      <c r="A1" s="154" t="s">
        <v>6</v>
      </c>
      <c r="B1" s="155" t="s">
        <v>1358</v>
      </c>
    </row>
    <row r="2">
      <c r="A2" s="157" t="s">
        <v>530</v>
      </c>
      <c r="B2" s="158">
        <f>counta(A2:A43)</f>
        <v>42</v>
      </c>
    </row>
    <row r="3">
      <c r="A3" t="s">
        <v>732</v>
      </c>
      <c r="B3" s="160"/>
    </row>
    <row r="4">
      <c r="A4" s="161" t="s">
        <v>1363</v>
      </c>
      <c r="B4" s="162"/>
    </row>
    <row r="5">
      <c r="A5" t="s">
        <v>734</v>
      </c>
      <c r="B5" s="160"/>
    </row>
    <row r="6">
      <c r="A6" s="157" t="s">
        <v>735</v>
      </c>
      <c r="B6" s="162"/>
    </row>
    <row r="7">
      <c r="A7" t="s">
        <v>744</v>
      </c>
      <c r="B7" s="160"/>
    </row>
    <row r="8">
      <c r="A8" s="163" t="s">
        <v>745</v>
      </c>
      <c r="B8" s="164"/>
    </row>
    <row r="9">
      <c r="A9" t="s">
        <v>185</v>
      </c>
      <c r="B9" s="160"/>
    </row>
    <row r="10">
      <c r="A10" s="157" t="s">
        <v>190</v>
      </c>
      <c r="B10" s="162"/>
    </row>
    <row r="11">
      <c r="A11" t="s">
        <v>670</v>
      </c>
      <c r="B11" s="160"/>
    </row>
    <row r="12">
      <c r="A12" s="157" t="s">
        <v>671</v>
      </c>
      <c r="B12" s="162"/>
    </row>
    <row r="13">
      <c r="A13" t="s">
        <v>672</v>
      </c>
      <c r="B13" s="160"/>
    </row>
    <row r="14">
      <c r="A14" s="157" t="s">
        <v>887</v>
      </c>
      <c r="B14" s="162"/>
    </row>
    <row r="15">
      <c r="A15" s="165" t="s">
        <v>896</v>
      </c>
      <c r="B15" s="166"/>
    </row>
    <row r="16">
      <c r="A16" s="157" t="s">
        <v>915</v>
      </c>
      <c r="B16" s="162"/>
    </row>
    <row r="17">
      <c r="A17" t="s">
        <v>928</v>
      </c>
      <c r="B17" s="160"/>
    </row>
    <row r="18">
      <c r="A18" s="157" t="s">
        <v>941</v>
      </c>
      <c r="B18" s="162"/>
    </row>
    <row r="19">
      <c r="A19" t="s">
        <v>953</v>
      </c>
      <c r="B19" s="160"/>
    </row>
    <row r="20">
      <c r="A20" s="157" t="s">
        <v>976</v>
      </c>
      <c r="B20" s="162"/>
    </row>
    <row r="21">
      <c r="A21" s="165" t="s">
        <v>993</v>
      </c>
      <c r="B21" s="166"/>
    </row>
    <row r="22">
      <c r="A22" s="157" t="s">
        <v>287</v>
      </c>
      <c r="B22" s="162"/>
    </row>
    <row r="23">
      <c r="A23" t="s">
        <v>296</v>
      </c>
      <c r="B23" s="160"/>
    </row>
    <row r="24">
      <c r="A24" s="157" t="s">
        <v>1021</v>
      </c>
      <c r="B24" s="162"/>
    </row>
    <row r="25">
      <c r="A25" t="s">
        <v>1031</v>
      </c>
      <c r="B25" s="160"/>
    </row>
    <row r="26">
      <c r="A26" s="157" t="s">
        <v>1042</v>
      </c>
      <c r="B26" s="162"/>
    </row>
    <row r="27">
      <c r="A27" s="165" t="s">
        <v>1050</v>
      </c>
      <c r="B27" s="166"/>
    </row>
    <row r="28">
      <c r="A28" s="157" t="s">
        <v>261</v>
      </c>
      <c r="B28" s="162"/>
    </row>
    <row r="29">
      <c r="A29" t="s">
        <v>381</v>
      </c>
      <c r="B29" s="160"/>
    </row>
    <row r="30">
      <c r="A30" s="157" t="s">
        <v>1092</v>
      </c>
      <c r="B30" s="162"/>
    </row>
    <row r="31">
      <c r="A31" t="s">
        <v>382</v>
      </c>
      <c r="B31" s="160"/>
    </row>
    <row r="32">
      <c r="A32" s="157" t="s">
        <v>448</v>
      </c>
      <c r="B32" s="162"/>
    </row>
    <row r="33">
      <c r="A33" t="s">
        <v>860</v>
      </c>
      <c r="B33" s="160"/>
    </row>
    <row r="34">
      <c r="A34" s="163" t="s">
        <v>383</v>
      </c>
      <c r="B34" s="164"/>
    </row>
    <row r="35">
      <c r="A35" t="s">
        <v>1159</v>
      </c>
      <c r="B35" s="160"/>
    </row>
    <row r="36">
      <c r="A36" s="157" t="s">
        <v>1181</v>
      </c>
      <c r="B36" s="162"/>
    </row>
    <row r="37">
      <c r="A37" t="s">
        <v>1191</v>
      </c>
      <c r="B37" s="160"/>
    </row>
    <row r="38">
      <c r="A38" s="163" t="s">
        <v>1220</v>
      </c>
      <c r="B38" s="164"/>
    </row>
    <row r="39">
      <c r="A39" t="s">
        <v>1255</v>
      </c>
      <c r="B39" s="160"/>
    </row>
    <row r="40">
      <c r="A40" s="157" t="s">
        <v>1291</v>
      </c>
      <c r="B40" s="162"/>
    </row>
    <row r="41">
      <c r="A41" t="s">
        <v>1302</v>
      </c>
      <c r="B41" s="160"/>
    </row>
    <row r="42">
      <c r="A42" s="157" t="s">
        <v>1317</v>
      </c>
      <c r="B42" s="162"/>
    </row>
    <row r="43">
      <c r="A43" t="s">
        <v>1352</v>
      </c>
      <c r="B43" s="160"/>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1C232"/>
  </sheetPr>
  <sheetViews>
    <sheetView workbookViewId="0"/>
  </sheetViews>
  <sheetFormatPr customHeight="1" defaultColWidth="14.43" defaultRowHeight="15.75"/>
  <cols>
    <col customWidth="1" min="1" max="1" width="27.29"/>
    <col customWidth="1" min="2" max="2" width="36.14"/>
    <col customWidth="1" min="3" max="3" width="33.57"/>
  </cols>
  <sheetData>
    <row r="1">
      <c r="A1" s="167" t="s">
        <v>1367</v>
      </c>
      <c r="B1" s="167" t="s">
        <v>1368</v>
      </c>
      <c r="C1" s="167" t="s">
        <v>1369</v>
      </c>
    </row>
    <row r="2">
      <c r="A2" s="167" t="s">
        <v>1370</v>
      </c>
      <c r="B2" s="167" t="s">
        <v>1370</v>
      </c>
      <c r="C2" s="167" t="s">
        <v>1370</v>
      </c>
    </row>
    <row r="3">
      <c r="A3" s="168"/>
      <c r="B3" s="169" t="s">
        <v>201</v>
      </c>
      <c r="C3" s="169" t="s">
        <v>736</v>
      </c>
    </row>
    <row r="4">
      <c r="A4" s="167"/>
      <c r="B4" s="169"/>
      <c r="C4" s="169" t="s">
        <v>737</v>
      </c>
    </row>
    <row r="5">
      <c r="A5" s="167"/>
      <c r="B5" s="169"/>
      <c r="C5" s="169" t="s">
        <v>738</v>
      </c>
    </row>
    <row r="6">
      <c r="A6" s="167" t="s">
        <v>1371</v>
      </c>
      <c r="B6" s="167" t="s">
        <v>1371</v>
      </c>
      <c r="C6" s="167" t="s">
        <v>1371</v>
      </c>
    </row>
    <row r="7">
      <c r="A7" s="168"/>
      <c r="B7" s="169" t="s">
        <v>262</v>
      </c>
      <c r="C7" s="169" t="s">
        <v>264</v>
      </c>
    </row>
    <row r="8">
      <c r="A8" s="167"/>
      <c r="B8" s="169"/>
      <c r="C8" s="169" t="s">
        <v>265</v>
      </c>
    </row>
    <row r="9">
      <c r="A9" s="167"/>
      <c r="B9" s="169"/>
      <c r="C9" s="169" t="s">
        <v>266</v>
      </c>
    </row>
    <row r="10">
      <c r="A10" s="167" t="s">
        <v>1372</v>
      </c>
      <c r="B10" s="167" t="s">
        <v>1372</v>
      </c>
      <c r="C10" s="167" t="s">
        <v>1372</v>
      </c>
    </row>
    <row r="11">
      <c r="A11" s="168"/>
      <c r="B11" s="169" t="s">
        <v>1373</v>
      </c>
      <c r="C11" s="169" t="s">
        <v>1374</v>
      </c>
    </row>
    <row r="12">
      <c r="A12" s="167"/>
      <c r="B12" s="169"/>
      <c r="C12" s="169" t="s">
        <v>1375</v>
      </c>
    </row>
    <row r="13">
      <c r="A13" s="167"/>
      <c r="B13" s="169"/>
      <c r="C13" s="169" t="s">
        <v>1376</v>
      </c>
    </row>
    <row r="14">
      <c r="A14" s="167"/>
      <c r="B14" s="169"/>
      <c r="C14" s="169" t="s">
        <v>1377</v>
      </c>
    </row>
    <row r="15">
      <c r="A15" s="167" t="s">
        <v>1378</v>
      </c>
      <c r="B15" s="167" t="s">
        <v>1378</v>
      </c>
      <c r="C15" s="167" t="s">
        <v>1378</v>
      </c>
    </row>
    <row r="16">
      <c r="A16" s="168"/>
      <c r="B16" s="169" t="s">
        <v>1379</v>
      </c>
      <c r="C16" s="169" t="s">
        <v>872</v>
      </c>
    </row>
    <row r="17">
      <c r="A17" s="167"/>
      <c r="B17" s="169"/>
      <c r="C17" s="169" t="s">
        <v>874</v>
      </c>
    </row>
    <row r="18">
      <c r="A18" s="167"/>
      <c r="B18" s="169"/>
      <c r="C18" s="169" t="s">
        <v>1366</v>
      </c>
    </row>
    <row r="19">
      <c r="A19" s="167"/>
      <c r="B19" s="169"/>
      <c r="C19" s="169" t="s">
        <v>1380</v>
      </c>
    </row>
    <row r="20">
      <c r="A20" s="167" t="s">
        <v>1381</v>
      </c>
      <c r="B20" s="167" t="s">
        <v>1381</v>
      </c>
      <c r="C20" s="167" t="s">
        <v>1381</v>
      </c>
    </row>
    <row r="21">
      <c r="A21" s="168"/>
      <c r="B21" s="169" t="s">
        <v>1382</v>
      </c>
      <c r="C21" s="169" t="s">
        <v>1383</v>
      </c>
    </row>
    <row r="22">
      <c r="A22" s="167"/>
      <c r="B22" s="169"/>
      <c r="C22" s="169" t="s">
        <v>1384</v>
      </c>
    </row>
    <row r="23">
      <c r="A23" s="167"/>
      <c r="B23" s="169"/>
      <c r="C23" s="169" t="s">
        <v>1385</v>
      </c>
    </row>
    <row r="24">
      <c r="A24" s="167"/>
      <c r="B24" s="169"/>
      <c r="C24" s="169"/>
    </row>
    <row r="25">
      <c r="A25" s="167" t="s">
        <v>1386</v>
      </c>
      <c r="B25" s="167" t="s">
        <v>1386</v>
      </c>
      <c r="C25" s="167" t="s">
        <v>1386</v>
      </c>
    </row>
    <row r="26">
      <c r="A26" s="168"/>
      <c r="B26" s="169" t="s">
        <v>1387</v>
      </c>
      <c r="C26" s="169" t="s">
        <v>1388</v>
      </c>
    </row>
    <row r="27">
      <c r="A27" s="167"/>
      <c r="B27" s="169"/>
      <c r="C27" s="169" t="s">
        <v>1389</v>
      </c>
    </row>
    <row r="28">
      <c r="A28" s="167"/>
      <c r="B28" s="169"/>
      <c r="C28" s="169" t="s">
        <v>1390</v>
      </c>
    </row>
    <row r="29">
      <c r="A29" s="167"/>
      <c r="B29" s="169"/>
      <c r="C29" s="169" t="s">
        <v>1391</v>
      </c>
    </row>
    <row r="30">
      <c r="A30" s="167"/>
      <c r="B30" s="169"/>
      <c r="C30" s="169" t="s">
        <v>876</v>
      </c>
    </row>
    <row r="31">
      <c r="A31" s="167"/>
      <c r="B31" s="169"/>
      <c r="C31" s="169" t="s">
        <v>877</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9FC5E8"/>
  </sheetPr>
  <sheetViews>
    <sheetView workbookViewId="0"/>
  </sheetViews>
  <sheetFormatPr customHeight="1" defaultColWidth="14.43" defaultRowHeight="15.75"/>
  <cols>
    <col customWidth="1" min="1" max="1" width="97.71"/>
  </cols>
  <sheetData>
    <row r="1">
      <c r="A1" s="170" t="s">
        <v>354</v>
      </c>
    </row>
    <row r="2">
      <c r="A2" s="171" t="s">
        <v>525</v>
      </c>
    </row>
    <row r="3">
      <c r="A3" t="s">
        <v>526</v>
      </c>
    </row>
    <row r="4">
      <c r="A4" t="s">
        <v>358</v>
      </c>
    </row>
    <row r="5">
      <c r="A5" t="s">
        <v>363</v>
      </c>
    </row>
    <row r="6">
      <c r="A6" s="171" t="s">
        <v>288</v>
      </c>
    </row>
    <row r="7">
      <c r="A7" t="s">
        <v>177</v>
      </c>
    </row>
    <row r="8">
      <c r="A8" t="s">
        <v>669</v>
      </c>
    </row>
    <row r="9">
      <c r="A9" t="s">
        <v>368</v>
      </c>
    </row>
    <row r="10">
      <c r="A10" s="171" t="s">
        <v>291</v>
      </c>
    </row>
    <row r="11">
      <c r="A11" t="s">
        <v>913</v>
      </c>
    </row>
    <row r="12">
      <c r="A12" t="s">
        <v>918</v>
      </c>
    </row>
    <row r="13">
      <c r="A13" t="s">
        <v>921</v>
      </c>
    </row>
    <row r="14">
      <c r="A14" t="s">
        <v>362</v>
      </c>
    </row>
    <row r="15">
      <c r="A15" s="171" t="s">
        <v>282</v>
      </c>
    </row>
    <row r="16">
      <c r="A16" t="s">
        <v>283</v>
      </c>
    </row>
    <row r="17">
      <c r="A17" t="s">
        <v>365</v>
      </c>
    </row>
    <row r="18">
      <c r="A18" t="s">
        <v>369</v>
      </c>
    </row>
    <row r="19">
      <c r="A19" t="s">
        <v>371</v>
      </c>
    </row>
    <row r="20">
      <c r="A20" s="171" t="s">
        <v>176</v>
      </c>
    </row>
    <row r="21">
      <c r="A21" t="s">
        <v>258</v>
      </c>
    </row>
    <row r="22">
      <c r="A22" t="s">
        <v>380</v>
      </c>
    </row>
    <row r="23">
      <c r="A23" t="s">
        <v>1074</v>
      </c>
    </row>
    <row r="24">
      <c r="A24" t="s">
        <v>364</v>
      </c>
    </row>
    <row r="25">
      <c r="A25" t="s">
        <v>833</v>
      </c>
    </row>
    <row r="26">
      <c r="A26" t="s">
        <v>359</v>
      </c>
    </row>
    <row r="27">
      <c r="A27" s="171" t="s">
        <v>290</v>
      </c>
    </row>
    <row r="28">
      <c r="A28" t="s">
        <v>1157</v>
      </c>
    </row>
    <row r="29">
      <c r="A29" t="s">
        <v>361</v>
      </c>
    </row>
    <row r="30">
      <c r="A30" t="s">
        <v>367</v>
      </c>
    </row>
    <row r="31">
      <c r="A31" s="171" t="s">
        <v>1253</v>
      </c>
    </row>
    <row r="32">
      <c r="A32" t="s">
        <v>372</v>
      </c>
    </row>
    <row r="33">
      <c r="A33" t="s">
        <v>360</v>
      </c>
    </row>
    <row r="34">
      <c r="A34" t="s">
        <v>366</v>
      </c>
    </row>
    <row r="35">
      <c r="A35" t="s">
        <v>370</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38761D"/>
  </sheetPr>
  <sheetViews>
    <sheetView workbookViewId="0"/>
  </sheetViews>
  <sheetFormatPr customHeight="1" defaultColWidth="14.43" defaultRowHeight="15.75"/>
  <cols>
    <col customWidth="1" min="1" max="2" width="18.57"/>
    <col customWidth="1" min="3" max="3" width="56.0"/>
  </cols>
  <sheetData>
    <row r="1">
      <c r="A1" s="172" t="s">
        <v>1393</v>
      </c>
      <c r="B1" s="172"/>
      <c r="C1" s="173" t="s">
        <v>1399</v>
      </c>
    </row>
    <row r="2">
      <c r="A2" s="172" t="s">
        <v>1401</v>
      </c>
      <c r="B2" s="172"/>
      <c r="C2" s="174" t="str">
        <f>hyperlink("https://sites.google.com/a/afsenyc.org/sy1415csprinciples/","SY14-15 Course Website")</f>
        <v>SY14-15 Course Website</v>
      </c>
    </row>
    <row r="3">
      <c r="A3" s="175" t="s">
        <v>1405</v>
      </c>
      <c r="B3" s="175"/>
      <c r="C3" s="176" t="str">
        <f>hyperlink("http://media.collegeboard.com/digitalServices/pdf/ap/comp-sci-principles-draft-cf-final.pdf","AP CSP Curriculum Framework")</f>
        <v>AP CSP Curriculum Framework</v>
      </c>
    </row>
    <row r="4">
      <c r="A4" s="177" t="s">
        <v>1407</v>
      </c>
      <c r="B4" s="178"/>
      <c r="C4" s="174" t="str">
        <f>hyperlink("http://apcsprinciples.org/cs-principles-documents/","CSP Resources")</f>
        <v>CSP Resources</v>
      </c>
    </row>
    <row r="5">
      <c r="A5" s="179" t="s">
        <v>75</v>
      </c>
      <c r="B5" s="180"/>
      <c r="C5" s="176" t="str">
        <f>HYPERLINK("https://docs.google.com/a/afsenyc.org/document/d/1D9i639s-au0phD399MfNi-79d-_E8h3JmyBVuVc4JGc/edit#","CSP Curriculum Framework - Google Docs Version")</f>
        <v>CSP Curriculum Framework - Google Docs Version</v>
      </c>
    </row>
    <row r="6">
      <c r="A6" s="181" t="s">
        <v>794</v>
      </c>
      <c r="B6" s="183"/>
      <c r="C6" s="174" t="str">
        <f>hyperlink("http://www.csprinciples.org/home/about-the-project","Archived CSP Resources")</f>
        <v>Archived CSP Resources</v>
      </c>
    </row>
    <row r="7">
      <c r="A7" s="184" t="s">
        <v>80</v>
      </c>
      <c r="B7" s="185"/>
      <c r="C7" s="176" t="str">
        <f>HYPERLINK("http://media.collegeboard.com/digitalServices/pdf/ap/ap-computer-science-principles-performance-assessment.pdf","CSP Performance Tasks")</f>
        <v>CSP Performance Tasks</v>
      </c>
    </row>
    <row r="8">
      <c r="A8" s="181" t="s">
        <v>1397</v>
      </c>
      <c r="B8" s="183"/>
      <c r="C8" s="174" t="str">
        <f>HYPERLINK("http://earsketch.gatech.edu/","EarSketch Curriculum")</f>
        <v>EarSketch Curriculum</v>
      </c>
    </row>
    <row r="9">
      <c r="A9" s="186"/>
      <c r="B9" s="187"/>
      <c r="C9" s="176" t="str">
        <f>hyperlink("http://bjc.eecs.berkeley.edu/bjc-r/","BJC Curriculum")</f>
        <v>BJC Curriculum</v>
      </c>
    </row>
    <row r="10">
      <c r="A10" s="188"/>
      <c r="B10" s="188"/>
      <c r="C10" s="174" t="str">
        <f>HYPERLINK("http://csta.acm.org/Curriculum/sub/CurrResources.html","CSTA Curriculum Resources")</f>
        <v>CSTA Curriculum Resources</v>
      </c>
    </row>
    <row r="11">
      <c r="A11" s="43"/>
      <c r="B11" s="43"/>
      <c r="C11" s="176" t="str">
        <f>hyperlink("csunplugged.org","CSUnplugged Curriculum")</f>
        <v>CSUnplugged Curriculum</v>
      </c>
    </row>
    <row r="12">
      <c r="A12" s="188"/>
      <c r="B12" s="188"/>
      <c r="C12" s="189" t="str">
        <f>HYPERLINK("http://cs.brown.edu/courses/","Brown CS")</f>
        <v>Brown CS</v>
      </c>
    </row>
    <row r="13">
      <c r="A13" s="43"/>
      <c r="B13" s="43"/>
      <c r="C13" s="190" t="str">
        <f>HYPERLINK("http://web.cs.wpi.edu/~cs1101/a13/#timeline","WPI CS")</f>
        <v>WPI CS</v>
      </c>
    </row>
    <row r="14">
      <c r="A14" s="188"/>
      <c r="B14" s="188"/>
      <c r="C14" s="189" t="str">
        <f>HYPERLINK("https://www.youtube.com/channel/UC7dEjIUwSxSNcW4PqNRQW8w/videos?view=50&amp;sort=dd&amp;shelf_index=0","HtDP Videos")</f>
        <v>HtDP Videos</v>
      </c>
    </row>
    <row r="15">
      <c r="A15" s="43"/>
      <c r="B15" s="43"/>
      <c r="C15" s="190" t="str">
        <f>HYPERLINK("https://www.youtube.com/channel/UCLKMHluDbB0U1Euv4o1h1BA","Fred Martin's YouTube Channel")</f>
        <v>Fred Martin's YouTube Channel</v>
      </c>
    </row>
    <row r="16">
      <c r="A16" s="188"/>
      <c r="B16" s="188"/>
      <c r="C16" s="191" t="s">
        <v>1409</v>
      </c>
    </row>
    <row r="17">
      <c r="A17" s="43"/>
      <c r="B17" s="43"/>
      <c r="C17" s="103"/>
    </row>
    <row r="18">
      <c r="A18" s="188"/>
      <c r="B18" s="188"/>
      <c r="C18" s="192"/>
    </row>
    <row r="19">
      <c r="A19" s="43"/>
      <c r="B19" s="43"/>
      <c r="C19" s="103"/>
    </row>
    <row r="20">
      <c r="A20" s="188"/>
      <c r="B20" s="188"/>
      <c r="C20" s="192"/>
    </row>
    <row r="21">
      <c r="A21" s="43"/>
      <c r="B21" s="43"/>
      <c r="C21" s="103"/>
    </row>
    <row r="22">
      <c r="A22" s="188"/>
      <c r="B22" s="188"/>
      <c r="C22" s="192"/>
    </row>
    <row r="23">
      <c r="A23" s="43"/>
      <c r="B23" s="43"/>
      <c r="C23" s="103"/>
    </row>
    <row r="24">
      <c r="A24" s="188"/>
      <c r="B24" s="188"/>
      <c r="C24" s="192"/>
    </row>
    <row r="25">
      <c r="A25" s="43"/>
      <c r="B25" s="43"/>
      <c r="C25" s="103"/>
    </row>
    <row r="26">
      <c r="A26" s="188"/>
      <c r="B26" s="188"/>
      <c r="C26" s="192"/>
    </row>
    <row r="27">
      <c r="A27" s="43"/>
      <c r="B27" s="43"/>
      <c r="C27" s="103"/>
    </row>
    <row r="28">
      <c r="A28" s="188"/>
      <c r="B28" s="188"/>
      <c r="C28" s="192"/>
    </row>
    <row r="29">
      <c r="A29" s="43"/>
      <c r="B29" s="43"/>
      <c r="C29" s="103"/>
    </row>
    <row r="30">
      <c r="A30" s="188"/>
      <c r="B30" s="188"/>
      <c r="C30" s="192"/>
    </row>
    <row r="31">
      <c r="A31" s="43"/>
      <c r="B31" s="43"/>
      <c r="C31" s="103"/>
    </row>
    <row r="32">
      <c r="A32" s="188"/>
      <c r="B32" s="188"/>
      <c r="C32" s="192"/>
    </row>
    <row r="33">
      <c r="A33" s="43"/>
      <c r="B33" s="43"/>
      <c r="C33" s="103"/>
    </row>
    <row r="34">
      <c r="A34" s="188"/>
      <c r="B34" s="188"/>
      <c r="C34" s="192"/>
    </row>
    <row r="35">
      <c r="A35" s="43"/>
      <c r="B35" s="43"/>
      <c r="C35" s="103"/>
    </row>
    <row r="36">
      <c r="A36" s="188"/>
      <c r="B36" s="188"/>
      <c r="C36" s="192"/>
    </row>
    <row r="37">
      <c r="A37" s="43"/>
      <c r="B37" s="43"/>
      <c r="C37" s="103"/>
    </row>
    <row r="38">
      <c r="A38" s="188"/>
      <c r="B38" s="188"/>
      <c r="C38" s="192"/>
    </row>
    <row r="39">
      <c r="A39" s="43"/>
      <c r="B39" s="43"/>
      <c r="C39" s="103"/>
    </row>
    <row r="40">
      <c r="A40" s="188"/>
      <c r="B40" s="188"/>
      <c r="C40" s="192"/>
    </row>
    <row r="41">
      <c r="A41" s="43"/>
      <c r="B41" s="43"/>
      <c r="C41" s="103"/>
    </row>
    <row r="42">
      <c r="A42" s="188"/>
      <c r="B42" s="188"/>
      <c r="C42" s="192"/>
    </row>
    <row r="43">
      <c r="A43" s="43"/>
      <c r="B43" s="43"/>
      <c r="C43" s="103"/>
    </row>
    <row r="44">
      <c r="A44" s="188"/>
      <c r="B44" s="188"/>
      <c r="C44" s="192"/>
    </row>
    <row r="45">
      <c r="A45" s="43"/>
      <c r="B45" s="43"/>
      <c r="C45" s="103"/>
    </row>
    <row r="46">
      <c r="A46" s="188"/>
      <c r="B46" s="188"/>
      <c r="C46" s="192"/>
    </row>
    <row r="47">
      <c r="A47" s="43"/>
      <c r="B47" s="43"/>
      <c r="C47" s="103"/>
    </row>
    <row r="48">
      <c r="A48" s="188"/>
      <c r="B48" s="188"/>
      <c r="C48" s="192"/>
    </row>
    <row r="49">
      <c r="A49" s="43"/>
      <c r="B49" s="43"/>
      <c r="C49" s="103"/>
    </row>
    <row r="50">
      <c r="A50" s="188"/>
      <c r="B50" s="188"/>
      <c r="C50" s="192"/>
    </row>
    <row r="51">
      <c r="A51" s="43"/>
      <c r="B51" s="43"/>
      <c r="C51" s="103"/>
    </row>
    <row r="52">
      <c r="A52" s="188"/>
      <c r="B52" s="188"/>
      <c r="C52" s="192"/>
    </row>
    <row r="53">
      <c r="A53" s="43"/>
      <c r="B53" s="43"/>
      <c r="C53" s="103"/>
    </row>
    <row r="54">
      <c r="A54" s="188"/>
      <c r="B54" s="188"/>
      <c r="C54" s="192"/>
    </row>
    <row r="55">
      <c r="A55" s="43"/>
      <c r="B55" s="43"/>
      <c r="C55" s="103"/>
    </row>
    <row r="56">
      <c r="A56" s="188"/>
      <c r="B56" s="188"/>
      <c r="C56" s="192"/>
    </row>
    <row r="57">
      <c r="A57" s="43"/>
      <c r="B57" s="43"/>
      <c r="C57" s="103"/>
    </row>
    <row r="58">
      <c r="A58" s="188"/>
      <c r="B58" s="188"/>
      <c r="C58" s="192"/>
    </row>
    <row r="59">
      <c r="A59" s="43"/>
      <c r="B59" s="43"/>
      <c r="C59" s="103"/>
    </row>
    <row r="60">
      <c r="A60" s="188"/>
      <c r="B60" s="188"/>
      <c r="C60" s="192"/>
    </row>
    <row r="61">
      <c r="A61" s="43"/>
      <c r="B61" s="43"/>
      <c r="C61" s="103"/>
    </row>
    <row r="62">
      <c r="A62" s="188"/>
      <c r="B62" s="188"/>
      <c r="C62" s="192"/>
    </row>
    <row r="63">
      <c r="A63" s="43"/>
      <c r="B63" s="43"/>
      <c r="C63" s="103"/>
    </row>
    <row r="64">
      <c r="A64" s="188"/>
      <c r="B64" s="188"/>
      <c r="C64" s="192"/>
    </row>
    <row r="65">
      <c r="A65" s="43"/>
      <c r="B65" s="43"/>
      <c r="C65" s="103"/>
    </row>
    <row r="66">
      <c r="A66" s="188"/>
      <c r="B66" s="188"/>
      <c r="C66" s="192"/>
    </row>
    <row r="67">
      <c r="A67" s="43"/>
      <c r="B67" s="43"/>
      <c r="C67" s="103"/>
    </row>
    <row r="68">
      <c r="A68" s="188"/>
      <c r="B68" s="188"/>
      <c r="C68" s="192"/>
    </row>
    <row r="69">
      <c r="A69" s="43"/>
      <c r="B69" s="43"/>
      <c r="C69" s="103"/>
    </row>
    <row r="70">
      <c r="A70" s="188"/>
      <c r="B70" s="188"/>
      <c r="C70" s="192"/>
    </row>
    <row r="71">
      <c r="A71" s="43"/>
      <c r="B71" s="43"/>
      <c r="C71" s="103"/>
    </row>
    <row r="72">
      <c r="A72" s="188"/>
      <c r="B72" s="188"/>
      <c r="C72" s="192"/>
    </row>
    <row r="73">
      <c r="A73" s="43"/>
      <c r="B73" s="43"/>
      <c r="C73" s="103"/>
    </row>
    <row r="74">
      <c r="A74" s="188"/>
      <c r="B74" s="188"/>
      <c r="C74" s="192"/>
    </row>
    <row r="75">
      <c r="A75" s="43"/>
      <c r="B75" s="43"/>
      <c r="C75" s="103"/>
    </row>
    <row r="76">
      <c r="A76" s="188"/>
      <c r="B76" s="188"/>
      <c r="C76" s="192"/>
    </row>
    <row r="77">
      <c r="A77" s="43"/>
      <c r="B77" s="43"/>
      <c r="C77" s="103"/>
    </row>
    <row r="78">
      <c r="A78" s="188"/>
      <c r="B78" s="188"/>
      <c r="C78" s="192"/>
    </row>
    <row r="79">
      <c r="A79" s="43"/>
      <c r="B79" s="43"/>
      <c r="C79" s="103"/>
    </row>
    <row r="80">
      <c r="A80" s="188"/>
      <c r="B80" s="188"/>
      <c r="C80" s="193"/>
    </row>
    <row r="81">
      <c r="A81" s="43"/>
      <c r="B81" s="43"/>
      <c r="C81" s="103"/>
    </row>
    <row r="82">
      <c r="A82" s="188"/>
      <c r="B82" s="188"/>
      <c r="C82" s="192"/>
    </row>
    <row r="83">
      <c r="A83" s="43"/>
      <c r="B83" s="43"/>
      <c r="C83" s="103"/>
    </row>
    <row r="84">
      <c r="A84" s="188"/>
      <c r="B84" s="188"/>
      <c r="C84" s="192"/>
    </row>
    <row r="85">
      <c r="A85" s="43"/>
      <c r="B85" s="43"/>
      <c r="C85" s="103"/>
    </row>
    <row r="86">
      <c r="A86" s="188"/>
      <c r="B86" s="188"/>
      <c r="C86" s="192"/>
    </row>
    <row r="87">
      <c r="A87" s="43"/>
      <c r="B87" s="43"/>
      <c r="C87" s="103"/>
    </row>
    <row r="88">
      <c r="A88" s="188"/>
      <c r="B88" s="188"/>
      <c r="C88" s="192"/>
    </row>
    <row r="89">
      <c r="A89" s="43"/>
      <c r="B89" s="43"/>
      <c r="C89" s="103"/>
    </row>
    <row r="90">
      <c r="A90" s="188"/>
      <c r="B90" s="188"/>
      <c r="C90" s="192"/>
    </row>
    <row r="91">
      <c r="A91" s="43"/>
      <c r="B91" s="43"/>
      <c r="C91" s="103"/>
    </row>
    <row r="92">
      <c r="A92" s="188"/>
      <c r="B92" s="188"/>
      <c r="C92" s="192"/>
    </row>
    <row r="93">
      <c r="A93" s="43"/>
      <c r="B93" s="43"/>
      <c r="C93" s="103"/>
    </row>
    <row r="94">
      <c r="A94" s="188"/>
      <c r="B94" s="188"/>
      <c r="C94" s="192"/>
    </row>
    <row r="95">
      <c r="A95" s="43"/>
      <c r="B95" s="43"/>
      <c r="C95" s="103"/>
    </row>
    <row r="96">
      <c r="A96" s="188"/>
      <c r="B96" s="188"/>
      <c r="C96" s="192"/>
    </row>
    <row r="97">
      <c r="A97" s="43"/>
      <c r="B97" s="43"/>
      <c r="C97" s="103"/>
    </row>
    <row r="98">
      <c r="A98" s="188"/>
      <c r="B98" s="188"/>
      <c r="C98" s="191" t="s">
        <v>1410</v>
      </c>
    </row>
    <row r="99">
      <c r="A99" s="43"/>
      <c r="B99" s="43"/>
      <c r="C99" s="103"/>
    </row>
    <row r="100">
      <c r="A100" s="188"/>
      <c r="B100" s="188"/>
      <c r="C100" s="192"/>
    </row>
    <row r="101">
      <c r="A101" s="43"/>
      <c r="B101" s="43"/>
      <c r="C101" s="103"/>
    </row>
    <row r="102">
      <c r="A102" s="188"/>
      <c r="B102" s="188"/>
      <c r="C102" s="192"/>
    </row>
    <row r="103">
      <c r="A103" s="43"/>
      <c r="B103" s="43"/>
      <c r="C103" s="103"/>
    </row>
    <row r="104">
      <c r="A104" s="188"/>
      <c r="B104" s="188"/>
      <c r="C104" s="192"/>
    </row>
    <row r="105">
      <c r="A105" s="43"/>
      <c r="B105" s="43"/>
      <c r="C105" s="103"/>
    </row>
    <row r="106">
      <c r="A106" s="188"/>
      <c r="B106" s="188"/>
      <c r="C106" s="192"/>
    </row>
    <row r="107">
      <c r="A107" s="43"/>
      <c r="B107" s="43"/>
      <c r="C107" s="103"/>
    </row>
    <row r="108">
      <c r="A108" s="188"/>
      <c r="B108" s="188"/>
      <c r="C108" s="192"/>
    </row>
    <row r="109">
      <c r="A109" s="43"/>
      <c r="B109" s="43"/>
      <c r="C109" s="103"/>
    </row>
    <row r="110">
      <c r="A110" s="188"/>
      <c r="B110" s="188"/>
      <c r="C110" s="192"/>
    </row>
    <row r="111">
      <c r="A111" s="43"/>
      <c r="B111" s="43"/>
      <c r="C111" s="103"/>
    </row>
    <row r="112">
      <c r="A112" s="195"/>
      <c r="B112" s="195"/>
      <c r="C112" s="196"/>
    </row>
    <row r="113">
      <c r="A113" s="43"/>
      <c r="B113" s="43"/>
      <c r="C113" s="103"/>
    </row>
    <row r="114">
      <c r="A114" s="188"/>
      <c r="B114" s="188"/>
      <c r="C114" s="192"/>
    </row>
    <row r="115">
      <c r="A115" s="43"/>
      <c r="B115" s="43"/>
      <c r="C115" s="103"/>
    </row>
    <row r="116">
      <c r="A116" s="188"/>
      <c r="B116" s="188"/>
      <c r="C116" s="192"/>
    </row>
    <row r="117">
      <c r="A117" s="43"/>
      <c r="B117" s="43"/>
      <c r="C117" s="103"/>
    </row>
    <row r="118">
      <c r="A118" s="188"/>
      <c r="B118" s="188"/>
      <c r="C118" s="192"/>
    </row>
    <row r="119">
      <c r="A119" s="43"/>
      <c r="B119" s="43"/>
      <c r="C119" s="103"/>
    </row>
    <row r="120">
      <c r="A120" s="188"/>
      <c r="B120" s="188"/>
      <c r="C120" s="192"/>
    </row>
    <row r="121">
      <c r="A121" s="43"/>
      <c r="B121" s="43"/>
      <c r="C121" s="103"/>
    </row>
    <row r="122">
      <c r="A122" s="188"/>
      <c r="B122" s="188"/>
      <c r="C122" s="192"/>
    </row>
    <row r="123">
      <c r="A123" s="43"/>
      <c r="B123" s="43"/>
      <c r="C123" s="103"/>
    </row>
    <row r="124">
      <c r="A124" s="188"/>
      <c r="B124" s="188"/>
      <c r="C124" s="192"/>
    </row>
    <row r="125">
      <c r="A125" s="43"/>
      <c r="B125" s="43"/>
      <c r="C125" s="103"/>
    </row>
    <row r="126">
      <c r="A126" s="188"/>
      <c r="B126" s="188"/>
      <c r="C126" s="192"/>
    </row>
    <row r="127">
      <c r="A127" s="43"/>
      <c r="B127" s="43"/>
      <c r="C127" s="103"/>
    </row>
    <row r="128">
      <c r="A128" s="188"/>
      <c r="B128" s="188"/>
      <c r="C128" s="192"/>
    </row>
    <row r="129">
      <c r="A129" s="43"/>
      <c r="B129" s="43"/>
      <c r="C129" s="103"/>
    </row>
    <row r="130">
      <c r="A130" s="188"/>
      <c r="B130" s="188"/>
      <c r="C130" s="192"/>
    </row>
    <row r="131">
      <c r="A131" s="43"/>
      <c r="B131" s="43"/>
      <c r="C131" s="103"/>
    </row>
    <row r="132">
      <c r="A132" s="188"/>
      <c r="B132" s="188"/>
      <c r="C132" s="192"/>
    </row>
    <row r="133">
      <c r="A133" s="43"/>
      <c r="B133" s="43"/>
      <c r="C133" s="103"/>
    </row>
    <row r="134">
      <c r="A134" s="188"/>
      <c r="B134" s="188"/>
      <c r="C134" s="192"/>
    </row>
    <row r="135">
      <c r="A135" s="43"/>
      <c r="B135" s="43"/>
      <c r="C135" s="103"/>
    </row>
    <row r="136">
      <c r="A136" s="188"/>
      <c r="B136" s="188"/>
      <c r="C136" s="192"/>
    </row>
    <row r="137">
      <c r="A137" s="43"/>
      <c r="B137" s="43"/>
      <c r="C137" s="103"/>
    </row>
    <row r="138">
      <c r="A138" s="188"/>
      <c r="B138" s="188"/>
      <c r="C138" s="192"/>
    </row>
    <row r="139">
      <c r="A139" s="43"/>
      <c r="B139" s="43"/>
      <c r="C139" s="103"/>
    </row>
    <row r="140">
      <c r="A140" s="188"/>
      <c r="B140" s="188"/>
      <c r="C140" s="192"/>
    </row>
    <row r="141">
      <c r="A141" s="43"/>
      <c r="B141" s="43"/>
      <c r="C141" s="103"/>
    </row>
    <row r="142">
      <c r="A142" s="188"/>
      <c r="B142" s="188"/>
      <c r="C142" s="192"/>
    </row>
    <row r="143">
      <c r="A143" s="43"/>
      <c r="B143" s="43"/>
      <c r="C143" s="103"/>
    </row>
    <row r="144">
      <c r="A144" s="188"/>
      <c r="B144" s="188"/>
      <c r="C144" s="192"/>
    </row>
    <row r="145">
      <c r="A145" s="43"/>
      <c r="B145" s="43"/>
      <c r="C145" s="103"/>
    </row>
    <row r="146">
      <c r="A146" s="188"/>
      <c r="B146" s="188"/>
      <c r="C146" s="192"/>
    </row>
    <row r="147">
      <c r="A147" s="43"/>
      <c r="B147" s="43"/>
      <c r="C147" s="103"/>
    </row>
    <row r="148">
      <c r="A148" s="188"/>
      <c r="B148" s="188"/>
      <c r="C148" s="192"/>
    </row>
    <row r="149">
      <c r="A149" s="43"/>
      <c r="B149" s="43"/>
      <c r="C149" s="103"/>
    </row>
    <row r="150">
      <c r="A150" s="188"/>
      <c r="B150" s="188"/>
      <c r="C150" s="192"/>
    </row>
    <row r="151">
      <c r="A151" s="43"/>
      <c r="B151" s="43"/>
      <c r="C151" s="103"/>
    </row>
    <row r="152">
      <c r="A152" s="188"/>
      <c r="B152" s="188"/>
      <c r="C152" s="192"/>
    </row>
    <row r="153">
      <c r="A153" s="43"/>
      <c r="B153" s="43"/>
      <c r="C153" s="197"/>
    </row>
    <row r="154">
      <c r="A154" s="188"/>
      <c r="B154" s="188"/>
      <c r="C154" s="192"/>
    </row>
    <row r="155">
      <c r="A155" s="43"/>
      <c r="B155" s="43"/>
      <c r="C155" s="103"/>
    </row>
    <row r="156">
      <c r="A156" s="188"/>
      <c r="B156" s="188"/>
      <c r="C156" s="192"/>
    </row>
    <row r="157">
      <c r="A157" s="43"/>
      <c r="B157" s="43"/>
      <c r="C157" s="103"/>
    </row>
    <row r="158">
      <c r="A158" s="188"/>
      <c r="B158" s="188"/>
      <c r="C158" s="192"/>
    </row>
    <row r="159">
      <c r="A159" s="43"/>
      <c r="B159" s="43"/>
      <c r="C159" s="103"/>
    </row>
    <row r="160">
      <c r="A160" s="188"/>
      <c r="B160" s="188"/>
      <c r="C160" s="192"/>
    </row>
    <row r="161">
      <c r="A161" s="43"/>
      <c r="B161" s="43"/>
      <c r="C161" s="103"/>
    </row>
    <row r="162">
      <c r="A162" s="188"/>
      <c r="B162" s="188"/>
      <c r="C162" s="192"/>
    </row>
    <row r="163">
      <c r="A163" s="43"/>
      <c r="B163" s="43"/>
      <c r="C163" s="103"/>
    </row>
    <row r="164">
      <c r="A164" s="188"/>
      <c r="B164" s="188"/>
      <c r="C164" s="192"/>
    </row>
    <row r="165">
      <c r="A165" s="43"/>
      <c r="B165" s="43"/>
      <c r="C165" s="103"/>
    </row>
    <row r="166">
      <c r="A166" s="188"/>
      <c r="B166" s="188"/>
      <c r="C166" s="192"/>
    </row>
    <row r="167">
      <c r="A167" s="43"/>
      <c r="B167" s="43"/>
      <c r="C167" s="103"/>
    </row>
    <row r="168">
      <c r="A168" s="188"/>
      <c r="B168" s="188"/>
      <c r="C168" s="192"/>
    </row>
    <row r="169">
      <c r="A169" s="43"/>
      <c r="B169" s="43"/>
      <c r="C169" s="103"/>
    </row>
    <row r="170">
      <c r="A170" s="188"/>
      <c r="B170" s="188"/>
      <c r="C170" s="192"/>
    </row>
    <row r="171">
      <c r="A171" s="43"/>
      <c r="B171" s="43"/>
      <c r="C171" s="103"/>
    </row>
    <row r="172">
      <c r="A172" s="188"/>
      <c r="B172" s="188"/>
      <c r="C172" s="192"/>
    </row>
    <row r="173">
      <c r="A173" s="43"/>
      <c r="B173" s="43"/>
      <c r="C173" s="103"/>
    </row>
    <row r="174">
      <c r="A174" s="188"/>
      <c r="B174" s="188"/>
      <c r="C174" s="192"/>
    </row>
    <row r="175">
      <c r="A175" s="43"/>
      <c r="B175" s="43"/>
      <c r="C175" s="103"/>
    </row>
    <row r="176">
      <c r="A176" s="188"/>
      <c r="B176" s="188"/>
      <c r="C176" s="192"/>
    </row>
    <row r="177">
      <c r="A177" s="43"/>
      <c r="B177" s="43"/>
      <c r="C177" s="103"/>
    </row>
    <row r="178">
      <c r="A178" s="188"/>
      <c r="B178" s="188"/>
      <c r="C178" s="192"/>
    </row>
    <row r="179">
      <c r="A179" s="43"/>
      <c r="B179" s="43"/>
      <c r="C179" s="103"/>
    </row>
    <row r="180">
      <c r="A180" s="188"/>
      <c r="B180" s="188"/>
      <c r="C180" s="192"/>
    </row>
    <row r="181">
      <c r="A181" s="43"/>
      <c r="B181" s="43"/>
      <c r="C181" s="103"/>
    </row>
    <row r="182">
      <c r="A182" s="188"/>
      <c r="B182" s="188"/>
      <c r="C182" s="192"/>
    </row>
    <row r="183">
      <c r="A183" s="43"/>
      <c r="B183" s="43"/>
      <c r="C183" s="103"/>
    </row>
    <row r="184">
      <c r="A184" s="188"/>
      <c r="B184" s="188"/>
      <c r="C184" s="192"/>
    </row>
    <row r="185">
      <c r="A185" s="43"/>
      <c r="B185" s="43"/>
      <c r="C185" s="103"/>
    </row>
    <row r="186">
      <c r="A186" s="188"/>
      <c r="B186" s="188"/>
      <c r="C186" s="192"/>
    </row>
    <row r="187">
      <c r="A187" s="43"/>
      <c r="B187" s="43"/>
      <c r="C187" s="103"/>
    </row>
    <row r="188">
      <c r="A188" s="188"/>
      <c r="B188" s="188"/>
      <c r="C188" s="192"/>
    </row>
    <row r="189">
      <c r="A189" s="43"/>
      <c r="B189" s="43"/>
      <c r="C189" s="103"/>
    </row>
    <row r="190">
      <c r="A190" s="188"/>
      <c r="B190" s="188"/>
      <c r="C190" s="192"/>
    </row>
    <row r="191">
      <c r="A191" s="43"/>
      <c r="B191" s="43"/>
      <c r="C191" s="103"/>
    </row>
    <row r="192">
      <c r="A192" s="188"/>
      <c r="B192" s="188"/>
      <c r="C192" s="192"/>
    </row>
    <row r="193">
      <c r="A193" s="43"/>
      <c r="B193" s="43"/>
      <c r="C193" s="103"/>
    </row>
    <row r="194">
      <c r="A194" s="188"/>
      <c r="B194" s="188"/>
      <c r="C194" s="192"/>
    </row>
    <row r="195">
      <c r="A195" s="43"/>
      <c r="B195" s="43"/>
      <c r="C195" s="103"/>
    </row>
    <row r="196">
      <c r="A196" s="188"/>
      <c r="B196" s="188"/>
      <c r="C196" s="192"/>
    </row>
    <row r="197">
      <c r="A197" s="43"/>
      <c r="B197" s="43"/>
      <c r="C197" s="103"/>
    </row>
    <row r="198">
      <c r="A198" s="188"/>
      <c r="B198" s="188"/>
      <c r="C198" s="192"/>
    </row>
    <row r="199">
      <c r="A199" s="43"/>
      <c r="B199" s="43"/>
      <c r="C199" s="103"/>
    </row>
    <row r="200">
      <c r="A200" s="188"/>
      <c r="B200" s="188"/>
      <c r="C200" s="192"/>
    </row>
    <row r="201">
      <c r="A201" s="43"/>
      <c r="B201" s="43"/>
      <c r="C201" s="103"/>
    </row>
    <row r="202">
      <c r="A202" s="188"/>
      <c r="B202" s="188"/>
      <c r="C202" s="192"/>
    </row>
    <row r="203">
      <c r="A203" s="43"/>
      <c r="B203" s="43"/>
      <c r="C203" s="103"/>
    </row>
    <row r="204">
      <c r="A204" s="188"/>
      <c r="B204" s="188"/>
      <c r="C204" s="192"/>
    </row>
    <row r="205">
      <c r="A205" s="43"/>
      <c r="B205" s="43"/>
      <c r="C205" s="103"/>
    </row>
    <row r="206">
      <c r="A206" s="188"/>
      <c r="B206" s="188"/>
      <c r="C206" s="192"/>
    </row>
    <row r="207">
      <c r="A207" s="43"/>
      <c r="B207" s="43"/>
      <c r="C207" s="103"/>
    </row>
    <row r="208">
      <c r="A208" s="188"/>
      <c r="B208" s="188"/>
      <c r="C208" s="192"/>
    </row>
    <row r="209">
      <c r="A209" s="43"/>
      <c r="B209" s="43"/>
      <c r="C209" s="103"/>
    </row>
    <row r="210">
      <c r="A210" s="188"/>
      <c r="B210" s="188"/>
      <c r="C210" s="192"/>
    </row>
    <row r="211">
      <c r="A211" s="43"/>
      <c r="B211" s="43"/>
      <c r="C211" s="103"/>
    </row>
    <row r="212">
      <c r="A212" s="188"/>
      <c r="B212" s="188"/>
      <c r="C212" s="192"/>
    </row>
    <row r="213">
      <c r="A213" s="43"/>
      <c r="B213" s="43"/>
      <c r="C213" s="103"/>
    </row>
    <row r="214">
      <c r="A214" s="188"/>
      <c r="B214" s="188"/>
      <c r="C214" s="192"/>
    </row>
    <row r="215">
      <c r="A215" s="43"/>
      <c r="B215" s="43"/>
      <c r="C215" s="103"/>
    </row>
    <row r="216">
      <c r="A216" s="188"/>
      <c r="B216" s="188"/>
      <c r="C216" s="192"/>
    </row>
    <row r="217">
      <c r="A217" s="43"/>
      <c r="B217" s="43"/>
      <c r="C217" s="103"/>
    </row>
    <row r="218">
      <c r="A218" s="188"/>
      <c r="B218" s="188"/>
      <c r="C218" s="192"/>
    </row>
    <row r="219">
      <c r="A219" s="43"/>
      <c r="B219" s="43"/>
      <c r="C219" s="103"/>
    </row>
    <row r="220">
      <c r="A220" s="188"/>
      <c r="B220" s="188"/>
      <c r="C220" s="192"/>
    </row>
    <row r="221">
      <c r="A221" s="43"/>
      <c r="B221" s="43"/>
      <c r="C221" s="103"/>
    </row>
    <row r="222">
      <c r="A222" s="188"/>
      <c r="B222" s="188"/>
      <c r="C222" s="192"/>
    </row>
    <row r="223">
      <c r="A223" s="43"/>
      <c r="B223" s="43"/>
      <c r="C223" s="103"/>
    </row>
    <row r="224">
      <c r="A224" s="188"/>
      <c r="B224" s="188"/>
      <c r="C224" s="192"/>
    </row>
    <row r="225">
      <c r="A225" s="43"/>
      <c r="B225" s="43"/>
      <c r="C225" s="103"/>
    </row>
    <row r="226">
      <c r="A226" s="188"/>
      <c r="B226" s="188"/>
      <c r="C226" s="192"/>
    </row>
    <row r="227">
      <c r="A227" s="43"/>
      <c r="B227" s="43"/>
      <c r="C227" s="103"/>
    </row>
    <row r="228">
      <c r="A228" s="188"/>
      <c r="B228" s="188"/>
      <c r="C228" s="192"/>
    </row>
    <row r="229">
      <c r="A229" s="43"/>
      <c r="B229" s="43"/>
      <c r="C229" s="103"/>
    </row>
    <row r="230">
      <c r="A230" s="188"/>
      <c r="B230" s="188"/>
      <c r="C230" s="192"/>
    </row>
    <row r="231">
      <c r="A231" s="43"/>
      <c r="B231" s="43"/>
      <c r="C231" s="103"/>
    </row>
    <row r="232">
      <c r="A232" s="188"/>
      <c r="B232" s="188"/>
      <c r="C232" s="192"/>
    </row>
    <row r="233">
      <c r="A233" s="43"/>
      <c r="B233" s="43"/>
      <c r="C233" s="103"/>
    </row>
    <row r="234">
      <c r="A234" s="188"/>
      <c r="B234" s="188"/>
      <c r="C234" s="192"/>
    </row>
    <row r="235">
      <c r="A235" s="43"/>
      <c r="B235" s="43"/>
      <c r="C235" s="103"/>
    </row>
    <row r="236">
      <c r="A236" s="188"/>
      <c r="B236" s="188"/>
      <c r="C236" s="192"/>
    </row>
    <row r="237">
      <c r="A237" s="43"/>
      <c r="B237" s="43"/>
      <c r="C237" s="103"/>
    </row>
    <row r="238">
      <c r="A238" s="188"/>
      <c r="B238" s="188"/>
      <c r="C238" s="192"/>
    </row>
    <row r="239">
      <c r="A239" s="43"/>
      <c r="B239" s="43"/>
      <c r="C239" s="103"/>
    </row>
    <row r="240">
      <c r="A240" s="188"/>
      <c r="B240" s="188"/>
      <c r="C240" s="192"/>
    </row>
    <row r="241">
      <c r="A241" s="43"/>
      <c r="B241" s="43"/>
      <c r="C241" s="103"/>
    </row>
    <row r="242">
      <c r="A242" s="188"/>
      <c r="B242" s="188"/>
      <c r="C242" s="192"/>
    </row>
    <row r="243">
      <c r="A243" s="43"/>
      <c r="B243" s="43"/>
      <c r="C243" s="103"/>
    </row>
    <row r="244">
      <c r="A244" s="188"/>
      <c r="B244" s="188"/>
      <c r="C244" s="192"/>
    </row>
    <row r="245">
      <c r="A245" s="43"/>
      <c r="B245" s="43"/>
      <c r="C245" s="103"/>
    </row>
    <row r="246">
      <c r="A246" s="188"/>
      <c r="B246" s="188"/>
      <c r="C246" s="192"/>
    </row>
    <row r="247">
      <c r="A247" s="43"/>
      <c r="B247" s="43"/>
      <c r="C247" s="103"/>
    </row>
    <row r="248">
      <c r="A248" s="188"/>
      <c r="B248" s="188"/>
      <c r="C248" s="192"/>
    </row>
    <row r="249">
      <c r="A249" s="43"/>
      <c r="B249" s="43"/>
      <c r="C249" s="103"/>
    </row>
    <row r="250">
      <c r="A250" s="188"/>
      <c r="B250" s="188"/>
      <c r="C250" s="192"/>
    </row>
    <row r="251">
      <c r="A251" s="43"/>
      <c r="B251" s="43"/>
      <c r="C251" s="103"/>
    </row>
    <row r="252">
      <c r="A252" s="188"/>
      <c r="B252" s="188"/>
      <c r="C252" s="192"/>
    </row>
    <row r="253">
      <c r="A253" s="43"/>
      <c r="B253" s="43"/>
      <c r="C253" s="103"/>
    </row>
    <row r="254">
      <c r="A254" s="188"/>
      <c r="B254" s="188"/>
      <c r="C254" s="192"/>
    </row>
    <row r="255">
      <c r="A255" s="43"/>
      <c r="B255" s="43"/>
      <c r="C255" s="103"/>
    </row>
    <row r="256">
      <c r="A256" s="188"/>
      <c r="B256" s="188"/>
      <c r="C256" s="192"/>
    </row>
    <row r="257">
      <c r="A257" s="43"/>
      <c r="B257" s="43"/>
      <c r="C257" s="103"/>
    </row>
    <row r="258">
      <c r="A258" s="188"/>
      <c r="B258" s="188"/>
      <c r="C258" s="192"/>
    </row>
    <row r="259">
      <c r="A259" s="43"/>
      <c r="B259" s="43"/>
      <c r="C259" s="103"/>
    </row>
    <row r="260">
      <c r="A260" s="188"/>
      <c r="B260" s="188"/>
      <c r="C260" s="192"/>
    </row>
    <row r="261">
      <c r="A261" s="43"/>
      <c r="B261" s="43"/>
      <c r="C261" s="103"/>
    </row>
    <row r="262">
      <c r="A262" s="188"/>
      <c r="B262" s="188"/>
      <c r="C262" s="192"/>
    </row>
    <row r="263">
      <c r="A263" s="43"/>
      <c r="B263" s="43"/>
      <c r="C263" s="103"/>
    </row>
    <row r="264">
      <c r="A264" s="188"/>
      <c r="B264" s="188"/>
      <c r="C264" s="192"/>
    </row>
    <row r="265">
      <c r="A265" s="43"/>
      <c r="B265" s="43"/>
      <c r="C265" s="103"/>
    </row>
    <row r="266">
      <c r="A266" s="188"/>
      <c r="B266" s="188"/>
      <c r="C266" s="192"/>
    </row>
    <row r="267">
      <c r="A267" s="43"/>
      <c r="B267" s="43"/>
      <c r="C267" s="103"/>
    </row>
    <row r="268">
      <c r="A268" s="188"/>
      <c r="B268" s="188"/>
      <c r="C268" s="192"/>
    </row>
    <row r="269">
      <c r="A269" s="43"/>
      <c r="B269" s="43"/>
      <c r="C269" s="103"/>
    </row>
    <row r="270">
      <c r="A270" s="188"/>
      <c r="B270" s="188"/>
      <c r="C270" s="192"/>
    </row>
    <row r="271">
      <c r="A271" s="43"/>
      <c r="B271" s="43"/>
      <c r="C271" s="103"/>
    </row>
    <row r="272">
      <c r="A272" s="188"/>
      <c r="B272" s="188"/>
      <c r="C272" s="192"/>
    </row>
    <row r="273">
      <c r="A273" s="43"/>
      <c r="B273" s="43"/>
      <c r="C273" s="103"/>
    </row>
    <row r="274">
      <c r="A274" s="188"/>
      <c r="B274" s="188"/>
      <c r="C274" s="192"/>
    </row>
    <row r="275">
      <c r="A275" s="43"/>
      <c r="B275" s="43"/>
      <c r="C275" s="103"/>
    </row>
    <row r="276">
      <c r="A276" s="188"/>
      <c r="B276" s="188"/>
      <c r="C276" s="192"/>
    </row>
    <row r="277">
      <c r="A277" s="43"/>
      <c r="B277" s="43"/>
      <c r="C277" s="103"/>
    </row>
    <row r="278">
      <c r="A278" s="188"/>
      <c r="B278" s="188"/>
      <c r="C278" s="192"/>
    </row>
    <row r="279">
      <c r="A279" s="43"/>
      <c r="B279" s="43"/>
      <c r="C279" s="103"/>
    </row>
    <row r="280">
      <c r="A280" s="188"/>
      <c r="B280" s="188"/>
      <c r="C280" s="192"/>
    </row>
    <row r="281">
      <c r="A281" s="43"/>
      <c r="B281" s="43"/>
      <c r="C281" s="103"/>
    </row>
    <row r="282">
      <c r="A282" s="188"/>
      <c r="B282" s="188"/>
      <c r="C282" s="192"/>
    </row>
    <row r="283">
      <c r="A283" s="43"/>
      <c r="B283" s="43"/>
      <c r="C283" s="103"/>
    </row>
    <row r="284">
      <c r="A284" s="188"/>
      <c r="B284" s="188"/>
      <c r="C284" s="192"/>
    </row>
    <row r="285">
      <c r="A285" s="43"/>
      <c r="B285" s="43"/>
      <c r="C285" s="103"/>
    </row>
    <row r="286">
      <c r="A286" s="188"/>
      <c r="B286" s="188"/>
      <c r="C286" s="192"/>
    </row>
    <row r="287">
      <c r="A287" s="43"/>
      <c r="B287" s="43"/>
      <c r="C287" s="103"/>
    </row>
    <row r="288">
      <c r="A288" s="188"/>
      <c r="B288" s="188"/>
      <c r="C288" s="192"/>
    </row>
    <row r="289">
      <c r="A289" s="43"/>
      <c r="B289" s="43"/>
      <c r="C289" s="103"/>
    </row>
    <row r="290">
      <c r="A290" s="188"/>
      <c r="B290" s="188"/>
      <c r="C290" s="192"/>
    </row>
    <row r="291">
      <c r="A291" s="43"/>
      <c r="B291" s="43"/>
      <c r="C291" s="103"/>
    </row>
    <row r="292">
      <c r="A292" s="188"/>
      <c r="B292" s="188"/>
      <c r="C292" s="192"/>
    </row>
    <row r="293">
      <c r="A293" s="43"/>
      <c r="B293" s="43"/>
      <c r="C293" s="103"/>
    </row>
    <row r="294">
      <c r="A294" s="188"/>
      <c r="B294" s="188"/>
      <c r="C294" s="192"/>
    </row>
    <row r="295">
      <c r="A295" s="43"/>
      <c r="B295" s="43"/>
      <c r="C295" s="103"/>
    </row>
    <row r="296">
      <c r="A296" s="188"/>
      <c r="B296" s="188"/>
      <c r="C296" s="192"/>
    </row>
    <row r="297">
      <c r="A297" s="43"/>
      <c r="B297" s="43"/>
      <c r="C297" s="103"/>
    </row>
    <row r="298">
      <c r="C298" s="160"/>
    </row>
    <row r="299">
      <c r="C299" s="160"/>
    </row>
    <row r="300">
      <c r="C300" s="160"/>
    </row>
    <row r="301">
      <c r="C301" s="160"/>
    </row>
    <row r="302">
      <c r="C302" s="160"/>
    </row>
    <row r="303">
      <c r="C303" s="160"/>
    </row>
    <row r="304">
      <c r="C304" s="160"/>
    </row>
    <row r="305">
      <c r="C305" s="160"/>
    </row>
    <row r="306">
      <c r="C306" s="160"/>
    </row>
    <row r="307">
      <c r="C307" s="160"/>
    </row>
    <row r="308">
      <c r="C308" s="160"/>
    </row>
    <row r="309">
      <c r="C309" s="160"/>
    </row>
    <row r="310">
      <c r="C310" s="160"/>
    </row>
    <row r="311">
      <c r="C311" s="160"/>
    </row>
    <row r="312">
      <c r="C312" s="160"/>
    </row>
    <row r="313">
      <c r="C313" s="160"/>
    </row>
    <row r="314">
      <c r="C314" s="160"/>
    </row>
    <row r="315">
      <c r="C315" s="160"/>
    </row>
    <row r="316">
      <c r="C316" s="160"/>
    </row>
    <row r="317">
      <c r="C317" s="160"/>
    </row>
    <row r="318">
      <c r="C318" s="160"/>
    </row>
    <row r="319">
      <c r="C319" s="160"/>
    </row>
    <row r="320">
      <c r="C320" s="160"/>
    </row>
    <row r="321">
      <c r="C321" s="160"/>
    </row>
    <row r="322">
      <c r="C322" s="160"/>
    </row>
    <row r="323">
      <c r="C323" s="160"/>
    </row>
    <row r="324">
      <c r="C324" s="160"/>
    </row>
    <row r="325">
      <c r="C325" s="160"/>
    </row>
    <row r="326">
      <c r="C326" s="160"/>
    </row>
    <row r="327">
      <c r="C327" s="160"/>
    </row>
    <row r="328">
      <c r="C328" s="160"/>
    </row>
    <row r="329">
      <c r="C329" s="160"/>
    </row>
    <row r="330">
      <c r="C330" s="160"/>
    </row>
    <row r="331">
      <c r="C331" s="160"/>
    </row>
    <row r="332">
      <c r="C332" s="160"/>
    </row>
    <row r="333">
      <c r="C333" s="160"/>
    </row>
    <row r="334">
      <c r="C334" s="160"/>
    </row>
    <row r="335">
      <c r="C335" s="160"/>
    </row>
    <row r="336">
      <c r="C336" s="160"/>
    </row>
    <row r="337">
      <c r="C337" s="160"/>
    </row>
    <row r="338">
      <c r="C338" s="160"/>
    </row>
    <row r="339">
      <c r="C339" s="160"/>
    </row>
    <row r="340">
      <c r="C340" s="160"/>
    </row>
    <row r="341">
      <c r="C341" s="160"/>
    </row>
    <row r="342">
      <c r="C342" s="160"/>
    </row>
    <row r="343">
      <c r="C343" s="160"/>
    </row>
    <row r="344">
      <c r="C344" s="160"/>
    </row>
    <row r="345">
      <c r="C345" s="160"/>
    </row>
    <row r="346">
      <c r="C346" s="160"/>
    </row>
    <row r="347">
      <c r="C347" s="160"/>
    </row>
    <row r="348">
      <c r="C348" s="160"/>
    </row>
    <row r="349">
      <c r="C349" s="160"/>
    </row>
    <row r="350">
      <c r="C350" s="160"/>
    </row>
    <row r="351">
      <c r="C351" s="160"/>
    </row>
    <row r="352">
      <c r="C352" s="160"/>
    </row>
    <row r="353">
      <c r="C353" s="160"/>
    </row>
    <row r="354">
      <c r="C354" s="160"/>
    </row>
    <row r="355">
      <c r="C355" s="160"/>
    </row>
    <row r="356">
      <c r="C356" s="160"/>
    </row>
    <row r="357">
      <c r="C357" s="160"/>
    </row>
    <row r="358">
      <c r="C358" s="160"/>
    </row>
    <row r="359">
      <c r="C359" s="160"/>
    </row>
    <row r="360">
      <c r="C360" s="160"/>
    </row>
    <row r="361">
      <c r="C361" s="160"/>
    </row>
    <row r="362">
      <c r="C362" s="160"/>
    </row>
    <row r="363">
      <c r="C363" s="160"/>
    </row>
    <row r="364">
      <c r="C364" s="160"/>
    </row>
    <row r="365">
      <c r="C365" s="160"/>
    </row>
    <row r="366">
      <c r="C366" s="160"/>
    </row>
    <row r="367">
      <c r="C367" s="160"/>
    </row>
    <row r="368">
      <c r="C368" s="160"/>
    </row>
    <row r="369">
      <c r="C369" s="160"/>
    </row>
    <row r="370">
      <c r="C370" s="160"/>
    </row>
    <row r="371">
      <c r="C371" s="160"/>
    </row>
    <row r="372">
      <c r="C372" s="160"/>
    </row>
    <row r="373">
      <c r="C373" s="160"/>
    </row>
    <row r="374">
      <c r="C374" s="160"/>
    </row>
    <row r="375">
      <c r="C375" s="160"/>
    </row>
    <row r="376">
      <c r="C376" s="160"/>
    </row>
    <row r="377">
      <c r="C377" s="160"/>
    </row>
    <row r="378">
      <c r="C378" s="160"/>
    </row>
    <row r="379">
      <c r="C379" s="160"/>
    </row>
    <row r="380">
      <c r="C380" s="160"/>
    </row>
    <row r="381">
      <c r="C381" s="160"/>
    </row>
    <row r="382">
      <c r="C382" s="160"/>
    </row>
    <row r="383">
      <c r="C383" s="160"/>
    </row>
    <row r="384">
      <c r="C384" s="160"/>
    </row>
    <row r="385">
      <c r="C385" s="160"/>
    </row>
    <row r="386">
      <c r="C386" s="160"/>
    </row>
    <row r="387">
      <c r="C387" s="160"/>
    </row>
    <row r="388">
      <c r="C388" s="160"/>
    </row>
    <row r="389">
      <c r="C389" s="160"/>
    </row>
    <row r="390">
      <c r="C390" s="160"/>
    </row>
    <row r="391">
      <c r="C391" s="160"/>
    </row>
    <row r="392">
      <c r="C392" s="160"/>
    </row>
    <row r="393">
      <c r="C393" s="160"/>
    </row>
    <row r="394">
      <c r="C394" s="160"/>
    </row>
    <row r="395">
      <c r="C395" s="160"/>
    </row>
    <row r="396">
      <c r="C396" s="160"/>
    </row>
    <row r="397">
      <c r="C397" s="160"/>
    </row>
    <row r="398">
      <c r="C398" s="160"/>
    </row>
    <row r="399">
      <c r="C399" s="160"/>
    </row>
    <row r="400">
      <c r="C400" s="160"/>
    </row>
    <row r="401">
      <c r="C401" s="160"/>
    </row>
    <row r="402">
      <c r="C402" s="160"/>
    </row>
    <row r="403">
      <c r="C403" s="160"/>
    </row>
    <row r="404">
      <c r="C404" s="160"/>
    </row>
    <row r="405">
      <c r="C405" s="160"/>
    </row>
    <row r="406">
      <c r="C406" s="160"/>
    </row>
    <row r="407">
      <c r="C407" s="160"/>
    </row>
    <row r="408">
      <c r="C408" s="160"/>
    </row>
    <row r="409">
      <c r="C409" s="160"/>
    </row>
    <row r="410">
      <c r="C410" s="160"/>
    </row>
    <row r="411">
      <c r="C411" s="160"/>
    </row>
    <row r="412">
      <c r="C412" s="160"/>
    </row>
    <row r="413">
      <c r="C413" s="160"/>
    </row>
    <row r="414">
      <c r="C414" s="160"/>
    </row>
    <row r="415">
      <c r="C415" s="160"/>
    </row>
    <row r="416">
      <c r="C416" s="160"/>
    </row>
    <row r="417">
      <c r="C417" s="160"/>
    </row>
    <row r="418">
      <c r="C418" s="160"/>
    </row>
    <row r="419">
      <c r="C419" s="160"/>
    </row>
    <row r="420">
      <c r="C420" s="160"/>
    </row>
    <row r="421">
      <c r="C421" s="160"/>
    </row>
    <row r="422">
      <c r="C422" s="160"/>
    </row>
    <row r="423">
      <c r="C423" s="160"/>
    </row>
    <row r="424">
      <c r="C424" s="160"/>
    </row>
    <row r="425">
      <c r="C425" s="160"/>
    </row>
    <row r="426">
      <c r="C426" s="160"/>
    </row>
    <row r="427">
      <c r="C427" s="160"/>
    </row>
    <row r="428">
      <c r="C428" s="160"/>
    </row>
    <row r="429">
      <c r="C429" s="160"/>
    </row>
    <row r="430">
      <c r="C430" s="160"/>
    </row>
    <row r="431">
      <c r="C431" s="160"/>
    </row>
    <row r="432">
      <c r="C432" s="160"/>
    </row>
    <row r="433">
      <c r="C433" s="160"/>
    </row>
    <row r="434">
      <c r="C434" s="160"/>
    </row>
    <row r="435">
      <c r="C435" s="160"/>
    </row>
    <row r="436">
      <c r="C436" s="160"/>
    </row>
    <row r="437">
      <c r="C437" s="160"/>
    </row>
    <row r="438">
      <c r="C438" s="160"/>
    </row>
    <row r="439">
      <c r="C439" s="160"/>
    </row>
    <row r="440">
      <c r="C440" s="160"/>
    </row>
    <row r="441">
      <c r="C441" s="160"/>
    </row>
    <row r="442">
      <c r="C442" s="160"/>
    </row>
    <row r="443">
      <c r="C443" s="160"/>
    </row>
    <row r="444">
      <c r="C444" s="160"/>
    </row>
    <row r="445">
      <c r="C445" s="160"/>
    </row>
    <row r="446">
      <c r="C446" s="160"/>
    </row>
    <row r="447">
      <c r="C447" s="160"/>
    </row>
    <row r="448">
      <c r="C448" s="160"/>
    </row>
    <row r="449">
      <c r="C449" s="160"/>
    </row>
    <row r="450">
      <c r="C450" s="160"/>
    </row>
    <row r="451">
      <c r="C451" s="160"/>
    </row>
    <row r="452">
      <c r="C452" s="160"/>
    </row>
    <row r="453">
      <c r="C453" s="160"/>
    </row>
    <row r="454">
      <c r="C454" s="160"/>
    </row>
    <row r="455">
      <c r="C455" s="160"/>
    </row>
    <row r="456">
      <c r="C456" s="160"/>
    </row>
    <row r="457">
      <c r="C457" s="160"/>
    </row>
    <row r="458">
      <c r="C458" s="160"/>
    </row>
    <row r="459">
      <c r="C459" s="160"/>
    </row>
    <row r="460">
      <c r="C460" s="160"/>
    </row>
    <row r="461">
      <c r="C461" s="160"/>
    </row>
    <row r="462">
      <c r="C462" s="160"/>
    </row>
    <row r="463">
      <c r="C463" s="160"/>
    </row>
    <row r="464">
      <c r="C464" s="160"/>
    </row>
    <row r="465">
      <c r="C465" s="160"/>
    </row>
    <row r="466">
      <c r="C466" s="160"/>
    </row>
    <row r="467">
      <c r="C467" s="160"/>
    </row>
    <row r="468">
      <c r="C468" s="160"/>
    </row>
    <row r="469">
      <c r="C469" s="160"/>
    </row>
    <row r="470">
      <c r="C470" s="160"/>
    </row>
    <row r="471">
      <c r="C471" s="160"/>
    </row>
    <row r="472">
      <c r="C472" s="160"/>
    </row>
    <row r="473">
      <c r="C473" s="160"/>
    </row>
    <row r="474">
      <c r="C474" s="160"/>
    </row>
    <row r="475">
      <c r="C475" s="160"/>
    </row>
    <row r="476">
      <c r="C476" s="160"/>
    </row>
    <row r="477">
      <c r="C477" s="160"/>
    </row>
    <row r="478">
      <c r="C478" s="160"/>
    </row>
    <row r="479">
      <c r="C479" s="160"/>
    </row>
    <row r="480">
      <c r="C480" s="160"/>
    </row>
    <row r="481">
      <c r="C481" s="160"/>
    </row>
    <row r="482">
      <c r="C482" s="160"/>
    </row>
    <row r="483">
      <c r="C483" s="160"/>
    </row>
    <row r="484">
      <c r="C484" s="160"/>
    </row>
    <row r="485">
      <c r="C485" s="160"/>
    </row>
    <row r="486">
      <c r="C486" s="160"/>
    </row>
    <row r="487">
      <c r="C487" s="160"/>
    </row>
    <row r="488">
      <c r="C488" s="160"/>
    </row>
    <row r="489">
      <c r="C489" s="160"/>
    </row>
    <row r="490">
      <c r="C490" s="160"/>
    </row>
    <row r="491">
      <c r="C491" s="160"/>
    </row>
    <row r="492">
      <c r="C492" s="160"/>
    </row>
    <row r="493">
      <c r="C493" s="160"/>
    </row>
    <row r="494">
      <c r="C494" s="160"/>
    </row>
    <row r="495">
      <c r="C495" s="160"/>
    </row>
    <row r="496">
      <c r="C496" s="160"/>
    </row>
    <row r="497">
      <c r="C497" s="160"/>
    </row>
    <row r="498">
      <c r="C498" s="160"/>
    </row>
    <row r="499">
      <c r="C499" s="160"/>
    </row>
    <row r="500">
      <c r="C500" s="160"/>
    </row>
    <row r="501">
      <c r="C501" s="160"/>
    </row>
    <row r="502">
      <c r="C502" s="160"/>
    </row>
    <row r="503">
      <c r="C503" s="160"/>
    </row>
    <row r="504">
      <c r="C504" s="160"/>
    </row>
    <row r="505">
      <c r="C505" s="160"/>
    </row>
    <row r="506">
      <c r="C506" s="160"/>
    </row>
    <row r="507">
      <c r="C507" s="160"/>
    </row>
    <row r="508">
      <c r="C508" s="160"/>
    </row>
    <row r="509">
      <c r="C509" s="160"/>
    </row>
    <row r="510">
      <c r="C510" s="160"/>
    </row>
    <row r="511">
      <c r="C511" s="160"/>
    </row>
    <row r="512">
      <c r="C512" s="160"/>
    </row>
    <row r="513">
      <c r="C513" s="160"/>
    </row>
    <row r="514">
      <c r="C514" s="160"/>
    </row>
    <row r="515">
      <c r="C515" s="160"/>
    </row>
    <row r="516">
      <c r="C516" s="160"/>
    </row>
    <row r="517">
      <c r="C517" s="160"/>
    </row>
    <row r="518">
      <c r="C518" s="160"/>
    </row>
    <row r="519">
      <c r="C519" s="160"/>
    </row>
    <row r="520">
      <c r="C520" s="160"/>
    </row>
    <row r="521">
      <c r="C521" s="160"/>
    </row>
    <row r="522">
      <c r="C522" s="160"/>
    </row>
    <row r="523">
      <c r="C523" s="160"/>
    </row>
    <row r="524">
      <c r="C524" s="160"/>
    </row>
    <row r="525">
      <c r="C525" s="160"/>
    </row>
    <row r="526">
      <c r="C526" s="160"/>
    </row>
    <row r="527">
      <c r="C527" s="160"/>
    </row>
    <row r="528">
      <c r="C528" s="160"/>
    </row>
    <row r="529">
      <c r="C529" s="160"/>
    </row>
    <row r="530">
      <c r="C530" s="160"/>
    </row>
    <row r="531">
      <c r="C531" s="160"/>
    </row>
    <row r="532">
      <c r="C532" s="160"/>
    </row>
    <row r="533">
      <c r="C533" s="160"/>
    </row>
    <row r="534">
      <c r="C534" s="160"/>
    </row>
    <row r="535">
      <c r="C535" s="160"/>
    </row>
    <row r="536">
      <c r="C536" s="160"/>
    </row>
    <row r="537">
      <c r="C537" s="160"/>
    </row>
    <row r="538">
      <c r="C538" s="160"/>
    </row>
    <row r="539">
      <c r="C539" s="160"/>
    </row>
    <row r="540">
      <c r="C540" s="160"/>
    </row>
    <row r="541">
      <c r="C541" s="160"/>
    </row>
    <row r="542">
      <c r="C542" s="160"/>
    </row>
    <row r="543">
      <c r="C543" s="160"/>
    </row>
    <row r="544">
      <c r="C544" s="160"/>
    </row>
    <row r="545">
      <c r="C545" s="160"/>
    </row>
    <row r="546">
      <c r="C546" s="160"/>
    </row>
    <row r="547">
      <c r="C547" s="160"/>
    </row>
    <row r="548">
      <c r="C548" s="160"/>
    </row>
    <row r="549">
      <c r="C549" s="160"/>
    </row>
    <row r="550">
      <c r="C550" s="160"/>
    </row>
    <row r="551">
      <c r="C551" s="160"/>
    </row>
    <row r="552">
      <c r="C552" s="160"/>
    </row>
    <row r="553">
      <c r="C553" s="160"/>
    </row>
    <row r="554">
      <c r="C554" s="160"/>
    </row>
    <row r="555">
      <c r="C555" s="160"/>
    </row>
    <row r="556">
      <c r="C556" s="160"/>
    </row>
    <row r="557">
      <c r="C557" s="160"/>
    </row>
    <row r="558">
      <c r="C558" s="160"/>
    </row>
    <row r="559">
      <c r="C559" s="160"/>
    </row>
    <row r="560">
      <c r="C560" s="160"/>
    </row>
    <row r="561">
      <c r="C561" s="160"/>
    </row>
    <row r="562">
      <c r="C562" s="160"/>
    </row>
    <row r="563">
      <c r="C563" s="160"/>
    </row>
    <row r="564">
      <c r="C564" s="160"/>
    </row>
    <row r="565">
      <c r="C565" s="160"/>
    </row>
    <row r="566">
      <c r="C566" s="160"/>
    </row>
    <row r="567">
      <c r="C567" s="160"/>
    </row>
    <row r="568">
      <c r="C568" s="160"/>
    </row>
    <row r="569">
      <c r="C569" s="160"/>
    </row>
    <row r="570">
      <c r="C570" s="160"/>
    </row>
    <row r="571">
      <c r="C571" s="160"/>
    </row>
    <row r="572">
      <c r="C572" s="160"/>
    </row>
    <row r="573">
      <c r="C573" s="160"/>
    </row>
    <row r="574">
      <c r="C574" s="160"/>
    </row>
    <row r="575">
      <c r="C575" s="160"/>
    </row>
    <row r="576">
      <c r="C576" s="160"/>
    </row>
    <row r="577">
      <c r="C577" s="160"/>
    </row>
    <row r="578">
      <c r="C578" s="160"/>
    </row>
    <row r="579">
      <c r="C579" s="160"/>
    </row>
    <row r="580">
      <c r="C580" s="160"/>
    </row>
    <row r="581">
      <c r="C581" s="160"/>
    </row>
    <row r="582">
      <c r="C582" s="160"/>
    </row>
    <row r="583">
      <c r="C583" s="160"/>
    </row>
    <row r="584">
      <c r="C584" s="160"/>
    </row>
    <row r="585">
      <c r="C585" s="160"/>
    </row>
    <row r="586">
      <c r="C586" s="160"/>
    </row>
    <row r="587">
      <c r="C587" s="160"/>
    </row>
    <row r="588">
      <c r="C588" s="160"/>
    </row>
    <row r="589">
      <c r="C589" s="160"/>
    </row>
    <row r="590">
      <c r="C590" s="160"/>
    </row>
    <row r="591">
      <c r="C591" s="160"/>
    </row>
    <row r="592">
      <c r="C592" s="160"/>
    </row>
    <row r="593">
      <c r="C593" s="160"/>
    </row>
    <row r="594">
      <c r="C594" s="160"/>
    </row>
    <row r="595">
      <c r="C595" s="160"/>
    </row>
    <row r="596">
      <c r="C596" s="160"/>
    </row>
    <row r="597">
      <c r="C597" s="160"/>
    </row>
    <row r="598">
      <c r="C598" s="160"/>
    </row>
    <row r="599">
      <c r="C599" s="160"/>
    </row>
    <row r="600">
      <c r="C600" s="160"/>
    </row>
    <row r="601">
      <c r="C601" s="160"/>
    </row>
    <row r="602">
      <c r="C602" s="160"/>
    </row>
    <row r="603">
      <c r="C603" s="160"/>
    </row>
    <row r="604">
      <c r="C604" s="160"/>
    </row>
    <row r="605">
      <c r="C605" s="160"/>
    </row>
    <row r="606">
      <c r="C606" s="160"/>
    </row>
    <row r="607">
      <c r="C607" s="160"/>
    </row>
    <row r="608">
      <c r="C608" s="160"/>
    </row>
    <row r="609">
      <c r="C609" s="160"/>
    </row>
    <row r="610">
      <c r="C610" s="160"/>
    </row>
    <row r="611">
      <c r="C611" s="160"/>
    </row>
    <row r="612">
      <c r="C612" s="160"/>
    </row>
    <row r="613">
      <c r="C613" s="160"/>
    </row>
    <row r="614">
      <c r="C614" s="160"/>
    </row>
    <row r="615">
      <c r="C615" s="160"/>
    </row>
    <row r="616">
      <c r="C616" s="160"/>
    </row>
    <row r="617">
      <c r="C617" s="160"/>
    </row>
    <row r="618">
      <c r="C618" s="160"/>
    </row>
    <row r="619">
      <c r="C619" s="160"/>
    </row>
    <row r="620">
      <c r="C620" s="160"/>
    </row>
    <row r="621">
      <c r="C621" s="160"/>
    </row>
    <row r="622">
      <c r="C622" s="160"/>
    </row>
    <row r="623">
      <c r="C623" s="160"/>
    </row>
    <row r="624">
      <c r="C624" s="160"/>
    </row>
    <row r="625">
      <c r="C625" s="160"/>
    </row>
    <row r="626">
      <c r="C626" s="160"/>
    </row>
    <row r="627">
      <c r="C627" s="160"/>
    </row>
    <row r="628">
      <c r="C628" s="160"/>
    </row>
    <row r="629">
      <c r="C629" s="160"/>
    </row>
    <row r="630">
      <c r="C630" s="160"/>
    </row>
    <row r="631">
      <c r="C631" s="160"/>
    </row>
    <row r="632">
      <c r="C632" s="160"/>
    </row>
    <row r="633">
      <c r="C633" s="160"/>
    </row>
    <row r="634">
      <c r="C634" s="160"/>
    </row>
    <row r="635">
      <c r="C635" s="160"/>
    </row>
    <row r="636">
      <c r="C636" s="160"/>
    </row>
    <row r="637">
      <c r="C637" s="160"/>
    </row>
    <row r="638">
      <c r="C638" s="160"/>
    </row>
    <row r="639">
      <c r="C639" s="160"/>
    </row>
    <row r="640">
      <c r="C640" s="160"/>
    </row>
    <row r="641">
      <c r="C641" s="160"/>
    </row>
    <row r="642">
      <c r="C642" s="160"/>
    </row>
    <row r="643">
      <c r="C643" s="160"/>
    </row>
    <row r="644">
      <c r="C644" s="160"/>
    </row>
    <row r="645">
      <c r="C645" s="160"/>
    </row>
    <row r="646">
      <c r="C646" s="160"/>
    </row>
    <row r="647">
      <c r="C647" s="160"/>
    </row>
    <row r="648">
      <c r="C648" s="160"/>
    </row>
    <row r="649">
      <c r="C649" s="160"/>
    </row>
    <row r="650">
      <c r="C650" s="160"/>
    </row>
    <row r="651">
      <c r="C651" s="160"/>
    </row>
    <row r="652">
      <c r="C652" s="160"/>
    </row>
    <row r="653">
      <c r="C653" s="160"/>
    </row>
    <row r="654">
      <c r="C654" s="160"/>
    </row>
    <row r="655">
      <c r="C655" s="160"/>
    </row>
    <row r="656">
      <c r="C656" s="160"/>
    </row>
    <row r="657">
      <c r="C657" s="160"/>
    </row>
    <row r="658">
      <c r="C658" s="160"/>
    </row>
    <row r="659">
      <c r="C659" s="160"/>
    </row>
    <row r="660">
      <c r="C660" s="160"/>
    </row>
    <row r="661">
      <c r="C661" s="160"/>
    </row>
    <row r="662">
      <c r="C662" s="160"/>
    </row>
    <row r="663">
      <c r="C663" s="160"/>
    </row>
    <row r="664">
      <c r="C664" s="160"/>
    </row>
    <row r="665">
      <c r="C665" s="160"/>
    </row>
    <row r="666">
      <c r="C666" s="160"/>
    </row>
    <row r="667">
      <c r="C667" s="160"/>
    </row>
    <row r="668">
      <c r="C668" s="160"/>
    </row>
    <row r="669">
      <c r="C669" s="160"/>
    </row>
    <row r="670">
      <c r="C670" s="160"/>
    </row>
    <row r="671">
      <c r="C671" s="160"/>
    </row>
    <row r="672">
      <c r="C672" s="160"/>
    </row>
    <row r="673">
      <c r="C673" s="160"/>
    </row>
    <row r="674">
      <c r="C674" s="160"/>
    </row>
    <row r="675">
      <c r="C675" s="160"/>
    </row>
    <row r="676">
      <c r="C676" s="160"/>
    </row>
    <row r="677">
      <c r="C677" s="160"/>
    </row>
    <row r="678">
      <c r="C678" s="160"/>
    </row>
    <row r="679">
      <c r="C679" s="160"/>
    </row>
    <row r="680">
      <c r="C680" s="160"/>
    </row>
    <row r="681">
      <c r="C681" s="160"/>
    </row>
    <row r="682">
      <c r="C682" s="160"/>
    </row>
    <row r="683">
      <c r="C683" s="160"/>
    </row>
    <row r="684">
      <c r="C684" s="160"/>
    </row>
    <row r="685">
      <c r="C685" s="160"/>
    </row>
    <row r="686">
      <c r="C686" s="160"/>
    </row>
    <row r="687">
      <c r="C687" s="160"/>
    </row>
    <row r="688">
      <c r="C688" s="160"/>
    </row>
    <row r="689">
      <c r="C689" s="160"/>
    </row>
    <row r="690">
      <c r="C690" s="160"/>
    </row>
    <row r="691">
      <c r="C691" s="160"/>
    </row>
    <row r="692">
      <c r="C692" s="160"/>
    </row>
    <row r="693">
      <c r="C693" s="160"/>
    </row>
    <row r="694">
      <c r="C694" s="160"/>
    </row>
    <row r="695">
      <c r="C695" s="160"/>
    </row>
    <row r="696">
      <c r="C696" s="160"/>
    </row>
    <row r="697">
      <c r="C697" s="160"/>
    </row>
    <row r="698">
      <c r="C698" s="160"/>
    </row>
    <row r="699">
      <c r="C699" s="160"/>
    </row>
    <row r="700">
      <c r="C700" s="160"/>
    </row>
    <row r="701">
      <c r="C701" s="160"/>
    </row>
    <row r="702">
      <c r="C702" s="160"/>
    </row>
    <row r="703">
      <c r="C703" s="160"/>
    </row>
    <row r="704">
      <c r="C704" s="160"/>
    </row>
    <row r="705">
      <c r="C705" s="160"/>
    </row>
    <row r="706">
      <c r="C706" s="160"/>
    </row>
    <row r="707">
      <c r="C707" s="160"/>
    </row>
    <row r="708">
      <c r="C708" s="160"/>
    </row>
    <row r="709">
      <c r="C709" s="160"/>
    </row>
    <row r="710">
      <c r="C710" s="160"/>
    </row>
    <row r="711">
      <c r="C711" s="160"/>
    </row>
    <row r="712">
      <c r="C712" s="160"/>
    </row>
    <row r="713">
      <c r="C713" s="160"/>
    </row>
    <row r="714">
      <c r="C714" s="160"/>
    </row>
    <row r="715">
      <c r="C715" s="160"/>
    </row>
    <row r="716">
      <c r="C716" s="160"/>
    </row>
    <row r="717">
      <c r="C717" s="160"/>
    </row>
    <row r="718">
      <c r="C718" s="160"/>
    </row>
    <row r="719">
      <c r="C719" s="160"/>
    </row>
    <row r="720">
      <c r="C720" s="160"/>
    </row>
    <row r="721">
      <c r="C721" s="160"/>
    </row>
    <row r="722">
      <c r="C722" s="160"/>
    </row>
    <row r="723">
      <c r="C723" s="160"/>
    </row>
    <row r="724">
      <c r="C724" s="160"/>
    </row>
    <row r="725">
      <c r="C725" s="160"/>
    </row>
    <row r="726">
      <c r="C726" s="160"/>
    </row>
    <row r="727">
      <c r="C727" s="160"/>
    </row>
    <row r="728">
      <c r="C728" s="160"/>
    </row>
    <row r="729">
      <c r="C729" s="160"/>
    </row>
    <row r="730">
      <c r="C730" s="160"/>
    </row>
    <row r="731">
      <c r="C731" s="160"/>
    </row>
    <row r="732">
      <c r="C732" s="160"/>
    </row>
    <row r="733">
      <c r="C733" s="160"/>
    </row>
    <row r="734">
      <c r="C734" s="160"/>
    </row>
    <row r="735">
      <c r="C735" s="160"/>
    </row>
    <row r="736">
      <c r="C736" s="160"/>
    </row>
    <row r="737">
      <c r="C737" s="160"/>
    </row>
    <row r="738">
      <c r="C738" s="160"/>
    </row>
    <row r="739">
      <c r="C739" s="160"/>
    </row>
    <row r="740">
      <c r="C740" s="160"/>
    </row>
    <row r="741">
      <c r="C741" s="160"/>
    </row>
    <row r="742">
      <c r="C742" s="160"/>
    </row>
    <row r="743">
      <c r="C743" s="160"/>
    </row>
    <row r="744">
      <c r="C744" s="160"/>
    </row>
    <row r="745">
      <c r="C745" s="160"/>
    </row>
    <row r="746">
      <c r="C746" s="160"/>
    </row>
    <row r="747">
      <c r="C747" s="160"/>
    </row>
    <row r="748">
      <c r="C748" s="160"/>
    </row>
    <row r="749">
      <c r="C749" s="160"/>
    </row>
    <row r="750">
      <c r="C750" s="160"/>
    </row>
    <row r="751">
      <c r="C751" s="160"/>
    </row>
    <row r="752">
      <c r="C752" s="160"/>
    </row>
    <row r="753">
      <c r="C753" s="160"/>
    </row>
    <row r="754">
      <c r="C754" s="160"/>
    </row>
    <row r="755">
      <c r="C755" s="160"/>
    </row>
    <row r="756">
      <c r="C756" s="160"/>
    </row>
    <row r="757">
      <c r="C757" s="160"/>
    </row>
    <row r="758">
      <c r="C758" s="160"/>
    </row>
    <row r="759">
      <c r="C759" s="160"/>
    </row>
    <row r="760">
      <c r="C760" s="160"/>
    </row>
    <row r="761">
      <c r="C761" s="160"/>
    </row>
    <row r="762">
      <c r="C762" s="160"/>
    </row>
    <row r="763">
      <c r="C763" s="160"/>
    </row>
    <row r="764">
      <c r="C764" s="160"/>
    </row>
    <row r="765">
      <c r="C765" s="160"/>
    </row>
    <row r="766">
      <c r="C766" s="160"/>
    </row>
    <row r="767">
      <c r="C767" s="160"/>
    </row>
    <row r="768">
      <c r="C768" s="160"/>
    </row>
    <row r="769">
      <c r="C769" s="160"/>
    </row>
    <row r="770">
      <c r="C770" s="160"/>
    </row>
    <row r="771">
      <c r="C771" s="160"/>
    </row>
    <row r="772">
      <c r="C772" s="160"/>
    </row>
    <row r="773">
      <c r="C773" s="160"/>
    </row>
    <row r="774">
      <c r="C774" s="160"/>
    </row>
    <row r="775">
      <c r="C775" s="160"/>
    </row>
    <row r="776">
      <c r="C776" s="160"/>
    </row>
    <row r="777">
      <c r="C777" s="160"/>
    </row>
    <row r="778">
      <c r="C778" s="160"/>
    </row>
    <row r="779">
      <c r="C779" s="160"/>
    </row>
    <row r="780">
      <c r="C780" s="160"/>
    </row>
    <row r="781">
      <c r="C781" s="160"/>
    </row>
    <row r="782">
      <c r="C782" s="160"/>
    </row>
    <row r="783">
      <c r="C783" s="160"/>
    </row>
    <row r="784">
      <c r="C784" s="160"/>
    </row>
    <row r="785">
      <c r="C785" s="160"/>
    </row>
    <row r="786">
      <c r="C786" s="160"/>
    </row>
    <row r="787">
      <c r="C787" s="160"/>
    </row>
    <row r="788">
      <c r="C788" s="160"/>
    </row>
    <row r="789">
      <c r="C789" s="160"/>
    </row>
    <row r="790">
      <c r="C790" s="160"/>
    </row>
    <row r="791">
      <c r="C791" s="160"/>
    </row>
    <row r="792">
      <c r="C792" s="160"/>
    </row>
    <row r="793">
      <c r="C793" s="160"/>
    </row>
    <row r="794">
      <c r="C794" s="160"/>
    </row>
    <row r="795">
      <c r="C795" s="160"/>
    </row>
    <row r="796">
      <c r="C796" s="160"/>
    </row>
    <row r="797">
      <c r="C797" s="160"/>
    </row>
    <row r="798">
      <c r="C798" s="160"/>
    </row>
    <row r="799">
      <c r="C799" s="160"/>
    </row>
    <row r="800">
      <c r="C800" s="160"/>
    </row>
    <row r="801">
      <c r="C801" s="160"/>
    </row>
    <row r="802">
      <c r="C802" s="160"/>
    </row>
    <row r="803">
      <c r="C803" s="160"/>
    </row>
    <row r="804">
      <c r="C804" s="160"/>
    </row>
    <row r="805">
      <c r="C805" s="160"/>
    </row>
    <row r="806">
      <c r="C806" s="160"/>
    </row>
    <row r="807">
      <c r="C807" s="160"/>
    </row>
    <row r="808">
      <c r="C808" s="160"/>
    </row>
    <row r="809">
      <c r="C809" s="160"/>
    </row>
    <row r="810">
      <c r="C810" s="160"/>
    </row>
    <row r="811">
      <c r="C811" s="160"/>
    </row>
    <row r="812">
      <c r="C812" s="160"/>
    </row>
    <row r="813">
      <c r="C813" s="160"/>
    </row>
    <row r="814">
      <c r="C814" s="160"/>
    </row>
    <row r="815">
      <c r="C815" s="160"/>
    </row>
    <row r="816">
      <c r="C816" s="160"/>
    </row>
    <row r="817">
      <c r="C817" s="160"/>
    </row>
    <row r="818">
      <c r="C818" s="160"/>
    </row>
    <row r="819">
      <c r="C819" s="160"/>
    </row>
    <row r="820">
      <c r="C820" s="160"/>
    </row>
    <row r="821">
      <c r="C821" s="160"/>
    </row>
    <row r="822">
      <c r="C822" s="160"/>
    </row>
    <row r="823">
      <c r="C823" s="160"/>
    </row>
    <row r="824">
      <c r="C824" s="160"/>
    </row>
    <row r="825">
      <c r="C825" s="160"/>
    </row>
    <row r="826">
      <c r="C826" s="160"/>
    </row>
    <row r="827">
      <c r="C827" s="160"/>
    </row>
    <row r="828">
      <c r="C828" s="160"/>
    </row>
    <row r="829">
      <c r="C829" s="160"/>
    </row>
    <row r="830">
      <c r="C830" s="160"/>
    </row>
    <row r="831">
      <c r="C831" s="160"/>
    </row>
    <row r="832">
      <c r="C832" s="160"/>
    </row>
    <row r="833">
      <c r="C833" s="160"/>
    </row>
    <row r="834">
      <c r="C834" s="160"/>
    </row>
    <row r="835">
      <c r="C835" s="160"/>
    </row>
    <row r="836">
      <c r="C836" s="160"/>
    </row>
    <row r="837">
      <c r="C837" s="160"/>
    </row>
    <row r="838">
      <c r="C838" s="160"/>
    </row>
    <row r="839">
      <c r="C839" s="160"/>
    </row>
    <row r="840">
      <c r="C840" s="160"/>
    </row>
    <row r="841">
      <c r="C841" s="160"/>
    </row>
    <row r="842">
      <c r="C842" s="160"/>
    </row>
    <row r="843">
      <c r="C843" s="160"/>
    </row>
    <row r="844">
      <c r="C844" s="160"/>
    </row>
    <row r="845">
      <c r="C845" s="160"/>
    </row>
    <row r="846">
      <c r="C846" s="160"/>
    </row>
    <row r="847">
      <c r="C847" s="160"/>
    </row>
    <row r="848">
      <c r="C848" s="160"/>
    </row>
    <row r="849">
      <c r="C849" s="160"/>
    </row>
    <row r="850">
      <c r="C850" s="160"/>
    </row>
    <row r="851">
      <c r="C851" s="160"/>
    </row>
    <row r="852">
      <c r="C852" s="160"/>
    </row>
    <row r="853">
      <c r="C853" s="160"/>
    </row>
    <row r="854">
      <c r="C854" s="160"/>
    </row>
    <row r="855">
      <c r="C855" s="160"/>
    </row>
    <row r="856">
      <c r="C856" s="160"/>
    </row>
    <row r="857">
      <c r="C857" s="160"/>
    </row>
    <row r="858">
      <c r="C858" s="160"/>
    </row>
    <row r="859">
      <c r="C859" s="160"/>
    </row>
    <row r="860">
      <c r="C860" s="160"/>
    </row>
    <row r="861">
      <c r="C861" s="160"/>
    </row>
    <row r="862">
      <c r="C862" s="160"/>
    </row>
    <row r="863">
      <c r="C863" s="160"/>
    </row>
    <row r="864">
      <c r="C864" s="160"/>
    </row>
    <row r="865">
      <c r="C865" s="160"/>
    </row>
    <row r="866">
      <c r="C866" s="160"/>
    </row>
    <row r="867">
      <c r="C867" s="160"/>
    </row>
    <row r="868">
      <c r="C868" s="160"/>
    </row>
    <row r="869">
      <c r="C869" s="160"/>
    </row>
    <row r="870">
      <c r="C870" s="160"/>
    </row>
    <row r="871">
      <c r="C871" s="160"/>
    </row>
    <row r="872">
      <c r="C872" s="160"/>
    </row>
    <row r="873">
      <c r="C873" s="160"/>
    </row>
    <row r="874">
      <c r="C874" s="160"/>
    </row>
    <row r="875">
      <c r="C875" s="160"/>
    </row>
    <row r="876">
      <c r="C876" s="160"/>
    </row>
    <row r="877">
      <c r="C877" s="160"/>
    </row>
    <row r="878">
      <c r="C878" s="160"/>
    </row>
    <row r="879">
      <c r="C879" s="160"/>
    </row>
    <row r="880">
      <c r="C880" s="160"/>
    </row>
    <row r="881">
      <c r="C881" s="160"/>
    </row>
    <row r="882">
      <c r="C882" s="160"/>
    </row>
    <row r="883">
      <c r="C883" s="160"/>
    </row>
    <row r="884">
      <c r="C884" s="160"/>
    </row>
    <row r="885">
      <c r="C885" s="160"/>
    </row>
    <row r="886">
      <c r="C886" s="160"/>
    </row>
    <row r="887">
      <c r="C887" s="160"/>
    </row>
    <row r="888">
      <c r="C888" s="160"/>
    </row>
    <row r="889">
      <c r="C889" s="160"/>
    </row>
    <row r="890">
      <c r="C890" s="160"/>
    </row>
    <row r="891">
      <c r="C891" s="160"/>
    </row>
    <row r="892">
      <c r="C892" s="160"/>
    </row>
    <row r="893">
      <c r="C893" s="160"/>
    </row>
    <row r="894">
      <c r="C894" s="160"/>
    </row>
    <row r="895">
      <c r="C895" s="160"/>
    </row>
    <row r="896">
      <c r="C896" s="160"/>
    </row>
    <row r="897">
      <c r="C897" s="160"/>
    </row>
    <row r="898">
      <c r="C898" s="160"/>
    </row>
    <row r="899">
      <c r="C899" s="160"/>
    </row>
    <row r="900">
      <c r="C900" s="160"/>
    </row>
    <row r="901">
      <c r="C901" s="160"/>
    </row>
    <row r="902">
      <c r="C902" s="160"/>
    </row>
    <row r="903">
      <c r="C903" s="160"/>
    </row>
    <row r="904">
      <c r="C904" s="160"/>
    </row>
    <row r="905">
      <c r="C905" s="160"/>
    </row>
    <row r="906">
      <c r="C906" s="160"/>
    </row>
    <row r="907">
      <c r="C907" s="160"/>
    </row>
    <row r="908">
      <c r="C908" s="160"/>
    </row>
    <row r="909">
      <c r="C909" s="160"/>
    </row>
    <row r="910">
      <c r="C910" s="160"/>
    </row>
    <row r="911">
      <c r="C911" s="160"/>
    </row>
    <row r="912">
      <c r="C912" s="160"/>
    </row>
    <row r="913">
      <c r="C913" s="160"/>
    </row>
    <row r="914">
      <c r="C914" s="160"/>
    </row>
    <row r="915">
      <c r="C915" s="160"/>
    </row>
    <row r="916">
      <c r="C916" s="160"/>
    </row>
    <row r="917">
      <c r="C917" s="160"/>
    </row>
    <row r="918">
      <c r="C918" s="160"/>
    </row>
    <row r="919">
      <c r="C919" s="160"/>
    </row>
    <row r="920">
      <c r="C920" s="160"/>
    </row>
    <row r="921">
      <c r="C921" s="160"/>
    </row>
    <row r="922">
      <c r="C922" s="160"/>
    </row>
    <row r="923">
      <c r="C923" s="160"/>
    </row>
    <row r="924">
      <c r="C924" s="160"/>
    </row>
    <row r="925">
      <c r="C925" s="160"/>
    </row>
    <row r="926">
      <c r="C926" s="160"/>
    </row>
    <row r="927">
      <c r="C927" s="160"/>
    </row>
    <row r="928">
      <c r="C928" s="160"/>
    </row>
    <row r="929">
      <c r="C929" s="160"/>
    </row>
    <row r="930">
      <c r="C930" s="160"/>
    </row>
    <row r="931">
      <c r="C931" s="160"/>
    </row>
    <row r="932">
      <c r="C932" s="160"/>
    </row>
    <row r="933">
      <c r="C933" s="160"/>
    </row>
    <row r="934">
      <c r="C934" s="160"/>
    </row>
    <row r="935">
      <c r="C935" s="160"/>
    </row>
    <row r="936">
      <c r="C936" s="160"/>
    </row>
    <row r="937">
      <c r="C937" s="160"/>
    </row>
    <row r="938">
      <c r="C938" s="160"/>
    </row>
    <row r="939">
      <c r="C939" s="160"/>
    </row>
    <row r="940">
      <c r="C940" s="160"/>
    </row>
    <row r="941">
      <c r="C941" s="160"/>
    </row>
    <row r="942">
      <c r="C942" s="160"/>
    </row>
    <row r="943">
      <c r="C943" s="160"/>
    </row>
    <row r="944">
      <c r="C944" s="160"/>
    </row>
    <row r="945">
      <c r="C945" s="160"/>
    </row>
    <row r="946">
      <c r="C946" s="160"/>
    </row>
    <row r="947">
      <c r="C947" s="160"/>
    </row>
    <row r="948">
      <c r="C948" s="160"/>
    </row>
    <row r="949">
      <c r="C949" s="160"/>
    </row>
    <row r="950">
      <c r="C950" s="160"/>
    </row>
    <row r="951">
      <c r="C951" s="160"/>
    </row>
    <row r="952">
      <c r="C952" s="160"/>
    </row>
    <row r="953">
      <c r="C953" s="160"/>
    </row>
    <row r="954">
      <c r="C954" s="160"/>
    </row>
    <row r="955">
      <c r="C955" s="160"/>
    </row>
    <row r="956">
      <c r="C956" s="160"/>
    </row>
    <row r="957">
      <c r="C957" s="160"/>
    </row>
    <row r="958">
      <c r="C958" s="160"/>
    </row>
    <row r="959">
      <c r="C959" s="160"/>
    </row>
    <row r="960">
      <c r="C960" s="160"/>
    </row>
    <row r="961">
      <c r="C961" s="160"/>
    </row>
    <row r="962">
      <c r="C962" s="160"/>
    </row>
    <row r="963">
      <c r="C963" s="160"/>
    </row>
    <row r="964">
      <c r="C964" s="160"/>
    </row>
    <row r="965">
      <c r="C965" s="160"/>
    </row>
    <row r="966">
      <c r="C966" s="160"/>
    </row>
    <row r="967">
      <c r="C967" s="160"/>
    </row>
    <row r="968">
      <c r="C968" s="160"/>
    </row>
    <row r="969">
      <c r="C969" s="160"/>
    </row>
    <row r="970">
      <c r="C970" s="160"/>
    </row>
    <row r="971">
      <c r="C971" s="160"/>
    </row>
    <row r="972">
      <c r="C972" s="160"/>
    </row>
    <row r="973">
      <c r="C973" s="160"/>
    </row>
    <row r="974">
      <c r="C974" s="160"/>
    </row>
    <row r="975">
      <c r="C975" s="160"/>
    </row>
    <row r="976">
      <c r="C976" s="160"/>
    </row>
    <row r="977">
      <c r="C977" s="160"/>
    </row>
    <row r="978">
      <c r="C978" s="160"/>
    </row>
    <row r="979">
      <c r="C979" s="160"/>
    </row>
    <row r="980">
      <c r="C980" s="160"/>
    </row>
    <row r="981">
      <c r="C981" s="160"/>
    </row>
    <row r="982">
      <c r="C982" s="160"/>
    </row>
    <row r="983">
      <c r="C983" s="160"/>
    </row>
    <row r="984">
      <c r="C984" s="160"/>
    </row>
    <row r="985">
      <c r="C985" s="160"/>
    </row>
    <row r="986">
      <c r="C986" s="160"/>
    </row>
    <row r="987">
      <c r="C987" s="160"/>
    </row>
    <row r="988">
      <c r="C988" s="160"/>
    </row>
    <row r="989">
      <c r="C989" s="160"/>
    </row>
    <row r="990">
      <c r="C990" s="160"/>
    </row>
    <row r="991">
      <c r="C991" s="160"/>
    </row>
    <row r="992">
      <c r="C992" s="160"/>
    </row>
    <row r="993">
      <c r="C993" s="160"/>
    </row>
    <row r="994">
      <c r="C994" s="160"/>
    </row>
    <row r="995">
      <c r="C995" s="160"/>
    </row>
    <row r="996">
      <c r="C996" s="160"/>
    </row>
    <row r="997">
      <c r="C997" s="160"/>
    </row>
    <row r="998">
      <c r="C998" s="160"/>
    </row>
    <row r="999">
      <c r="C999" s="160"/>
    </row>
    <row r="1000">
      <c r="C1000" s="160"/>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location="timeline" ref="C13"/>
    <hyperlink r:id="rId13" ref="C14"/>
    <hyperlink r:id="rId14" ref="C15"/>
    <hyperlink r:id="rId15" ref="C16"/>
    <hyperlink r:id="rId16" ref="C98"/>
  </hyperlinks>
  <drawing r:id="rId17"/>
</worksheet>
</file>