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405"/>
  <workbookPr defaultThemeVersion="166925"/>
  <xr:revisionPtr revIDLastSave="6456" documentId="11_E60897F41BE170836B02CE998F75CCDC64E183C8" xr6:coauthVersionLast="47" xr6:coauthVersionMax="47" xr10:uidLastSave="{E93E6357-B936-4675-9F23-A83EF40446B4}"/>
  <bookViews>
    <workbookView xWindow="240" yWindow="105" windowWidth="14805" windowHeight="8010" firstSheet="1" activeTab="1" xr2:uid="{00000000-000D-0000-FFFF-FFFF00000000}"/>
  </bookViews>
  <sheets>
    <sheet name="Full Flower and Visitation Data" sheetId="1" r:id="rId1"/>
    <sheet name="Flower Metadata for Screening" sheetId="2" r:id="rId2"/>
    <sheet name="cDNA synth calc" sheetId="3" r:id="rId3"/>
    <sheet name="QN_Miller cDNA plate-2" sheetId="23" r:id="rId4"/>
    <sheet name="TI_Mills cDNA Plate" sheetId="22" r:id="rId5"/>
    <sheet name="FW_Huggins CW_Max cDNA plate" sheetId="19" r:id="rId6"/>
    <sheet name="XQ_KB cDNA plate" sheetId="20" r:id="rId7"/>
    <sheet name="KC_Domes cDNA plate" sheetId="21" r:id="rId8"/>
    <sheet name="MM_Swede cDNA" sheetId="18" r:id="rId9"/>
    <sheet name="EK_Daniels cDNA plate" sheetId="17" r:id="rId10"/>
    <sheet name="QN_Miller cDNA plate" sheetId="16" r:id="rId11"/>
    <sheet name="TD_Home cDNA plate" sheetId="15" r:id="rId12"/>
    <sheet name="NG_Ball cDNA plate" sheetId="13" r:id="rId13"/>
    <sheet name="UT_Home cDNA plate" sheetId="10" r:id="rId14"/>
    <sheet name="CN_Oddy cDNA plate and calc" sheetId="9" r:id="rId15"/>
    <sheet name="CL_Bull cDNA plate" sheetId="8" r:id="rId16"/>
    <sheet name="LT_Grange cDNA plate (updated)" sheetId="12" r:id="rId17"/>
    <sheet name="HG_School cDNA plate (updated)" sheetId="14" r:id="rId18"/>
    <sheet name="Diluting RNA for cDNA synth" sheetId="5" r:id="rId19"/>
    <sheet name="Nanodropping LT_Grange RNA 3-23" sheetId="11" r:id="rId20"/>
    <sheet name="OLD - HG_School, LT_Grange" sheetId="6" r:id="rId21"/>
    <sheet name="cDNA Plate 1 (practice)" sheetId="4" r:id="rId22"/>
    <sheet name="qPCR LT_Grange HG_School" sheetId="7" r:id="rId23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6" i="23" l="1"/>
  <c r="R5" i="23"/>
  <c r="R4" i="23"/>
  <c r="R7" i="23" s="1"/>
  <c r="E386" i="3"/>
  <c r="E379" i="3"/>
  <c r="E373" i="3"/>
  <c r="E374" i="3"/>
  <c r="E375" i="3"/>
  <c r="E376" i="3"/>
  <c r="E377" i="3"/>
  <c r="E378" i="3"/>
  <c r="E380" i="3"/>
  <c r="E381" i="3"/>
  <c r="E382" i="3"/>
  <c r="E383" i="3"/>
  <c r="E384" i="3"/>
  <c r="E385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F373" i="3"/>
  <c r="F375" i="3"/>
  <c r="F377" i="3"/>
  <c r="F378" i="3"/>
  <c r="F381" i="3"/>
  <c r="F382" i="3"/>
  <c r="F387" i="3"/>
  <c r="F391" i="3"/>
  <c r="F395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F370" i="3"/>
  <c r="F367" i="3"/>
  <c r="F362" i="3"/>
  <c r="F335" i="3"/>
  <c r="C329" i="3"/>
  <c r="E329" i="3" s="1"/>
  <c r="C330" i="3"/>
  <c r="E330" i="3" s="1"/>
  <c r="C331" i="3"/>
  <c r="E331" i="3" s="1"/>
  <c r="C332" i="3"/>
  <c r="E332" i="3" s="1"/>
  <c r="C333" i="3"/>
  <c r="E333" i="3" s="1"/>
  <c r="C334" i="3"/>
  <c r="E334" i="3" s="1"/>
  <c r="C335" i="3"/>
  <c r="E335" i="3" s="1"/>
  <c r="C336" i="3"/>
  <c r="E336" i="3" s="1"/>
  <c r="C337" i="3"/>
  <c r="E337" i="3" s="1"/>
  <c r="C338" i="3"/>
  <c r="E338" i="3" s="1"/>
  <c r="C339" i="3"/>
  <c r="E339" i="3" s="1"/>
  <c r="C340" i="3"/>
  <c r="E340" i="3" s="1"/>
  <c r="C341" i="3"/>
  <c r="E341" i="3" s="1"/>
  <c r="C342" i="3"/>
  <c r="E342" i="3" s="1"/>
  <c r="C343" i="3"/>
  <c r="E343" i="3" s="1"/>
  <c r="C344" i="3"/>
  <c r="E344" i="3" s="1"/>
  <c r="C345" i="3"/>
  <c r="E345" i="3" s="1"/>
  <c r="C346" i="3"/>
  <c r="E346" i="3" s="1"/>
  <c r="C347" i="3"/>
  <c r="E347" i="3" s="1"/>
  <c r="C348" i="3"/>
  <c r="E348" i="3" s="1"/>
  <c r="C349" i="3"/>
  <c r="E349" i="3" s="1"/>
  <c r="C350" i="3"/>
  <c r="E350" i="3" s="1"/>
  <c r="C351" i="3"/>
  <c r="E351" i="3" s="1"/>
  <c r="C352" i="3"/>
  <c r="E352" i="3" s="1"/>
  <c r="C353" i="3"/>
  <c r="E353" i="3" s="1"/>
  <c r="C354" i="3"/>
  <c r="E354" i="3" s="1"/>
  <c r="C355" i="3"/>
  <c r="E355" i="3" s="1"/>
  <c r="C356" i="3"/>
  <c r="E356" i="3" s="1"/>
  <c r="C357" i="3"/>
  <c r="E357" i="3" s="1"/>
  <c r="C358" i="3"/>
  <c r="E358" i="3" s="1"/>
  <c r="C359" i="3"/>
  <c r="E359" i="3" s="1"/>
  <c r="C360" i="3"/>
  <c r="E360" i="3" s="1"/>
  <c r="C361" i="3"/>
  <c r="E361" i="3" s="1"/>
  <c r="C362" i="3"/>
  <c r="E362" i="3" s="1"/>
  <c r="C363" i="3"/>
  <c r="E363" i="3" s="1"/>
  <c r="C364" i="3"/>
  <c r="E364" i="3" s="1"/>
  <c r="C365" i="3"/>
  <c r="E365" i="3" s="1"/>
  <c r="C366" i="3"/>
  <c r="E366" i="3" s="1"/>
  <c r="C367" i="3"/>
  <c r="E367" i="3" s="1"/>
  <c r="C368" i="3"/>
  <c r="E368" i="3" s="1"/>
  <c r="C369" i="3"/>
  <c r="E369" i="3" s="1"/>
  <c r="C370" i="3"/>
  <c r="E370" i="3" s="1"/>
  <c r="C371" i="3"/>
  <c r="E371" i="3" s="1"/>
  <c r="C372" i="3"/>
  <c r="E372" i="3" s="1"/>
  <c r="C327" i="3"/>
  <c r="E327" i="3" s="1"/>
  <c r="C328" i="3"/>
  <c r="E328" i="3" s="1"/>
  <c r="C326" i="3"/>
  <c r="Q5" i="19"/>
  <c r="Q6" i="19"/>
  <c r="Q4" i="19"/>
  <c r="Q7" i="19"/>
  <c r="F311" i="3"/>
  <c r="F305" i="3"/>
  <c r="C297" i="3"/>
  <c r="E297" i="3" s="1"/>
  <c r="C298" i="3"/>
  <c r="E298" i="3" s="1"/>
  <c r="C299" i="3"/>
  <c r="E299" i="3" s="1"/>
  <c r="C300" i="3"/>
  <c r="E300" i="3" s="1"/>
  <c r="C301" i="3"/>
  <c r="E301" i="3" s="1"/>
  <c r="C302" i="3"/>
  <c r="E302" i="3" s="1"/>
  <c r="C303" i="3"/>
  <c r="E303" i="3" s="1"/>
  <c r="C304" i="3"/>
  <c r="E304" i="3" s="1"/>
  <c r="C305" i="3"/>
  <c r="E305" i="3" s="1"/>
  <c r="C306" i="3"/>
  <c r="E306" i="3" s="1"/>
  <c r="C307" i="3"/>
  <c r="E307" i="3" s="1"/>
  <c r="C308" i="3"/>
  <c r="E308" i="3" s="1"/>
  <c r="C309" i="3"/>
  <c r="E309" i="3" s="1"/>
  <c r="C310" i="3"/>
  <c r="E310" i="3" s="1"/>
  <c r="C311" i="3"/>
  <c r="E311" i="3" s="1"/>
  <c r="E326" i="3"/>
  <c r="C325" i="3"/>
  <c r="E325" i="3" s="1"/>
  <c r="C324" i="3"/>
  <c r="E324" i="3" s="1"/>
  <c r="C323" i="3"/>
  <c r="E323" i="3" s="1"/>
  <c r="C322" i="3"/>
  <c r="E322" i="3" s="1"/>
  <c r="C321" i="3"/>
  <c r="E321" i="3" s="1"/>
  <c r="C320" i="3"/>
  <c r="E320" i="3" s="1"/>
  <c r="C319" i="3"/>
  <c r="E319" i="3" s="1"/>
  <c r="C318" i="3"/>
  <c r="E318" i="3" s="1"/>
  <c r="C317" i="3"/>
  <c r="E317" i="3" s="1"/>
  <c r="C316" i="3"/>
  <c r="E316" i="3" s="1"/>
  <c r="C315" i="3"/>
  <c r="E315" i="3" s="1"/>
  <c r="C314" i="3"/>
  <c r="E314" i="3" s="1"/>
  <c r="C313" i="3"/>
  <c r="E313" i="3" s="1"/>
  <c r="F288" i="3"/>
  <c r="C312" i="3"/>
  <c r="E312" i="3" s="1"/>
  <c r="P275" i="2"/>
  <c r="Q5" i="20"/>
  <c r="Q6" i="20"/>
  <c r="Q4" i="20"/>
  <c r="Q7" i="20"/>
  <c r="C286" i="3"/>
  <c r="E286" i="3" s="1"/>
  <c r="C287" i="3"/>
  <c r="E287" i="3" s="1"/>
  <c r="C288" i="3"/>
  <c r="E288" i="3" s="1"/>
  <c r="C289" i="3"/>
  <c r="E289" i="3" s="1"/>
  <c r="C290" i="3"/>
  <c r="E290" i="3" s="1"/>
  <c r="C291" i="3"/>
  <c r="E291" i="3" s="1"/>
  <c r="C292" i="3"/>
  <c r="E292" i="3" s="1"/>
  <c r="C293" i="3"/>
  <c r="E293" i="3" s="1"/>
  <c r="C294" i="3"/>
  <c r="E294" i="3" s="1"/>
  <c r="C295" i="3"/>
  <c r="E295" i="3" s="1"/>
  <c r="C296" i="3"/>
  <c r="E296" i="3" s="1"/>
  <c r="C277" i="3"/>
  <c r="E277" i="3" s="1"/>
  <c r="C278" i="3"/>
  <c r="E278" i="3" s="1"/>
  <c r="C279" i="3"/>
  <c r="E279" i="3" s="1"/>
  <c r="C280" i="3"/>
  <c r="E280" i="3" s="1"/>
  <c r="C281" i="3"/>
  <c r="E281" i="3" s="1"/>
  <c r="C282" i="3"/>
  <c r="E282" i="3" s="1"/>
  <c r="C283" i="3"/>
  <c r="E283" i="3" s="1"/>
  <c r="C284" i="3"/>
  <c r="E284" i="3" s="1"/>
  <c r="C285" i="3"/>
  <c r="E285" i="3" s="1"/>
  <c r="C276" i="3"/>
  <c r="E276" i="3" s="1"/>
  <c r="P638" i="2"/>
  <c r="P637" i="2"/>
  <c r="P636" i="2"/>
  <c r="P641" i="2"/>
  <c r="P640" i="2"/>
  <c r="P639" i="2"/>
  <c r="C265" i="3"/>
  <c r="E265" i="3" s="1"/>
  <c r="C266" i="3"/>
  <c r="E266" i="3" s="1"/>
  <c r="C267" i="3"/>
  <c r="E267" i="3" s="1"/>
  <c r="C268" i="3"/>
  <c r="E268" i="3" s="1"/>
  <c r="C269" i="3"/>
  <c r="E269" i="3" s="1"/>
  <c r="C270" i="3"/>
  <c r="E270" i="3" s="1"/>
  <c r="C271" i="3"/>
  <c r="E271" i="3" s="1"/>
  <c r="C272" i="3"/>
  <c r="E272" i="3" s="1"/>
  <c r="C273" i="3"/>
  <c r="E273" i="3" s="1"/>
  <c r="C274" i="3"/>
  <c r="E274" i="3" s="1"/>
  <c r="C275" i="3"/>
  <c r="E275" i="3" s="1"/>
  <c r="C242" i="3"/>
  <c r="F229" i="3"/>
  <c r="R5" i="17"/>
  <c r="R6" i="17"/>
  <c r="R4" i="17"/>
  <c r="R7" i="17"/>
  <c r="R5" i="16"/>
  <c r="R6" i="16"/>
  <c r="R4" i="16"/>
  <c r="R7" i="16"/>
  <c r="F262" i="3"/>
  <c r="F252" i="3"/>
  <c r="F244" i="3"/>
  <c r="C245" i="3"/>
  <c r="E245" i="3" s="1"/>
  <c r="C246" i="3"/>
  <c r="E246" i="3" s="1"/>
  <c r="C247" i="3"/>
  <c r="E247" i="3" s="1"/>
  <c r="C248" i="3"/>
  <c r="E248" i="3" s="1"/>
  <c r="C249" i="3"/>
  <c r="E249" i="3" s="1"/>
  <c r="C250" i="3"/>
  <c r="E250" i="3" s="1"/>
  <c r="C251" i="3"/>
  <c r="E251" i="3" s="1"/>
  <c r="C252" i="3"/>
  <c r="E252" i="3" s="1"/>
  <c r="C253" i="3"/>
  <c r="E253" i="3" s="1"/>
  <c r="C254" i="3"/>
  <c r="E254" i="3" s="1"/>
  <c r="C255" i="3"/>
  <c r="E255" i="3" s="1"/>
  <c r="C256" i="3"/>
  <c r="E256" i="3" s="1"/>
  <c r="C257" i="3"/>
  <c r="E257" i="3" s="1"/>
  <c r="C258" i="3"/>
  <c r="E258" i="3" s="1"/>
  <c r="C259" i="3"/>
  <c r="E259" i="3" s="1"/>
  <c r="C260" i="3"/>
  <c r="E260" i="3" s="1"/>
  <c r="C261" i="3"/>
  <c r="E261" i="3" s="1"/>
  <c r="C262" i="3"/>
  <c r="E262" i="3" s="1"/>
  <c r="C263" i="3"/>
  <c r="E263" i="3" s="1"/>
  <c r="C264" i="3"/>
  <c r="E264" i="3" s="1"/>
  <c r="C224" i="3"/>
  <c r="E224" i="3" s="1"/>
  <c r="C225" i="3"/>
  <c r="E225" i="3" s="1"/>
  <c r="C226" i="3"/>
  <c r="E226" i="3" s="1"/>
  <c r="C227" i="3"/>
  <c r="E227" i="3" s="1"/>
  <c r="C228" i="3"/>
  <c r="E228" i="3" s="1"/>
  <c r="C229" i="3"/>
  <c r="E229" i="3" s="1"/>
  <c r="C230" i="3"/>
  <c r="E230" i="3" s="1"/>
  <c r="C231" i="3"/>
  <c r="E231" i="3" s="1"/>
  <c r="C232" i="3"/>
  <c r="E232" i="3" s="1"/>
  <c r="C233" i="3"/>
  <c r="E233" i="3" s="1"/>
  <c r="C234" i="3"/>
  <c r="E234" i="3" s="1"/>
  <c r="C235" i="3"/>
  <c r="E235" i="3" s="1"/>
  <c r="C236" i="3"/>
  <c r="E236" i="3" s="1"/>
  <c r="C237" i="3"/>
  <c r="E237" i="3" s="1"/>
  <c r="C238" i="3"/>
  <c r="E238" i="3" s="1"/>
  <c r="C239" i="3"/>
  <c r="E239" i="3" s="1"/>
  <c r="C240" i="3"/>
  <c r="E240" i="3" s="1"/>
  <c r="C241" i="3"/>
  <c r="E241" i="3" s="1"/>
  <c r="E242" i="3"/>
  <c r="C243" i="3"/>
  <c r="E243" i="3" s="1"/>
  <c r="C244" i="3"/>
  <c r="E244" i="3" s="1"/>
  <c r="R7" i="15"/>
  <c r="R4" i="15"/>
  <c r="R5" i="15"/>
  <c r="R6" i="15"/>
  <c r="F222" i="3"/>
  <c r="C205" i="3"/>
  <c r="E205" i="3"/>
  <c r="C206" i="3"/>
  <c r="E206" i="3"/>
  <c r="C207" i="3"/>
  <c r="E207" i="3"/>
  <c r="C208" i="3"/>
  <c r="E208" i="3"/>
  <c r="C209" i="3"/>
  <c r="E209" i="3"/>
  <c r="C210" i="3"/>
  <c r="E210" i="3"/>
  <c r="C211" i="3"/>
  <c r="E211" i="3"/>
  <c r="C212" i="3"/>
  <c r="E212" i="3" s="1"/>
  <c r="C213" i="3"/>
  <c r="E213" i="3"/>
  <c r="C214" i="3"/>
  <c r="E214" i="3"/>
  <c r="C215" i="3"/>
  <c r="E215" i="3"/>
  <c r="C216" i="3"/>
  <c r="E216" i="3"/>
  <c r="C217" i="3"/>
  <c r="E217" i="3"/>
  <c r="C218" i="3"/>
  <c r="E218" i="3"/>
  <c r="C219" i="3"/>
  <c r="E219" i="3"/>
  <c r="C220" i="3"/>
  <c r="E220" i="3"/>
  <c r="C221" i="3"/>
  <c r="E221" i="3"/>
  <c r="C222" i="3"/>
  <c r="E222" i="3"/>
  <c r="C223" i="3"/>
  <c r="E223" i="3"/>
  <c r="C204" i="3"/>
  <c r="E204" i="3" s="1"/>
  <c r="B202" i="3"/>
  <c r="B201" i="3"/>
  <c r="B200" i="3"/>
  <c r="B199" i="3"/>
  <c r="B197" i="3"/>
  <c r="B195" i="3"/>
  <c r="B193" i="3"/>
  <c r="B191" i="3"/>
  <c r="B182" i="3"/>
  <c r="K53" i="5"/>
  <c r="K55" i="5"/>
  <c r="K57" i="5"/>
  <c r="K62" i="5"/>
  <c r="K63" i="5"/>
  <c r="K51" i="5"/>
  <c r="K43" i="5"/>
  <c r="K44" i="5"/>
  <c r="K45" i="5"/>
  <c r="K46" i="5"/>
  <c r="K47" i="5"/>
  <c r="K48" i="5"/>
  <c r="K49" i="5"/>
  <c r="K42" i="5"/>
  <c r="K34" i="5"/>
  <c r="K35" i="5"/>
  <c r="K36" i="5"/>
  <c r="K37" i="5"/>
  <c r="K38" i="5"/>
  <c r="K39" i="5"/>
  <c r="K40" i="5"/>
  <c r="K33" i="5"/>
  <c r="Q3" i="14"/>
  <c r="Q4" i="14"/>
  <c r="Q5" i="14"/>
  <c r="P6" i="14"/>
  <c r="Q6" i="14"/>
  <c r="P163" i="2"/>
  <c r="P162" i="2"/>
  <c r="P161" i="2"/>
  <c r="F138" i="3"/>
  <c r="F152" i="3"/>
  <c r="F151" i="3"/>
  <c r="F140" i="3"/>
  <c r="E138" i="3"/>
  <c r="C130" i="3"/>
  <c r="E130" i="3" s="1"/>
  <c r="C131" i="3"/>
  <c r="E131" i="3" s="1"/>
  <c r="C132" i="3"/>
  <c r="E132" i="3" s="1"/>
  <c r="C133" i="3"/>
  <c r="E133" i="3" s="1"/>
  <c r="C134" i="3"/>
  <c r="E134" i="3" s="1"/>
  <c r="C135" i="3"/>
  <c r="E135" i="3" s="1"/>
  <c r="C136" i="3"/>
  <c r="E136" i="3" s="1"/>
  <c r="C137" i="3"/>
  <c r="C139" i="3"/>
  <c r="E139" i="3" s="1"/>
  <c r="C140" i="3"/>
  <c r="E140" i="3" s="1"/>
  <c r="C141" i="3"/>
  <c r="E141" i="3" s="1"/>
  <c r="C142" i="3"/>
  <c r="E142" i="3" s="1"/>
  <c r="C143" i="3"/>
  <c r="E143" i="3" s="1"/>
  <c r="C144" i="3"/>
  <c r="E144" i="3" s="1"/>
  <c r="C145" i="3"/>
  <c r="E145" i="3" s="1"/>
  <c r="C146" i="3"/>
  <c r="E146" i="3" s="1"/>
  <c r="C147" i="3"/>
  <c r="E147" i="3" s="1"/>
  <c r="C148" i="3"/>
  <c r="E148" i="3" s="1"/>
  <c r="C149" i="3"/>
  <c r="E149" i="3" s="1"/>
  <c r="C150" i="3"/>
  <c r="E150" i="3" s="1"/>
  <c r="C151" i="3"/>
  <c r="E151" i="3" s="1"/>
  <c r="C152" i="3"/>
  <c r="E152" i="3" s="1"/>
  <c r="P445" i="2"/>
  <c r="F173" i="3"/>
  <c r="C154" i="3"/>
  <c r="E154" i="3" s="1"/>
  <c r="C155" i="3"/>
  <c r="E155" i="3" s="1"/>
  <c r="C156" i="3"/>
  <c r="E156" i="3" s="1"/>
  <c r="C157" i="3"/>
  <c r="E157" i="3" s="1"/>
  <c r="C158" i="3"/>
  <c r="E158" i="3" s="1"/>
  <c r="C159" i="3"/>
  <c r="E159" i="3" s="1"/>
  <c r="C160" i="3"/>
  <c r="E160" i="3" s="1"/>
  <c r="C161" i="3"/>
  <c r="E161" i="3" s="1"/>
  <c r="C162" i="3"/>
  <c r="E162" i="3" s="1"/>
  <c r="C163" i="3"/>
  <c r="E163" i="3" s="1"/>
  <c r="C164" i="3"/>
  <c r="E164" i="3" s="1"/>
  <c r="C165" i="3"/>
  <c r="E165" i="3" s="1"/>
  <c r="C166" i="3"/>
  <c r="E166" i="3" s="1"/>
  <c r="C167" i="3"/>
  <c r="E167" i="3" s="1"/>
  <c r="C168" i="3"/>
  <c r="E168" i="3" s="1"/>
  <c r="C169" i="3"/>
  <c r="E169" i="3" s="1"/>
  <c r="C170" i="3"/>
  <c r="E170" i="3" s="1"/>
  <c r="C171" i="3"/>
  <c r="E171" i="3" s="1"/>
  <c r="C172" i="3"/>
  <c r="E172" i="3" s="1"/>
  <c r="C173" i="3"/>
  <c r="E173" i="3" s="1"/>
  <c r="C153" i="3"/>
  <c r="E153" i="3" s="1"/>
  <c r="P551" i="2"/>
  <c r="P550" i="2"/>
  <c r="R4" i="13"/>
  <c r="R5" i="13"/>
  <c r="R3" i="13"/>
  <c r="C16" i="13"/>
  <c r="T802" i="2"/>
  <c r="S804" i="2"/>
  <c r="S805" i="2" s="1"/>
  <c r="S802" i="2"/>
  <c r="P799" i="2"/>
  <c r="R7" i="12"/>
  <c r="Q4" i="12"/>
  <c r="Q5" i="12"/>
  <c r="Q6" i="12"/>
  <c r="Q7" i="12"/>
  <c r="Q8" i="12"/>
  <c r="Q3" i="12"/>
  <c r="P9" i="12"/>
  <c r="Q9" i="12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5" i="11"/>
  <c r="K26" i="11"/>
  <c r="K27" i="11"/>
  <c r="K28" i="11"/>
  <c r="K29" i="11"/>
  <c r="K30" i="11"/>
  <c r="K31" i="11"/>
  <c r="K32" i="11"/>
  <c r="K2" i="11"/>
  <c r="J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I28" i="11"/>
  <c r="I29" i="11"/>
  <c r="I27" i="11"/>
  <c r="I21" i="11"/>
  <c r="I22" i="11"/>
  <c r="I23" i="11"/>
  <c r="I24" i="11"/>
  <c r="I20" i="11"/>
  <c r="I17" i="11"/>
  <c r="I18" i="11"/>
  <c r="I16" i="11"/>
  <c r="I4" i="11"/>
  <c r="C2" i="11"/>
  <c r="K27" i="5"/>
  <c r="K4" i="5"/>
  <c r="K20" i="5"/>
  <c r="K21" i="5"/>
  <c r="K22" i="5"/>
  <c r="K23" i="5"/>
  <c r="K24" i="5"/>
  <c r="K25" i="5"/>
  <c r="K26" i="5"/>
  <c r="K28" i="5"/>
  <c r="K29" i="5"/>
  <c r="K30" i="5"/>
  <c r="K31" i="5"/>
  <c r="K32" i="5"/>
  <c r="K3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" i="5"/>
  <c r="J32" i="5"/>
  <c r="J31" i="5"/>
  <c r="J30" i="5"/>
  <c r="J29" i="5"/>
  <c r="J28" i="5"/>
  <c r="J27" i="5"/>
  <c r="J26" i="5"/>
  <c r="J25" i="5"/>
  <c r="J24" i="5"/>
  <c r="J23" i="5"/>
  <c r="J22" i="5"/>
  <c r="J21" i="5"/>
  <c r="J20" i="5"/>
  <c r="J19" i="5"/>
  <c r="J18" i="5"/>
  <c r="J17" i="5"/>
  <c r="J16" i="5"/>
  <c r="J15" i="5"/>
  <c r="J14" i="5"/>
  <c r="J13" i="5"/>
  <c r="J12" i="5"/>
  <c r="J11" i="5"/>
  <c r="J10" i="5"/>
  <c r="J9" i="5"/>
  <c r="J8" i="5"/>
  <c r="J7" i="5"/>
  <c r="J6" i="5"/>
  <c r="J5" i="5"/>
  <c r="J4" i="5"/>
  <c r="J3" i="5"/>
  <c r="J2" i="5"/>
  <c r="D2" i="5"/>
  <c r="C32" i="11"/>
  <c r="E32" i="11" s="1"/>
  <c r="F32" i="11" s="1"/>
  <c r="G32" i="11" s="1"/>
  <c r="C31" i="11"/>
  <c r="E31" i="11" s="1"/>
  <c r="F31" i="11" s="1"/>
  <c r="G31" i="11" s="1"/>
  <c r="C30" i="11"/>
  <c r="E30" i="11" s="1"/>
  <c r="F30" i="11" s="1"/>
  <c r="G30" i="11" s="1"/>
  <c r="C29" i="11"/>
  <c r="E29" i="11" s="1"/>
  <c r="F29" i="11" s="1"/>
  <c r="G29" i="11" s="1"/>
  <c r="C28" i="11"/>
  <c r="E28" i="11" s="1"/>
  <c r="F28" i="11" s="1"/>
  <c r="G28" i="11" s="1"/>
  <c r="C27" i="11"/>
  <c r="E27" i="11" s="1"/>
  <c r="F27" i="11" s="1"/>
  <c r="G27" i="11" s="1"/>
  <c r="C26" i="11"/>
  <c r="E26" i="11" s="1"/>
  <c r="F26" i="11" s="1"/>
  <c r="G26" i="11" s="1"/>
  <c r="C25" i="11"/>
  <c r="E25" i="11" s="1"/>
  <c r="F25" i="11" s="1"/>
  <c r="G25" i="11" s="1"/>
  <c r="C24" i="11"/>
  <c r="E24" i="11" s="1"/>
  <c r="F24" i="11" s="1"/>
  <c r="G24" i="11" s="1"/>
  <c r="C23" i="11"/>
  <c r="E23" i="11" s="1"/>
  <c r="F23" i="11" s="1"/>
  <c r="G23" i="11" s="1"/>
  <c r="C22" i="11"/>
  <c r="E22" i="11" s="1"/>
  <c r="F22" i="11" s="1"/>
  <c r="G22" i="11" s="1"/>
  <c r="C21" i="11"/>
  <c r="E21" i="11" s="1"/>
  <c r="F21" i="11" s="1"/>
  <c r="G21" i="11" s="1"/>
  <c r="C20" i="11"/>
  <c r="E20" i="11" s="1"/>
  <c r="F20" i="11" s="1"/>
  <c r="G20" i="11" s="1"/>
  <c r="C19" i="11"/>
  <c r="E19" i="11" s="1"/>
  <c r="F19" i="11" s="1"/>
  <c r="G19" i="11" s="1"/>
  <c r="C18" i="11"/>
  <c r="E18" i="11" s="1"/>
  <c r="F18" i="11" s="1"/>
  <c r="G18" i="11" s="1"/>
  <c r="C17" i="11"/>
  <c r="E17" i="11" s="1"/>
  <c r="F17" i="11" s="1"/>
  <c r="G17" i="11" s="1"/>
  <c r="C16" i="11"/>
  <c r="E16" i="11" s="1"/>
  <c r="F16" i="11" s="1"/>
  <c r="G16" i="11" s="1"/>
  <c r="C15" i="11"/>
  <c r="E15" i="11" s="1"/>
  <c r="F15" i="11" s="1"/>
  <c r="G15" i="11" s="1"/>
  <c r="C14" i="11"/>
  <c r="E14" i="11" s="1"/>
  <c r="F14" i="11" s="1"/>
  <c r="G14" i="11" s="1"/>
  <c r="C13" i="11"/>
  <c r="E13" i="11" s="1"/>
  <c r="F13" i="11" s="1"/>
  <c r="G13" i="11" s="1"/>
  <c r="C12" i="11"/>
  <c r="E12" i="11" s="1"/>
  <c r="F12" i="11" s="1"/>
  <c r="G12" i="11" s="1"/>
  <c r="C11" i="11"/>
  <c r="E11" i="11" s="1"/>
  <c r="F11" i="11" s="1"/>
  <c r="G11" i="11" s="1"/>
  <c r="C10" i="11"/>
  <c r="E10" i="11" s="1"/>
  <c r="F10" i="11" s="1"/>
  <c r="G10" i="11" s="1"/>
  <c r="C9" i="11"/>
  <c r="E9" i="11" s="1"/>
  <c r="F9" i="11" s="1"/>
  <c r="G9" i="11" s="1"/>
  <c r="C8" i="11"/>
  <c r="E8" i="11" s="1"/>
  <c r="F8" i="11" s="1"/>
  <c r="G8" i="11" s="1"/>
  <c r="C7" i="11"/>
  <c r="E7" i="11" s="1"/>
  <c r="F7" i="11" s="1"/>
  <c r="G7" i="11" s="1"/>
  <c r="C6" i="11"/>
  <c r="E6" i="11" s="1"/>
  <c r="F6" i="11" s="1"/>
  <c r="G6" i="11" s="1"/>
  <c r="C5" i="11"/>
  <c r="E5" i="11" s="1"/>
  <c r="F5" i="11" s="1"/>
  <c r="G5" i="11" s="1"/>
  <c r="C4" i="11"/>
  <c r="E4" i="11" s="1"/>
  <c r="F4" i="11" s="1"/>
  <c r="G4" i="11" s="1"/>
  <c r="C3" i="11"/>
  <c r="E3" i="11" s="1"/>
  <c r="F3" i="11" s="1"/>
  <c r="G3" i="11" s="1"/>
  <c r="E2" i="11"/>
  <c r="F2" i="11" s="1"/>
  <c r="G2" i="11" s="1"/>
  <c r="Q4" i="10"/>
  <c r="Q5" i="10"/>
  <c r="Q6" i="10"/>
  <c r="Q7" i="10"/>
  <c r="Q8" i="10"/>
  <c r="Q3" i="10"/>
  <c r="P9" i="10"/>
  <c r="Q9" i="10"/>
  <c r="F129" i="3"/>
  <c r="C129" i="3"/>
  <c r="E129" i="3" s="1"/>
  <c r="C114" i="3"/>
  <c r="E114" i="3" s="1"/>
  <c r="C115" i="3"/>
  <c r="E115" i="3" s="1"/>
  <c r="C116" i="3"/>
  <c r="E116" i="3" s="1"/>
  <c r="C117" i="3"/>
  <c r="E117" i="3" s="1"/>
  <c r="C118" i="3"/>
  <c r="E118" i="3" s="1"/>
  <c r="C119" i="3"/>
  <c r="E119" i="3" s="1"/>
  <c r="C120" i="3"/>
  <c r="E120" i="3" s="1"/>
  <c r="C121" i="3"/>
  <c r="E121" i="3" s="1"/>
  <c r="C122" i="3"/>
  <c r="E122" i="3" s="1"/>
  <c r="C123" i="3"/>
  <c r="E123" i="3" s="1"/>
  <c r="C124" i="3"/>
  <c r="E124" i="3" s="1"/>
  <c r="C125" i="3"/>
  <c r="E125" i="3" s="1"/>
  <c r="C126" i="3"/>
  <c r="E126" i="3" s="1"/>
  <c r="C127" i="3"/>
  <c r="E127" i="3" s="1"/>
  <c r="C128" i="3"/>
  <c r="E128" i="3" s="1"/>
  <c r="F106" i="3"/>
  <c r="F105" i="3"/>
  <c r="F104" i="3"/>
  <c r="C104" i="3"/>
  <c r="E104" i="3" s="1"/>
  <c r="C105" i="3"/>
  <c r="E105" i="3" s="1"/>
  <c r="C106" i="3"/>
  <c r="E106" i="3" s="1"/>
  <c r="C107" i="3"/>
  <c r="E107" i="3" s="1"/>
  <c r="C108" i="3"/>
  <c r="E108" i="3" s="1"/>
  <c r="C109" i="3"/>
  <c r="E109" i="3" s="1"/>
  <c r="C110" i="3"/>
  <c r="E110" i="3" s="1"/>
  <c r="C111" i="3"/>
  <c r="E111" i="3" s="1"/>
  <c r="C112" i="3"/>
  <c r="E112" i="3" s="1"/>
  <c r="C113" i="3"/>
  <c r="E113" i="3" s="1"/>
  <c r="F82" i="3"/>
  <c r="J91" i="3"/>
  <c r="K90" i="3"/>
  <c r="K89" i="3"/>
  <c r="K88" i="3"/>
  <c r="K87" i="3"/>
  <c r="K86" i="3"/>
  <c r="K85" i="3"/>
  <c r="K91" i="3" s="1"/>
  <c r="C83" i="3"/>
  <c r="E83" i="3" s="1"/>
  <c r="C84" i="3"/>
  <c r="E84" i="3" s="1"/>
  <c r="C85" i="3"/>
  <c r="E85" i="3" s="1"/>
  <c r="C86" i="3"/>
  <c r="E86" i="3" s="1"/>
  <c r="C87" i="3"/>
  <c r="E87" i="3" s="1"/>
  <c r="C88" i="3"/>
  <c r="E88" i="3" s="1"/>
  <c r="C89" i="3"/>
  <c r="E89" i="3" s="1"/>
  <c r="C90" i="3"/>
  <c r="E90" i="3" s="1"/>
  <c r="C91" i="3"/>
  <c r="E91" i="3" s="1"/>
  <c r="C92" i="3"/>
  <c r="E92" i="3" s="1"/>
  <c r="C93" i="3"/>
  <c r="E93" i="3" s="1"/>
  <c r="C94" i="3"/>
  <c r="E94" i="3" s="1"/>
  <c r="C95" i="3"/>
  <c r="E95" i="3" s="1"/>
  <c r="C96" i="3"/>
  <c r="E96" i="3" s="1"/>
  <c r="C97" i="3"/>
  <c r="E97" i="3" s="1"/>
  <c r="C98" i="3"/>
  <c r="E98" i="3" s="1"/>
  <c r="C99" i="3"/>
  <c r="E99" i="3" s="1"/>
  <c r="C100" i="3"/>
  <c r="E100" i="3" s="1"/>
  <c r="C101" i="3"/>
  <c r="E101" i="3" s="1"/>
  <c r="C102" i="3"/>
  <c r="E102" i="3" s="1"/>
  <c r="C103" i="3"/>
  <c r="E103" i="3" s="1"/>
  <c r="P121" i="2"/>
  <c r="P120" i="2"/>
  <c r="P119" i="2"/>
  <c r="P104" i="2"/>
  <c r="R804" i="2"/>
  <c r="R805" i="2" s="1"/>
  <c r="Q10" i="8"/>
  <c r="R9" i="8"/>
  <c r="R8" i="8"/>
  <c r="R7" i="8"/>
  <c r="R6" i="8"/>
  <c r="R5" i="8"/>
  <c r="R4" i="8"/>
  <c r="R10" i="8" s="1"/>
  <c r="O8" i="3"/>
  <c r="O7" i="3"/>
  <c r="O6" i="3"/>
  <c r="O5" i="3"/>
  <c r="O4" i="3"/>
  <c r="O3" i="3"/>
  <c r="O9" i="3" s="1"/>
  <c r="C3" i="3"/>
  <c r="F81" i="3"/>
  <c r="F71" i="3"/>
  <c r="F70" i="3"/>
  <c r="C71" i="3"/>
  <c r="E71" i="3" s="1"/>
  <c r="C72" i="3"/>
  <c r="E72" i="3" s="1"/>
  <c r="C73" i="3"/>
  <c r="E73" i="3" s="1"/>
  <c r="C74" i="3"/>
  <c r="E74" i="3" s="1"/>
  <c r="C75" i="3"/>
  <c r="E75" i="3" s="1"/>
  <c r="C76" i="3"/>
  <c r="E76" i="3" s="1"/>
  <c r="C77" i="3"/>
  <c r="E77" i="3" s="1"/>
  <c r="C78" i="3"/>
  <c r="E78" i="3" s="1"/>
  <c r="C79" i="3"/>
  <c r="E79" i="3" s="1"/>
  <c r="C80" i="3"/>
  <c r="E80" i="3" s="1"/>
  <c r="C81" i="3"/>
  <c r="E81" i="3" s="1"/>
  <c r="C82" i="3"/>
  <c r="E82" i="3" s="1"/>
  <c r="F65" i="3"/>
  <c r="F66" i="3"/>
  <c r="C62" i="3"/>
  <c r="E62" i="3" s="1"/>
  <c r="C63" i="3"/>
  <c r="E63" i="3" s="1"/>
  <c r="C64" i="3"/>
  <c r="E64" i="3" s="1"/>
  <c r="C65" i="3"/>
  <c r="E65" i="3" s="1"/>
  <c r="C66" i="3"/>
  <c r="E66" i="3" s="1"/>
  <c r="C67" i="3"/>
  <c r="E67" i="3" s="1"/>
  <c r="C68" i="3"/>
  <c r="E68" i="3" s="1"/>
  <c r="C69" i="3"/>
  <c r="E69" i="3" s="1"/>
  <c r="C70" i="3"/>
  <c r="E70" i="3" s="1"/>
  <c r="C61" i="3"/>
  <c r="E61" i="3" s="1"/>
  <c r="P42" i="2"/>
  <c r="R802" i="2"/>
  <c r="P47" i="2"/>
  <c r="P46" i="2"/>
  <c r="P45" i="2"/>
  <c r="P44" i="2"/>
  <c r="P43" i="2"/>
  <c r="P41" i="2"/>
  <c r="P788" i="2"/>
  <c r="P787" i="2"/>
  <c r="P786" i="2"/>
  <c r="P785" i="2"/>
  <c r="P784" i="2"/>
  <c r="P783" i="2"/>
  <c r="P58" i="2"/>
  <c r="P725" i="2"/>
  <c r="P290" i="2"/>
  <c r="P291" i="2"/>
  <c r="Q802" i="2"/>
  <c r="T803" i="2" s="1"/>
  <c r="T804" i="2" s="1"/>
  <c r="G15" i="6"/>
  <c r="G16" i="6"/>
  <c r="G17" i="6"/>
  <c r="G18" i="6"/>
  <c r="G14" i="6"/>
  <c r="C28" i="3"/>
  <c r="C59" i="3"/>
  <c r="C33" i="5"/>
  <c r="E33" i="5" s="1"/>
  <c r="C34" i="5"/>
  <c r="E34" i="5" s="1"/>
  <c r="C35" i="5"/>
  <c r="E35" i="5" s="1"/>
  <c r="C36" i="5"/>
  <c r="E36" i="5" s="1"/>
  <c r="C37" i="5"/>
  <c r="E37" i="5" s="1"/>
  <c r="C38" i="5"/>
  <c r="E38" i="5" s="1"/>
  <c r="C39" i="5"/>
  <c r="E39" i="5" s="1"/>
  <c r="C40" i="5"/>
  <c r="E40" i="5" s="1"/>
  <c r="C41" i="5"/>
  <c r="E41" i="5" s="1"/>
  <c r="C42" i="5"/>
  <c r="E42" i="5" s="1"/>
  <c r="C43" i="5"/>
  <c r="E43" i="5" s="1"/>
  <c r="C44" i="5"/>
  <c r="E44" i="5" s="1"/>
  <c r="C45" i="5"/>
  <c r="E45" i="5" s="1"/>
  <c r="C46" i="5"/>
  <c r="E46" i="5" s="1"/>
  <c r="C47" i="5"/>
  <c r="E47" i="5" s="1"/>
  <c r="C48" i="5"/>
  <c r="E48" i="5" s="1"/>
  <c r="C49" i="5"/>
  <c r="E49" i="5" s="1"/>
  <c r="C50" i="5"/>
  <c r="E50" i="5" s="1"/>
  <c r="C51" i="5"/>
  <c r="E51" i="5" s="1"/>
  <c r="C52" i="5"/>
  <c r="E52" i="5" s="1"/>
  <c r="C53" i="5"/>
  <c r="E53" i="5" s="1"/>
  <c r="C54" i="5"/>
  <c r="E54" i="5" s="1"/>
  <c r="C55" i="5"/>
  <c r="E55" i="5" s="1"/>
  <c r="C56" i="5"/>
  <c r="E56" i="5" s="1"/>
  <c r="C57" i="5"/>
  <c r="E57" i="5" s="1"/>
  <c r="C58" i="5"/>
  <c r="E58" i="5" s="1"/>
  <c r="C59" i="5"/>
  <c r="E59" i="5" s="1"/>
  <c r="C60" i="5"/>
  <c r="E60" i="5" s="1"/>
  <c r="C61" i="5"/>
  <c r="E61" i="5" s="1"/>
  <c r="C62" i="5"/>
  <c r="E62" i="5" s="1"/>
  <c r="C2" i="5"/>
  <c r="E2" i="5"/>
  <c r="F2" i="5" s="1"/>
  <c r="G2" i="5" s="1"/>
  <c r="C3" i="5"/>
  <c r="E3" i="5"/>
  <c r="C4" i="5"/>
  <c r="E4" i="5"/>
  <c r="C5" i="5"/>
  <c r="E5" i="5"/>
  <c r="C6" i="5"/>
  <c r="E6" i="5"/>
  <c r="C7" i="5"/>
  <c r="E7" i="5"/>
  <c r="C8" i="5"/>
  <c r="E8" i="5"/>
  <c r="C9" i="5"/>
  <c r="E9" i="5"/>
  <c r="C10" i="5"/>
  <c r="E10" i="5"/>
  <c r="C11" i="5"/>
  <c r="E11" i="5"/>
  <c r="C12" i="5"/>
  <c r="E12" i="5"/>
  <c r="C13" i="5"/>
  <c r="E13" i="5"/>
  <c r="C14" i="5"/>
  <c r="E14" i="5"/>
  <c r="C15" i="5"/>
  <c r="E15" i="5"/>
  <c r="C16" i="5"/>
  <c r="E16" i="5"/>
  <c r="C17" i="5"/>
  <c r="E17" i="5" s="1"/>
  <c r="C18" i="5"/>
  <c r="E18" i="5"/>
  <c r="C19" i="5"/>
  <c r="E19" i="5"/>
  <c r="C20" i="5"/>
  <c r="E20" i="5"/>
  <c r="C21" i="5"/>
  <c r="E21" i="5"/>
  <c r="C22" i="5"/>
  <c r="E22" i="5"/>
  <c r="C23" i="5"/>
  <c r="E23" i="5"/>
  <c r="C24" i="5"/>
  <c r="E24" i="5"/>
  <c r="C25" i="5"/>
  <c r="E25" i="5"/>
  <c r="C26" i="5"/>
  <c r="E26" i="5"/>
  <c r="C27" i="5"/>
  <c r="E27" i="5"/>
  <c r="C28" i="5"/>
  <c r="E28" i="5"/>
  <c r="C29" i="5"/>
  <c r="E29" i="5"/>
  <c r="C30" i="5"/>
  <c r="E30" i="5"/>
  <c r="C31" i="5"/>
  <c r="E31" i="5"/>
  <c r="C32" i="5"/>
  <c r="E32" i="5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P267" i="2"/>
  <c r="P789" i="2"/>
  <c r="P790" i="2"/>
  <c r="P791" i="2"/>
  <c r="P792" i="2"/>
  <c r="P793" i="2"/>
  <c r="P794" i="2"/>
  <c r="P795" i="2"/>
  <c r="P796" i="2"/>
  <c r="P797" i="2"/>
  <c r="P798" i="2"/>
  <c r="P800" i="2"/>
  <c r="P801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48" i="2"/>
  <c r="P49" i="2"/>
  <c r="P50" i="2"/>
  <c r="P51" i="2"/>
  <c r="P52" i="2"/>
  <c r="P53" i="2"/>
  <c r="P54" i="2"/>
  <c r="P55" i="2"/>
  <c r="P56" i="2"/>
  <c r="P57" i="2"/>
  <c r="P59" i="2"/>
  <c r="P60" i="2"/>
  <c r="P61" i="2"/>
  <c r="P62" i="2"/>
  <c r="P63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260" i="2"/>
  <c r="P261" i="2"/>
  <c r="P262" i="2"/>
  <c r="P263" i="2"/>
  <c r="P264" i="2"/>
  <c r="P265" i="2"/>
  <c r="P266" i="2"/>
  <c r="P268" i="2"/>
  <c r="P269" i="2"/>
  <c r="P270" i="2"/>
  <c r="P271" i="2"/>
  <c r="P272" i="2"/>
  <c r="P273" i="2"/>
  <c r="P274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155" i="2"/>
  <c r="P156" i="2"/>
  <c r="P157" i="2"/>
  <c r="P158" i="2"/>
  <c r="P159" i="2"/>
  <c r="P160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429" i="2"/>
  <c r="P428" i="2"/>
  <c r="P427" i="2"/>
  <c r="P426" i="2"/>
  <c r="P424" i="2"/>
  <c r="P423" i="2"/>
  <c r="P422" i="2"/>
  <c r="P421" i="2"/>
  <c r="P420" i="2"/>
  <c r="P419" i="2"/>
  <c r="P418" i="2"/>
  <c r="P417" i="2"/>
  <c r="P416" i="2"/>
  <c r="P415" i="2"/>
  <c r="P414" i="2"/>
  <c r="P413" i="2"/>
  <c r="P412" i="2"/>
  <c r="P411" i="2"/>
  <c r="P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2" i="2"/>
  <c r="P33" i="2"/>
  <c r="P34" i="2"/>
  <c r="P35" i="2"/>
  <c r="P36" i="2"/>
  <c r="P37" i="2"/>
  <c r="P38" i="2"/>
  <c r="P39" i="2"/>
  <c r="P40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94" i="2"/>
  <c r="P95" i="2"/>
  <c r="P96" i="2"/>
  <c r="P97" i="2"/>
  <c r="P98" i="2"/>
  <c r="P99" i="2"/>
  <c r="P100" i="2"/>
  <c r="P101" i="2"/>
  <c r="P102" i="2"/>
  <c r="P103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22" i="2"/>
  <c r="P123" i="2"/>
  <c r="P124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714" i="2"/>
  <c r="P715" i="2"/>
  <c r="P716" i="2"/>
  <c r="P717" i="2"/>
  <c r="P718" i="2"/>
  <c r="P719" i="2"/>
  <c r="P720" i="2"/>
  <c r="P721" i="2"/>
  <c r="P722" i="2"/>
  <c r="P723" i="2"/>
  <c r="P724" i="2"/>
  <c r="P726" i="2"/>
  <c r="P727" i="2"/>
  <c r="P728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287" i="2"/>
  <c r="P288" i="2"/>
  <c r="P289" i="2"/>
  <c r="P284" i="2"/>
  <c r="P285" i="2"/>
  <c r="P286" i="2"/>
  <c r="P281" i="2"/>
  <c r="P282" i="2"/>
  <c r="P283" i="2"/>
  <c r="P278" i="2"/>
  <c r="P279" i="2"/>
  <c r="P280" i="2"/>
  <c r="P276" i="2"/>
  <c r="P277" i="2"/>
  <c r="P600" i="2"/>
  <c r="P601" i="2"/>
  <c r="P602" i="2"/>
  <c r="P603" i="2"/>
  <c r="P604" i="2"/>
  <c r="P605" i="2"/>
  <c r="P606" i="2"/>
  <c r="P607" i="2"/>
  <c r="P608" i="2"/>
  <c r="P594" i="2"/>
  <c r="P595" i="2"/>
  <c r="P596" i="2"/>
  <c r="P597" i="2"/>
  <c r="P598" i="2"/>
  <c r="P599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30" i="2"/>
  <c r="P431" i="2"/>
  <c r="P432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25" i="2"/>
  <c r="P126" i="2"/>
  <c r="P127" i="2"/>
  <c r="P496" i="2"/>
  <c r="P499" i="2"/>
  <c r="P497" i="2"/>
  <c r="P498" i="2"/>
  <c r="P500" i="2"/>
  <c r="P501" i="2"/>
  <c r="P502" i="2"/>
  <c r="P503" i="2"/>
  <c r="P504" i="2"/>
  <c r="P505" i="2"/>
  <c r="P492" i="2"/>
  <c r="P493" i="2"/>
  <c r="P494" i="2"/>
  <c r="P495" i="2"/>
  <c r="P491" i="2"/>
  <c r="E23" i="4"/>
  <c r="E22" i="4"/>
  <c r="C15" i="3"/>
  <c r="E15" i="3" s="1"/>
  <c r="C16" i="3"/>
  <c r="E16" i="3" s="1"/>
  <c r="C17" i="3"/>
  <c r="E17" i="3" s="1"/>
  <c r="C18" i="3"/>
  <c r="E18" i="3" s="1"/>
  <c r="C19" i="3"/>
  <c r="E19" i="3" s="1"/>
  <c r="C20" i="3"/>
  <c r="E20" i="3" s="1"/>
  <c r="C21" i="3"/>
  <c r="E21" i="3" s="1"/>
  <c r="C22" i="3"/>
  <c r="E22" i="3" s="1"/>
  <c r="C23" i="3"/>
  <c r="E23" i="3" s="1"/>
  <c r="C24" i="3"/>
  <c r="E24" i="3" s="1"/>
  <c r="C25" i="3"/>
  <c r="E25" i="3" s="1"/>
  <c r="C26" i="3"/>
  <c r="E26" i="3" s="1"/>
  <c r="C27" i="3"/>
  <c r="E27" i="3" s="1"/>
  <c r="E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E43" i="3" s="1"/>
  <c r="N9" i="3"/>
  <c r="S12" i="3"/>
  <c r="E3" i="3"/>
  <c r="C4" i="3"/>
  <c r="E4" i="3" s="1"/>
  <c r="C5" i="3"/>
  <c r="E5" i="3" s="1"/>
  <c r="C6" i="3"/>
  <c r="E6" i="3" s="1"/>
  <c r="C7" i="3"/>
  <c r="E7" i="3" s="1"/>
  <c r="C8" i="3"/>
  <c r="E8" i="3" s="1"/>
  <c r="C9" i="3"/>
  <c r="E9" i="3" s="1"/>
  <c r="C10" i="3"/>
  <c r="E10" i="3" s="1"/>
  <c r="C11" i="3"/>
  <c r="E11" i="3" s="1"/>
  <c r="C12" i="3"/>
  <c r="E12" i="3" s="1"/>
  <c r="C13" i="3"/>
  <c r="E13" i="3" s="1"/>
  <c r="C14" i="3"/>
  <c r="E14" i="3" s="1"/>
  <c r="C2" i="3"/>
  <c r="E2" i="3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409" i="2"/>
  <c r="P410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592" i="2"/>
  <c r="P593" i="2"/>
  <c r="P582" i="2"/>
  <c r="P583" i="2"/>
  <c r="P584" i="2"/>
  <c r="P585" i="2"/>
  <c r="P586" i="2"/>
  <c r="P587" i="2"/>
  <c r="P588" i="2"/>
  <c r="P589" i="2"/>
  <c r="P590" i="2"/>
  <c r="P591" i="2"/>
  <c r="P379" i="2"/>
  <c r="P380" i="2"/>
  <c r="P381" i="2"/>
  <c r="P376" i="2"/>
  <c r="P377" i="2"/>
  <c r="P378" i="2"/>
  <c r="P373" i="2"/>
  <c r="P374" i="2"/>
  <c r="P375" i="2"/>
  <c r="P370" i="2"/>
  <c r="P371" i="2"/>
  <c r="P372" i="2"/>
  <c r="P367" i="2"/>
  <c r="P368" i="2"/>
  <c r="P369" i="2"/>
  <c r="P473" i="2"/>
  <c r="P474" i="2"/>
  <c r="P475" i="2"/>
  <c r="P470" i="2"/>
  <c r="P471" i="2"/>
  <c r="P472" i="2"/>
  <c r="P469" i="2"/>
  <c r="P467" i="2"/>
  <c r="P468" i="2"/>
  <c r="P464" i="2"/>
  <c r="P465" i="2"/>
  <c r="P466" i="2"/>
  <c r="P461" i="2"/>
  <c r="P462" i="2"/>
  <c r="P463" i="2"/>
  <c r="P518" i="2"/>
  <c r="P519" i="2"/>
  <c r="P520" i="2"/>
  <c r="P515" i="2"/>
  <c r="P516" i="2"/>
  <c r="P517" i="2"/>
  <c r="P512" i="2"/>
  <c r="P513" i="2"/>
  <c r="P514" i="2"/>
  <c r="P509" i="2"/>
  <c r="P510" i="2"/>
  <c r="P511" i="2"/>
  <c r="P506" i="2"/>
  <c r="P507" i="2"/>
  <c r="P508" i="2"/>
  <c r="P780" i="2"/>
  <c r="P781" i="2"/>
  <c r="P782" i="2"/>
  <c r="P777" i="2"/>
  <c r="P778" i="2"/>
  <c r="P779" i="2"/>
  <c r="P774" i="2"/>
  <c r="P775" i="2"/>
  <c r="P776" i="2"/>
  <c r="P756" i="2"/>
  <c r="P757" i="2"/>
  <c r="P758" i="2"/>
  <c r="P753" i="2"/>
  <c r="P754" i="2"/>
  <c r="P755" i="2"/>
  <c r="P750" i="2"/>
  <c r="P751" i="2"/>
  <c r="P752" i="2"/>
  <c r="P749" i="2"/>
  <c r="P748" i="2"/>
  <c r="P747" i="2"/>
  <c r="P744" i="2"/>
  <c r="P745" i="2"/>
  <c r="P746" i="2"/>
  <c r="F137" i="3" l="1"/>
  <c r="E137" i="3"/>
  <c r="S803" i="2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F32" i="5"/>
  <c r="G32" i="5" s="1"/>
  <c r="F31" i="5"/>
  <c r="G31" i="5" s="1"/>
  <c r="F30" i="5"/>
  <c r="G30" i="5" s="1"/>
  <c r="F29" i="5"/>
  <c r="G29" i="5" s="1"/>
  <c r="F28" i="5"/>
  <c r="G28" i="5" s="1"/>
  <c r="F27" i="5"/>
  <c r="G27" i="5" s="1"/>
  <c r="F26" i="5"/>
  <c r="G26" i="5" s="1"/>
  <c r="F25" i="5"/>
  <c r="G25" i="5" s="1"/>
  <c r="F24" i="5"/>
  <c r="G24" i="5" s="1"/>
  <c r="F23" i="5"/>
  <c r="G23" i="5" s="1"/>
  <c r="F22" i="5"/>
  <c r="G22" i="5" s="1"/>
  <c r="F21" i="5"/>
  <c r="G21" i="5" s="1"/>
  <c r="F20" i="5"/>
  <c r="G20" i="5" s="1"/>
  <c r="F19" i="5"/>
  <c r="G19" i="5" s="1"/>
  <c r="F18" i="5"/>
  <c r="G18" i="5" s="1"/>
  <c r="F17" i="5"/>
  <c r="G17" i="5" s="1"/>
  <c r="F16" i="5"/>
  <c r="G16" i="5" s="1"/>
  <c r="F15" i="5"/>
  <c r="G15" i="5" s="1"/>
  <c r="F14" i="5"/>
  <c r="G14" i="5" s="1"/>
  <c r="F13" i="5"/>
  <c r="G13" i="5" s="1"/>
  <c r="F12" i="5"/>
  <c r="G12" i="5" s="1"/>
  <c r="F11" i="5"/>
  <c r="G11" i="5" s="1"/>
  <c r="F10" i="5"/>
  <c r="G10" i="5" s="1"/>
  <c r="F9" i="5"/>
  <c r="G9" i="5" s="1"/>
  <c r="F8" i="5"/>
  <c r="G8" i="5" s="1"/>
  <c r="F7" i="5"/>
  <c r="G7" i="5" s="1"/>
  <c r="F6" i="5"/>
  <c r="G6" i="5" s="1"/>
  <c r="F5" i="5"/>
  <c r="G5" i="5" s="1"/>
  <c r="F4" i="5"/>
  <c r="G4" i="5" s="1"/>
  <c r="F3" i="5"/>
  <c r="G3" i="5" s="1"/>
  <c r="F62" i="5"/>
  <c r="G62" i="5" s="1"/>
  <c r="F61" i="5"/>
  <c r="G61" i="5" s="1"/>
  <c r="F60" i="5"/>
  <c r="G60" i="5" s="1"/>
  <c r="F59" i="5"/>
  <c r="G59" i="5" s="1"/>
  <c r="F58" i="5"/>
  <c r="G58" i="5" s="1"/>
  <c r="F57" i="5"/>
  <c r="G57" i="5" s="1"/>
  <c r="F56" i="5"/>
  <c r="G56" i="5" s="1"/>
  <c r="F55" i="5"/>
  <c r="G55" i="5" s="1"/>
  <c r="F54" i="5"/>
  <c r="G54" i="5" s="1"/>
  <c r="F53" i="5"/>
  <c r="G53" i="5" s="1"/>
  <c r="F52" i="5"/>
  <c r="G52" i="5" s="1"/>
  <c r="F51" i="5"/>
  <c r="G51" i="5" s="1"/>
  <c r="F50" i="5"/>
  <c r="G50" i="5" s="1"/>
  <c r="F49" i="5"/>
  <c r="G49" i="5" s="1"/>
  <c r="F48" i="5"/>
  <c r="G48" i="5" s="1"/>
  <c r="F47" i="5"/>
  <c r="G47" i="5" s="1"/>
  <c r="F46" i="5"/>
  <c r="G46" i="5" s="1"/>
  <c r="F45" i="5"/>
  <c r="G45" i="5" s="1"/>
  <c r="F44" i="5"/>
  <c r="G44" i="5" s="1"/>
  <c r="F43" i="5"/>
  <c r="G43" i="5" s="1"/>
  <c r="F42" i="5"/>
  <c r="G42" i="5" s="1"/>
  <c r="F41" i="5"/>
  <c r="G41" i="5" s="1"/>
  <c r="F40" i="5"/>
  <c r="G40" i="5" s="1"/>
  <c r="F39" i="5"/>
  <c r="G39" i="5" s="1"/>
  <c r="F38" i="5"/>
  <c r="G38" i="5" s="1"/>
  <c r="F37" i="5"/>
  <c r="G37" i="5" s="1"/>
  <c r="F36" i="5"/>
  <c r="G36" i="5" s="1"/>
  <c r="F35" i="5"/>
  <c r="G35" i="5" s="1"/>
  <c r="F34" i="5"/>
  <c r="G34" i="5" s="1"/>
  <c r="F33" i="5"/>
  <c r="G33" i="5" s="1"/>
  <c r="R803" i="2"/>
  <c r="T805" i="2" l="1"/>
  <c r="R6" i="13"/>
  <c r="Q6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tc={A758A6F2-29EB-4C1F-A393-9554D7A9CAA2}</author>
  </authors>
  <commentList>
    <comment ref="R411" authorId="0" shapeId="0" xr:uid="{A758A6F2-29EB-4C1F-A393-9554D7A9CAA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couldn't find this RNA in the -80, even though there are concentrations and ratios here... But Tomas found these flowers unhomogenized in the freezer, so could these belong to another site? I'm puzzled by this
Reply:
    These concentrations match LT Grange flowers - I think we need to update these.</t>
      </text>
    </comment>
  </commentList>
</comments>
</file>

<file path=xl/sharedStrings.xml><?xml version="1.0" encoding="utf-8"?>
<sst xmlns="http://schemas.openxmlformats.org/spreadsheetml/2006/main" count="8440" uniqueCount="671">
  <si>
    <t>Date</t>
  </si>
  <si>
    <t>Observer</t>
  </si>
  <si>
    <t>Beekeeper Name</t>
  </si>
  <si>
    <t>Apiary ID</t>
  </si>
  <si>
    <t># of Colonies</t>
  </si>
  <si>
    <t>Est field area Solidago</t>
  </si>
  <si>
    <t>Temp</t>
  </si>
  <si>
    <t xml:space="preserve">% Cloudy </t>
  </si>
  <si>
    <t>Quadrat #</t>
  </si>
  <si>
    <t>Distance to colonies (m)</t>
  </si>
  <si>
    <t>% Solidago</t>
  </si>
  <si>
    <t>Time Start</t>
  </si>
  <si>
    <t>Time End</t>
  </si>
  <si>
    <t># of HB Visits</t>
  </si>
  <si>
    <t>Flower Tubes</t>
  </si>
  <si>
    <t>Date (numeric)</t>
  </si>
  <si>
    <t>KRD</t>
  </si>
  <si>
    <t>Perry</t>
  </si>
  <si>
    <t>XQ CR 142</t>
  </si>
  <si>
    <t>High</t>
  </si>
  <si>
    <t>F1</t>
  </si>
  <si>
    <t>F2</t>
  </si>
  <si>
    <t>F3</t>
  </si>
  <si>
    <t>F13-15</t>
  </si>
  <si>
    <t>PAM</t>
  </si>
  <si>
    <t>F4-6</t>
  </si>
  <si>
    <t>F10,11,15</t>
  </si>
  <si>
    <t>F7-9</t>
  </si>
  <si>
    <t>XQ Kingtown Beach</t>
  </si>
  <si>
    <t>Low</t>
  </si>
  <si>
    <t>F10-12</t>
  </si>
  <si>
    <t>F1-3</t>
  </si>
  <si>
    <t>HLG</t>
  </si>
  <si>
    <t>Finster</t>
  </si>
  <si>
    <t>QG Millers Rd</t>
  </si>
  <si>
    <t>Med</t>
  </si>
  <si>
    <t>NA</t>
  </si>
  <si>
    <t>QG Johnson Rd</t>
  </si>
  <si>
    <t>ZGP</t>
  </si>
  <si>
    <t>Stone</t>
  </si>
  <si>
    <t>LT Waterville Sheds</t>
  </si>
  <si>
    <t>F10,11,14</t>
  </si>
  <si>
    <t>F12,13,15</t>
  </si>
  <si>
    <t>LT Grange Hill</t>
  </si>
  <si>
    <t>Extra High</t>
  </si>
  <si>
    <t>Viau</t>
  </si>
  <si>
    <t>CW Maxwell</t>
  </si>
  <si>
    <t>Fiegl</t>
  </si>
  <si>
    <t>NG Ball Rd</t>
  </si>
  <si>
    <t>Cuddeback</t>
  </si>
  <si>
    <t>TD Home Yard</t>
  </si>
  <si>
    <t>Baglio</t>
  </si>
  <si>
    <t>KC Domes</t>
  </si>
  <si>
    <t>Mead</t>
  </si>
  <si>
    <t>TN Domes</t>
  </si>
  <si>
    <t>Schulz</t>
  </si>
  <si>
    <t>UT Home Yard</t>
  </si>
  <si>
    <t>JD</t>
  </si>
  <si>
    <t>Ford</t>
  </si>
  <si>
    <t>HG Home Yard</t>
  </si>
  <si>
    <t>Extremely High</t>
  </si>
  <si>
    <t>HG School</t>
  </si>
  <si>
    <t>Pylman</t>
  </si>
  <si>
    <t>UQ Cotes Rd</t>
  </si>
  <si>
    <t>Huggins</t>
  </si>
  <si>
    <t>FW Huggins</t>
  </si>
  <si>
    <t>CHD</t>
  </si>
  <si>
    <t>McDonald</t>
  </si>
  <si>
    <t>CN Mary's Lane</t>
  </si>
  <si>
    <t>F16-18</t>
  </si>
  <si>
    <t>F19-21</t>
  </si>
  <si>
    <t>F22-24</t>
  </si>
  <si>
    <t>F25-27</t>
  </si>
  <si>
    <t>F28-30</t>
  </si>
  <si>
    <t>CN Oddy</t>
  </si>
  <si>
    <t>Hart</t>
  </si>
  <si>
    <t>TI Mills</t>
  </si>
  <si>
    <t>Kaufman</t>
  </si>
  <si>
    <t>CL Bull</t>
  </si>
  <si>
    <t>Hearn</t>
  </si>
  <si>
    <t>KI2 Stowe Potato</t>
  </si>
  <si>
    <t>F10-15</t>
  </si>
  <si>
    <t>F16-19</t>
  </si>
  <si>
    <t>F19.2-21</t>
  </si>
  <si>
    <t>Colgan</t>
  </si>
  <si>
    <t>BD Marble Town Rd</t>
  </si>
  <si>
    <t>Virtually None</t>
  </si>
  <si>
    <t>Lamonica</t>
  </si>
  <si>
    <t>MM Swede</t>
  </si>
  <si>
    <t>Jowdy</t>
  </si>
  <si>
    <t>EK Daniels</t>
  </si>
  <si>
    <t>McPhail</t>
  </si>
  <si>
    <t>QN Rock City</t>
  </si>
  <si>
    <t>QN Millers Crossing</t>
  </si>
  <si>
    <t>Hilker</t>
  </si>
  <si>
    <t>CI Burns Rd</t>
  </si>
  <si>
    <t xml:space="preserve"> </t>
  </si>
  <si>
    <t>CW Maxwell Rd</t>
  </si>
  <si>
    <t>QG Millers Grove</t>
  </si>
  <si>
    <t>HG School Yard</t>
  </si>
  <si>
    <t>F13-F15</t>
  </si>
  <si>
    <t>F10-F12</t>
  </si>
  <si>
    <t xml:space="preserve">Sample_ID </t>
  </si>
  <si>
    <t>Homogenized?</t>
  </si>
  <si>
    <t>RNA made? </t>
  </si>
  <si>
    <t>cDNA made?</t>
  </si>
  <si>
    <t>RNA Conc</t>
  </si>
  <si>
    <t>260/280</t>
  </si>
  <si>
    <t>260/230</t>
  </si>
  <si>
    <t>Notes</t>
  </si>
  <si>
    <t>BD_Marble</t>
  </si>
  <si>
    <t>091520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</si>
  <si>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</si>
  <si>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</si>
  <si>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</si>
  <si>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</si>
  <si>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</si>
  <si>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</si>
  <si>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</si>
  <si>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</si>
  <si>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</si>
  <si>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</si>
  <si>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</si>
  <si>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</si>
  <si>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CI_Burns</t>
  </si>
  <si>
    <t>091920</t>
  </si>
  <si>
    <t>CL_Bull</t>
  </si>
  <si>
    <t>Homogenized in bag with no mesh</t>
  </si>
  <si>
    <t>control</t>
  </si>
  <si>
    <t>092420</t>
  </si>
  <si>
    <t>CN_Mary</t>
  </si>
  <si>
    <t>091420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</si>
  <si>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</si>
  <si>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</si>
  <si>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</si>
  <si>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</si>
  <si>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</si>
  <si>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</si>
  <si>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</si>
  <si>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</si>
  <si>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</si>
  <si>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</si>
  <si>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F26</t>
  </si>
  <si>
    <t>F27</t>
  </si>
  <si>
    <t>F28</t>
  </si>
  <si>
    <t>F29</t>
  </si>
  <si>
    <t>F30</t>
  </si>
  <si>
    <t>CN_Oddy</t>
  </si>
  <si>
    <t>Control</t>
  </si>
  <si>
    <t>CW_Maxwell</t>
  </si>
  <si>
    <t>091020</t>
  </si>
  <si>
    <t>092020</t>
  </si>
  <si>
    <t>EK_Daniels</t>
  </si>
  <si>
    <t>091720</t>
  </si>
  <si>
    <t>FW_Huggins</t>
  </si>
  <si>
    <t>091320</t>
  </si>
  <si>
    <t>1</t>
  </si>
  <si>
    <t>092520</t>
  </si>
  <si>
    <t>HG_Home</t>
  </si>
  <si>
    <t>091220</t>
  </si>
  <si>
    <t>092220</t>
  </si>
  <si>
    <t>HG_School</t>
  </si>
  <si>
    <t>KC_Domes</t>
  </si>
  <si>
    <t>091120</t>
  </si>
  <si>
    <t>092120</t>
  </si>
  <si>
    <t>tiny drop of water touched the side</t>
  </si>
  <si>
    <t>KI2_Stowe_Potato</t>
  </si>
  <si>
    <t>091620</t>
  </si>
  <si>
    <t>F19.2</t>
  </si>
  <si>
    <t>LT_Grange</t>
  </si>
  <si>
    <t>092320</t>
  </si>
  <si>
    <t>Control1</t>
  </si>
  <si>
    <t>090920</t>
  </si>
  <si>
    <t>spin column touched centrifuge</t>
  </si>
  <si>
    <t>LT_Waterville_Sheds</t>
  </si>
  <si>
    <t>MM_Swede</t>
  </si>
  <si>
    <t>missing</t>
  </si>
  <si>
    <t>Control2</t>
  </si>
  <si>
    <t>c</t>
  </si>
  <si>
    <t>MM_Swede_091520_Control</t>
  </si>
  <si>
    <t>NG_Ball_Rd</t>
  </si>
  <si>
    <t>QG_Johnson_Rd</t>
  </si>
  <si>
    <t>090820</t>
  </si>
  <si>
    <t>QG_Millers_Grove</t>
  </si>
  <si>
    <t>QG_Millers_Rd</t>
  </si>
  <si>
    <t>QN_Millers</t>
  </si>
  <si>
    <t>091820</t>
  </si>
  <si>
    <t>QN_Rock_City</t>
  </si>
  <si>
    <t>TD_Gravel</t>
  </si>
  <si>
    <t>1 50</t>
  </si>
  <si>
    <t>12 11</t>
  </si>
  <si>
    <t>2 10</t>
  </si>
  <si>
    <t>1 99</t>
  </si>
  <si>
    <t>C1</t>
  </si>
  <si>
    <t>091521</t>
  </si>
  <si>
    <t>C2</t>
  </si>
  <si>
    <t>091522</t>
  </si>
  <si>
    <t>TD_Home_Yard</t>
  </si>
  <si>
    <t>TI_Mills</t>
  </si>
  <si>
    <t>TN_Domes</t>
  </si>
  <si>
    <t>UQ_Cotes_Rd</t>
  </si>
  <si>
    <t>UT_Home_Yard</t>
  </si>
  <si>
    <t>XQ_CR_142</t>
  </si>
  <si>
    <t>090720</t>
  </si>
  <si>
    <t>XQ_Kingtown_Beach</t>
  </si>
  <si>
    <t>vial says XB KB</t>
  </si>
  <si>
    <t>100120</t>
  </si>
  <si>
    <t>100121</t>
  </si>
  <si>
    <t>TOTAL COUNTS</t>
  </si>
  <si>
    <t>PERCENT COMPLETE</t>
  </si>
  <si>
    <t>PERCENT COMPLETE (new goals)</t>
  </si>
  <si>
    <t>Sample</t>
  </si>
  <si>
    <t>RNA conc (ng/uL)</t>
  </si>
  <si>
    <t xml:space="preserve">2ug RNA </t>
  </si>
  <si>
    <t>Random primers (0.5ug/ul)</t>
  </si>
  <si>
    <t>H2O (-&gt;12uL)</t>
  </si>
  <si>
    <t>Amount RNA Added</t>
  </si>
  <si>
    <t>Master Mix (+ 11uL/reaction)</t>
  </si>
  <si>
    <t>A. mellifera 1</t>
  </si>
  <si>
    <t>X 1.</t>
  </si>
  <si>
    <t>X 24</t>
  </si>
  <si>
    <t>TD_Gravel_091520_F1</t>
  </si>
  <si>
    <t>5XBuf</t>
  </si>
  <si>
    <t>TD_Gravel_091520_F6</t>
  </si>
  <si>
    <t>dATP</t>
  </si>
  <si>
    <t>TD_Gravel_091520_F11</t>
  </si>
  <si>
    <t>dCTP</t>
  </si>
  <si>
    <t>TD_Gravel_091520_F13</t>
  </si>
  <si>
    <t>dGTP</t>
  </si>
  <si>
    <t>TD_Gravel_091520_F16</t>
  </si>
  <si>
    <t>dTTP</t>
  </si>
  <si>
    <t>TD_Gravel_091520_F17</t>
  </si>
  <si>
    <t>M-MLV RT</t>
  </si>
  <si>
    <t>TD_Gravel_091520_F19</t>
  </si>
  <si>
    <t>TD_Gravel_091520_F20</t>
  </si>
  <si>
    <t>TD_Gravel_091520_F21</t>
  </si>
  <si>
    <t>TD_Gravel_091520_F23</t>
  </si>
  <si>
    <t>TD_Gravel_091521_C1</t>
  </si>
  <si>
    <t>TD_Gravel_091522_C2</t>
  </si>
  <si>
    <t>MM Swede_091620_F1</t>
  </si>
  <si>
    <t>MM Swede_091620_F2</t>
  </si>
  <si>
    <t>MM Swede_091620_F3</t>
  </si>
  <si>
    <t>MM Swede_091620_F4</t>
  </si>
  <si>
    <t>MM Swede_091620_F6</t>
  </si>
  <si>
    <t>MM Swede_091620_F7</t>
  </si>
  <si>
    <t>MM Swede_091620_F8</t>
  </si>
  <si>
    <t>MM Swede_091620_F9</t>
  </si>
  <si>
    <t>MM Swede_091620_F10</t>
  </si>
  <si>
    <t>MM Swede_091620_F11</t>
  </si>
  <si>
    <t>MM Swede_091620_F12</t>
  </si>
  <si>
    <t>MM Swede_091620_Control1</t>
  </si>
  <si>
    <t>MM Swede_091620_Control2</t>
  </si>
  <si>
    <t>LT Grange_092320_F1</t>
  </si>
  <si>
    <t>LT Grange_092320_F2</t>
  </si>
  <si>
    <t>LT Grange_092320_F3</t>
  </si>
  <si>
    <t>LT Grange_092320_F4</t>
  </si>
  <si>
    <t>LT Grange_092320_F5</t>
  </si>
  <si>
    <t>LT Grange_092320_F6</t>
  </si>
  <si>
    <t>LT Grange_092320_F7</t>
  </si>
  <si>
    <t>LT Grange_092320_F8</t>
  </si>
  <si>
    <t>LT Grange_092320_F9</t>
  </si>
  <si>
    <t>LT Grange_092320_F10</t>
  </si>
  <si>
    <t>LT Grange_092320_F11</t>
  </si>
  <si>
    <t>LT Grange_092320_F12</t>
  </si>
  <si>
    <t>LT Grange_092320_F13</t>
  </si>
  <si>
    <t>LT Grange_092320_F14</t>
  </si>
  <si>
    <t>LT Grange_092320_F15</t>
  </si>
  <si>
    <t>LT Grange_092320_Control1</t>
  </si>
  <si>
    <t>LT_Grange_090920_F1</t>
  </si>
  <si>
    <t>LT_Grange_090920_F2</t>
  </si>
  <si>
    <t>LT_Grange_090920_F3</t>
  </si>
  <si>
    <t>LT_Grange_090920_F4</t>
  </si>
  <si>
    <t>LT_Grange_090920_F5</t>
  </si>
  <si>
    <t>LT_Grange_090920_F6</t>
  </si>
  <si>
    <t>LT_Grange_090920_F7</t>
  </si>
  <si>
    <t>LT_Grange_090920_F8</t>
  </si>
  <si>
    <t>LT_Grange_090920_F9</t>
  </si>
  <si>
    <t>LT_Grange_090920_F10</t>
  </si>
  <si>
    <t>LT_Grange_090920_F11</t>
  </si>
  <si>
    <t>LT_Grange_090920_F12</t>
  </si>
  <si>
    <t>LT_Grange_090920_F13</t>
  </si>
  <si>
    <t>LT_Grange_090920_F14</t>
  </si>
  <si>
    <t>LT_Grange_090920_F15</t>
  </si>
  <si>
    <t>CL_Bull_091520_F15</t>
  </si>
  <si>
    <t>CL_Bull_092420_F1</t>
  </si>
  <si>
    <t>CL_Bull_092420_F2</t>
  </si>
  <si>
    <t>CL_Bull_092420_F3</t>
  </si>
  <si>
    <t>CL_Bull_092420_F4</t>
  </si>
  <si>
    <t>CL_Bull_092420_F5</t>
  </si>
  <si>
    <t>CL_Bull_092420_F6</t>
  </si>
  <si>
    <t>CL_Bull_092420_F7</t>
  </si>
  <si>
    <t>CL_Bull_092420_F8</t>
  </si>
  <si>
    <t>CL_Bull_092420_F9</t>
  </si>
  <si>
    <t>CL_Bull_092420_F10</t>
  </si>
  <si>
    <t>CL_Bull_92420_control</t>
  </si>
  <si>
    <t>CL_Bull_091520_F1</t>
  </si>
  <si>
    <t>CL_Bull_091520_F2</t>
  </si>
  <si>
    <t>CL_Bull_091520_F3</t>
  </si>
  <si>
    <t>CL_Bull_091520_F4</t>
  </si>
  <si>
    <t>CL_Bull_091520_F5</t>
  </si>
  <si>
    <t>CL_Bull_091520_F6</t>
  </si>
  <si>
    <t>CL_Bull_091520_F7</t>
  </si>
  <si>
    <t>CL_Bull_091520_F8</t>
  </si>
  <si>
    <t>CL_Bull_091520_F9</t>
  </si>
  <si>
    <t>CL_Bull_091520_F10</t>
  </si>
  <si>
    <t>CL_Bull_91520_control</t>
  </si>
  <si>
    <t>CN_Oddy_091420_F1</t>
  </si>
  <si>
    <t>CN_Oddy_091420_F2</t>
  </si>
  <si>
    <t>CN_Oddy_091420_F3</t>
  </si>
  <si>
    <t>CN_Oddy_091420_F4</t>
  </si>
  <si>
    <t>CN_Oddy_091420_F5</t>
  </si>
  <si>
    <t>CN_Oddy_091420_F6</t>
  </si>
  <si>
    <t>CN_Oddy_091420_F7</t>
  </si>
  <si>
    <t>CN_Oddy_091420_F8</t>
  </si>
  <si>
    <t>CN_Oddy_091420_F9</t>
  </si>
  <si>
    <t>CN_Oddy_091420_F10</t>
  </si>
  <si>
    <t>CN_Oddy_091420_Control</t>
  </si>
  <si>
    <t>CN_Oddy_091420_F11</t>
  </si>
  <si>
    <t>CN_Oddy_091420_F12</t>
  </si>
  <si>
    <t>CN_Oddy_091420_F13</t>
  </si>
  <si>
    <t>CN_Oddy_091420_F14</t>
  </si>
  <si>
    <t>CN_Oddy_091420_F15</t>
  </si>
  <si>
    <t>CN_Oddy_091420_F16</t>
  </si>
  <si>
    <t>CN_Oddy_091420_F17</t>
  </si>
  <si>
    <t>CN_Oddy_091420_F18</t>
  </si>
  <si>
    <t>CN_Oddy_091420_F19</t>
  </si>
  <si>
    <t>CN_Oddy_091420_F20</t>
  </si>
  <si>
    <t>UT_Home_Yard_091120_F1</t>
  </si>
  <si>
    <t>UT_Home_Yard_091120_F2</t>
  </si>
  <si>
    <t>UT_Home_Yard_091120_F3</t>
  </si>
  <si>
    <t>UT_Home_Yard_091120_F4</t>
  </si>
  <si>
    <t>UT_Home_Yard_091120_F5</t>
  </si>
  <si>
    <t>UT_Home_Yard_091120_F6</t>
  </si>
  <si>
    <t>UT_Home_Yard_091120_F7</t>
  </si>
  <si>
    <t>UT_Home_Yard_091120_F8</t>
  </si>
  <si>
    <t>UT_Home_Yard_091120_F9</t>
  </si>
  <si>
    <t>UT_Home_Yard_091120_F10</t>
  </si>
  <si>
    <t>UT_Home_Yard_092120_F1</t>
  </si>
  <si>
    <t>UT_Home_Yard_092120_F2</t>
  </si>
  <si>
    <t>UT_Home_Yard_092120_F3</t>
  </si>
  <si>
    <t>UT_Home_Yard_092120_F4</t>
  </si>
  <si>
    <t>UT_Home_Yard_092120_F5</t>
  </si>
  <si>
    <t>UT_Home_Yard_092120_F6</t>
  </si>
  <si>
    <t>UT_Home_Yard_092120_F7</t>
  </si>
  <si>
    <t>UT_Home_Yard_092120_F8</t>
  </si>
  <si>
    <t>UT_Home_Yard_092120_F9</t>
  </si>
  <si>
    <t>UT_Home_Yard_092120_F10</t>
  </si>
  <si>
    <t>UT_Home_Yard_092120_F11</t>
  </si>
  <si>
    <t>UT_Home_Yard_092120_F12</t>
  </si>
  <si>
    <t>UT_Home_Yard_092120_F13</t>
  </si>
  <si>
    <t>UT_Home_Yard_092120_F14</t>
  </si>
  <si>
    <t>UT_Home_Yard_092120_F15</t>
  </si>
  <si>
    <t>UT_Home_Yard_092120_control</t>
  </si>
  <si>
    <t>NG_Ball_Rd_091020_F2</t>
  </si>
  <si>
    <t>NG_Ball_Rd_091020_F6</t>
  </si>
  <si>
    <t>NG_Ball_Rd_091020_F8</t>
  </si>
  <si>
    <t>NG_Ball_Rd_091020_F9</t>
  </si>
  <si>
    <t>NG_Ball_Rd_091020_F10</t>
  </si>
  <si>
    <t>NG_Ball_Rd_091020_F11</t>
  </si>
  <si>
    <t>NG_Ball_Rd_091020_F12</t>
  </si>
  <si>
    <t>NG_Ball_Rd_091020_F13</t>
  </si>
  <si>
    <t>NG_Ball_Rd_091020_F14</t>
  </si>
  <si>
    <t>NG_Ball_Rd_091020_F15</t>
  </si>
  <si>
    <t>NG_Ball_Rd_091020_Control</t>
  </si>
  <si>
    <t>NG_Ball_Rd_092020_F1</t>
  </si>
  <si>
    <t>NG_Ball_Rd_092020_F2</t>
  </si>
  <si>
    <t>NG_Ball_Rd_092020_F3</t>
  </si>
  <si>
    <t>NG_Ball_Rd_092020_F4</t>
  </si>
  <si>
    <t>NG_Ball_Rd_092020_F5</t>
  </si>
  <si>
    <t>NG_Ball_Rd_092020_F6</t>
  </si>
  <si>
    <t>NG_Ball_Rd_092020_F7</t>
  </si>
  <si>
    <t>NG_Ball_Rd_092020_F8</t>
  </si>
  <si>
    <t>NG_Ball_Rd_092020_F9</t>
  </si>
  <si>
    <t>NG_Ball_Rd_092020_F10</t>
  </si>
  <si>
    <t>NG_Ball_Rd_092020_Control1</t>
  </si>
  <si>
    <t>NG_Ball_Rd_092020_Control2</t>
  </si>
  <si>
    <t>QN_Millers_091820_F1</t>
  </si>
  <si>
    <t>QN_Millers_091820_F2</t>
  </si>
  <si>
    <t>QN_Millers_091820_F3</t>
  </si>
  <si>
    <t>QN_Millers_091820_F4</t>
  </si>
  <si>
    <t>QN_Millers_091820_F5</t>
  </si>
  <si>
    <t>QN_Millers_091820_F6</t>
  </si>
  <si>
    <t>QN_Millers_091820_F7</t>
  </si>
  <si>
    <t>QN_Millers_091820_F8</t>
  </si>
  <si>
    <t>QN_Millers_091820_F9</t>
  </si>
  <si>
    <t>QN_Millers_091820_F10</t>
  </si>
  <si>
    <t>QN_Millers_091820_F21</t>
  </si>
  <si>
    <t>QN_Millers_091820_F22</t>
  </si>
  <si>
    <t>QN_Millers_091820_F23</t>
  </si>
  <si>
    <t>QN_Millers_091820_F24</t>
  </si>
  <si>
    <t>QN_Millers_091820_F25</t>
  </si>
  <si>
    <t>QN_Millers_091820_F26</t>
  </si>
  <si>
    <t>QN_Millers_091820_F27</t>
  </si>
  <si>
    <t>QN_Millers_091820_F28</t>
  </si>
  <si>
    <t>QN_Millers_091820_F29</t>
  </si>
  <si>
    <t>QN_Millers_091820_F30</t>
  </si>
  <si>
    <t>QN_Millers_091820_Control</t>
  </si>
  <si>
    <t>HG_School_091220_F1</t>
  </si>
  <si>
    <t>HG_School_091220_F2</t>
  </si>
  <si>
    <t>HG_School_091220_F3</t>
  </si>
  <si>
    <t>HG_School_091220_F4</t>
  </si>
  <si>
    <t>HG_School_091220_F5</t>
  </si>
  <si>
    <t>HG_School_091220_F6</t>
  </si>
  <si>
    <t>HG_School_091220_F7</t>
  </si>
  <si>
    <t>HG_School_091220_F8</t>
  </si>
  <si>
    <t>HG_School_091220_F9</t>
  </si>
  <si>
    <t>HG_School_091220_F10</t>
  </si>
  <si>
    <t>HG_School_091220_F11</t>
  </si>
  <si>
    <t>HG_School_091220_F12</t>
  </si>
  <si>
    <t>HG_School_091220_F13</t>
  </si>
  <si>
    <t>HG_School_091220_F14</t>
  </si>
  <si>
    <t>HG_School_091220_F15</t>
  </si>
  <si>
    <t>HG_School_092220_F1</t>
  </si>
  <si>
    <t>HG_School_092220_F2</t>
  </si>
  <si>
    <t>HG_School_092220_F3</t>
  </si>
  <si>
    <t>HG_School_092220_F4</t>
  </si>
  <si>
    <t>HG_School_092220_F5</t>
  </si>
  <si>
    <t>HG_School_092220_F6</t>
  </si>
  <si>
    <t>HG_School_092220_F7</t>
  </si>
  <si>
    <t>HG_School_092220_F8</t>
  </si>
  <si>
    <t>HG_School_092220_F9</t>
  </si>
  <si>
    <t>HG_School_092220_F10</t>
  </si>
  <si>
    <t>HG_School_092220_F11</t>
  </si>
  <si>
    <t>HG_School_092220_F12</t>
  </si>
  <si>
    <t>HG_School_092220_F13</t>
  </si>
  <si>
    <t>HG_School_092220_F14</t>
  </si>
  <si>
    <t>HG_School_092220_F15</t>
  </si>
  <si>
    <t>TD_Home_Yard_091020_F1</t>
  </si>
  <si>
    <t>TD_Home_Yard_091020_F2</t>
  </si>
  <si>
    <t>TD_Home_Yard_091020_F3</t>
  </si>
  <si>
    <t>TD_Home_Yard_091020_F4</t>
  </si>
  <si>
    <t>TD_Home_Yard_091020_F5</t>
  </si>
  <si>
    <t>TD_Home_Yard_091020_F6</t>
  </si>
  <si>
    <t>TD_Home_Yard_091020_F7</t>
  </si>
  <si>
    <t>TD_Home_Yard_091020_F8</t>
  </si>
  <si>
    <t>TD_Home_Yard_091020_F9</t>
  </si>
  <si>
    <t>TD_Home_Yard_091020_F10</t>
  </si>
  <si>
    <t>TD_Home_Yard_092020_F1</t>
  </si>
  <si>
    <t>TD_Home_Yard_092020_F2</t>
  </si>
  <si>
    <t>TD_Home_Yard_092020_F3</t>
  </si>
  <si>
    <t>TD_Home_Yard_092020_F4</t>
  </si>
  <si>
    <t>TD_Home_Yard_092020_F5</t>
  </si>
  <si>
    <t>TD_Home_Yard_092020_F6</t>
  </si>
  <si>
    <t>TD_Home_Yard_092020_F7</t>
  </si>
  <si>
    <t>TD_Home_Yard_092020_F8</t>
  </si>
  <si>
    <t>TD_Home_Yard_092020_F9</t>
  </si>
  <si>
    <t>TD_Home_Yard_092020_F10</t>
  </si>
  <si>
    <t>EK_Daniels_091720_F1</t>
  </si>
  <si>
    <t>EK_Daniels_091720_F2</t>
  </si>
  <si>
    <t>EK_Daniels_091720_F3</t>
  </si>
  <si>
    <t>EK_Daniels_091720_F4</t>
  </si>
  <si>
    <t>EK_Daniels_091720_F5</t>
  </si>
  <si>
    <t>EK_Daniels_091720_F6</t>
  </si>
  <si>
    <t>EK_Daniels_091720_F7</t>
  </si>
  <si>
    <t>EK_Daniels_091720_F8</t>
  </si>
  <si>
    <t>EK_Daniels_091720_F9</t>
  </si>
  <si>
    <t>EK_Daniels_091720_F10</t>
  </si>
  <si>
    <t>EK_Daniels_091720_F11</t>
  </si>
  <si>
    <t>EK_Daniels_091720_F12</t>
  </si>
  <si>
    <t>EK_Daniels_091720_F13</t>
  </si>
  <si>
    <t>EK_Daniels_091720_F14</t>
  </si>
  <si>
    <t>EK_Daniels_091720_F15</t>
  </si>
  <si>
    <t>EK_Daniels_091720_F16</t>
  </si>
  <si>
    <t>EK_Daniels_091720_F17</t>
  </si>
  <si>
    <t>EK_Daniels_091720_F18</t>
  </si>
  <si>
    <t>EK_Daniels_091720_F19</t>
  </si>
  <si>
    <t>EK_Daniels_091720_F20</t>
  </si>
  <si>
    <t>MM_Swede_091520_F16</t>
  </si>
  <si>
    <t>MM_Swede_091520_F17</t>
  </si>
  <si>
    <t>MM_Swede_091520_F19</t>
  </si>
  <si>
    <t>MM_Swede_091520_F20</t>
  </si>
  <si>
    <t>MM_Swede_091520_F21</t>
  </si>
  <si>
    <t>MM_Swede_091520_F22</t>
  </si>
  <si>
    <t>MM_Swede_091520_F23</t>
  </si>
  <si>
    <t>MM_Swede_091520_F24</t>
  </si>
  <si>
    <t>MM_Swede_091520_F25</t>
  </si>
  <si>
    <t>MM_Swede_091520_F26</t>
  </si>
  <si>
    <t>XQ_Kingtown_Beach_090720_F1</t>
  </si>
  <si>
    <t>XQ_Kingtown_Beach_090720_F2</t>
  </si>
  <si>
    <t>XQ_Kingtown_Beach_090720_F3</t>
  </si>
  <si>
    <t>XQ_Kingtown_Beach_090720_F4</t>
  </si>
  <si>
    <t>XQ_Kingtown_Beach_090720_F5</t>
  </si>
  <si>
    <t>XQ_Kingtown_Beach_090720_F6</t>
  </si>
  <si>
    <t>XQ_Kingtown_Beach_090720_F7</t>
  </si>
  <si>
    <t>XQ_Kingtown_Beach_090720_F8</t>
  </si>
  <si>
    <t>XQ_Kingtown_Beach_090720_F9</t>
  </si>
  <si>
    <t>XQ_Kingtown_Beach_090720_F10</t>
  </si>
  <si>
    <t>XQ_Kingtown_Beach_100120_F1</t>
  </si>
  <si>
    <t>XQ_Kingtown_Beach_100120_F2</t>
  </si>
  <si>
    <t>XQ_Kingtown_Beach_100120_F3</t>
  </si>
  <si>
    <t>XQ_Kingtown_Beach_100120_F4</t>
  </si>
  <si>
    <t>XQ_Kingtown_Beach_100120_F5</t>
  </si>
  <si>
    <t>XQ_Kingtown_Beach_100120_F6</t>
  </si>
  <si>
    <t>XQ_Kingtown_Beach_100120_F7</t>
  </si>
  <si>
    <t>XQ_Kingtown_Beach_100120_F8</t>
  </si>
  <si>
    <t>XQ_Kingtown_Beach_100120_F9</t>
  </si>
  <si>
    <t>XQ_Kingtown_Beach_100120_F10</t>
  </si>
  <si>
    <t>XQ_Kingtown_Beach_100121_Control</t>
  </si>
  <si>
    <t>KC_Domes_091120_F1</t>
  </si>
  <si>
    <t>KC_Domes_091120_F2</t>
  </si>
  <si>
    <t>KC_Domes_091120_F3</t>
  </si>
  <si>
    <t>KC_Domes_091120_F4</t>
  </si>
  <si>
    <t>KC_Domes_091120_F5</t>
  </si>
  <si>
    <t>KC_Domes_091120_F6</t>
  </si>
  <si>
    <t>KC_Domes_091120_F7</t>
  </si>
  <si>
    <t>KC_Domes_091120_F8</t>
  </si>
  <si>
    <t>KC_Domes_091120_F9</t>
  </si>
  <si>
    <t>KC_Domes_091120_F10</t>
  </si>
  <si>
    <t>KC_Domes_091120_F11</t>
  </si>
  <si>
    <t>KC_Domes_091120_F12</t>
  </si>
  <si>
    <t>KC_Domes_091120_F13</t>
  </si>
  <si>
    <t>KC_Domes_091120_F14</t>
  </si>
  <si>
    <t>KC_Domes_091120_F15</t>
  </si>
  <si>
    <t>KC_Domes_092120_F1</t>
  </si>
  <si>
    <t>KC_Domes_092120_F2</t>
  </si>
  <si>
    <t>KC_Domes_092120_F3</t>
  </si>
  <si>
    <t>KC_Domes_092120_F4</t>
  </si>
  <si>
    <t>KC_Domes_092120_F5</t>
  </si>
  <si>
    <t>KC_Domes_092120_F6</t>
  </si>
  <si>
    <t>KC_Domes_092120_F7</t>
  </si>
  <si>
    <t>KC_Domes_092120_F8</t>
  </si>
  <si>
    <t>KC_Domes_092120_F9</t>
  </si>
  <si>
    <t>KC_Domes_092120_F10</t>
  </si>
  <si>
    <t>KC_Domes_092120_F11</t>
  </si>
  <si>
    <t>KC_Domes_092120_F12</t>
  </si>
  <si>
    <t>KC_Domes_092120_F13</t>
  </si>
  <si>
    <t>KC_Domes_092120_F14</t>
  </si>
  <si>
    <t>KC_Domes_092120_F15</t>
  </si>
  <si>
    <t>FW_Huggins_091320_F1</t>
  </si>
  <si>
    <t>FW_Huggins_091320_F2</t>
  </si>
  <si>
    <t>FW_Huggins_091320_F3</t>
  </si>
  <si>
    <t>FW_Huggins_091320_F4</t>
  </si>
  <si>
    <t>FW_Huggins_091320_F5</t>
  </si>
  <si>
    <t>FW_Huggins_091320_F6</t>
  </si>
  <si>
    <t>FW_Huggins_091320_F7</t>
  </si>
  <si>
    <t>FW_Huggins_091320_F8</t>
  </si>
  <si>
    <t>FW_Huggins_091320_F9</t>
  </si>
  <si>
    <t>FW_Huggins_091320_F10</t>
  </si>
  <si>
    <t>FW_Huggins_091320_F11</t>
  </si>
  <si>
    <t>FW_Huggins_091320_F12</t>
  </si>
  <si>
    <t>FW_Huggins_091320_F13</t>
  </si>
  <si>
    <t>FW_Huggins_091320_F14</t>
  </si>
  <si>
    <t>FW_Huggins_091320_F15</t>
  </si>
  <si>
    <t>FW_Huggins_092520_F1</t>
  </si>
  <si>
    <t>FW_Huggins_092520_F2</t>
  </si>
  <si>
    <t>FW_Huggins_092520_F3</t>
  </si>
  <si>
    <t>FW_Huggins_092520_F4</t>
  </si>
  <si>
    <t>FW_Huggins_092520_F5</t>
  </si>
  <si>
    <t>FW_Huggins_092520_F6</t>
  </si>
  <si>
    <t>FW_Huggins_092520_F7</t>
  </si>
  <si>
    <t>FW_Huggins_092520_F8</t>
  </si>
  <si>
    <t>FW_Huggins_092520_F9</t>
  </si>
  <si>
    <t>FW_Huggins_092520_F10</t>
  </si>
  <si>
    <t>CW_Maxwell_091020_F1</t>
  </si>
  <si>
    <t>CW_Maxwell_091020_F2</t>
  </si>
  <si>
    <t>CW_Maxwell_091020_F3</t>
  </si>
  <si>
    <t>CW_Maxwell_091020_F4</t>
  </si>
  <si>
    <t>CW_Maxwell_091020_F5</t>
  </si>
  <si>
    <t>CW_Maxwell_091020_F6</t>
  </si>
  <si>
    <t>CW_Maxwell_091020_F7</t>
  </si>
  <si>
    <t>CW_Maxwell_091020_F8</t>
  </si>
  <si>
    <t>CW_Maxwell_091020_F9</t>
  </si>
  <si>
    <t>CW_Maxwell_091020_F10</t>
  </si>
  <si>
    <t>CW_Maxwell_091020_Control</t>
  </si>
  <si>
    <t>CW_Maxwell_092020_F1</t>
  </si>
  <si>
    <t>CW_Maxwell_092020_F2</t>
  </si>
  <si>
    <t>CW_Maxwell_092020_F3</t>
  </si>
  <si>
    <t>CW_Maxwell_092020_F4</t>
  </si>
  <si>
    <t>CW_Maxwell_092020_F5</t>
  </si>
  <si>
    <t>CW_Maxwell_092020_F6</t>
  </si>
  <si>
    <t>CW_Maxwell_092020_F7</t>
  </si>
  <si>
    <t>CW_Maxwell_092020_F8</t>
  </si>
  <si>
    <t>CW_Maxwell_092020_F9</t>
  </si>
  <si>
    <t>CW_Maxwell_092020_F10</t>
  </si>
  <si>
    <t>TI_Mills_091420_F1</t>
  </si>
  <si>
    <t>TI_Mills_091420_F2</t>
  </si>
  <si>
    <t>TI_Mills_091420_F3</t>
  </si>
  <si>
    <t>TI_Mills_091420_F4</t>
  </si>
  <si>
    <t>TI_Mills_091420_F5</t>
  </si>
  <si>
    <t>TI_Mills_091420_F6</t>
  </si>
  <si>
    <t>TI_Mills_091420_F7</t>
  </si>
  <si>
    <t>TI_Mills_091420_F8</t>
  </si>
  <si>
    <t>TI_Mills_091420_F9</t>
  </si>
  <si>
    <t>TI_Mills_091420_F10</t>
  </si>
  <si>
    <t>TI_Mills_091420_F11</t>
  </si>
  <si>
    <t>TI_Mills_091420_F12</t>
  </si>
  <si>
    <t>TI_Mills_091420_F13</t>
  </si>
  <si>
    <t>TI_Mills_091420_F14</t>
  </si>
  <si>
    <t>TI_Mills_091420_F15</t>
  </si>
  <si>
    <t>TI_Mills_091420_F16</t>
  </si>
  <si>
    <t>TI_Mills_091420_F17</t>
  </si>
  <si>
    <t>TI_Mills_091420_F18</t>
  </si>
  <si>
    <t>TI_Mills_091420_F19</t>
  </si>
  <si>
    <t>TI_Mills_091420_F20</t>
  </si>
  <si>
    <t>TI_Mills-091420_F21</t>
  </si>
  <si>
    <t>TI_Mills-091420_F22</t>
  </si>
  <si>
    <t>TI_Mills-091420_F23</t>
  </si>
  <si>
    <t>TI_Mills-091420_F25</t>
  </si>
  <si>
    <t>TI_Mills-091420_F26</t>
  </si>
  <si>
    <t>TI_Mills-091420_F27</t>
  </si>
  <si>
    <t>A</t>
  </si>
  <si>
    <t>Water</t>
  </si>
  <si>
    <t>B</t>
  </si>
  <si>
    <t> </t>
  </si>
  <si>
    <t>X 22</t>
  </si>
  <si>
    <t>C</t>
  </si>
  <si>
    <t>D</t>
  </si>
  <si>
    <t>dNTPs</t>
  </si>
  <si>
    <t>E</t>
  </si>
  <si>
    <t>F</t>
  </si>
  <si>
    <t>G</t>
  </si>
  <si>
    <t>H</t>
  </si>
  <si>
    <t>WATER</t>
  </si>
  <si>
    <t>cDNA control (WATER)</t>
  </si>
  <si>
    <t>X 47</t>
  </si>
  <si>
    <t>MM for A2 and E1 had small hairs in it :( Made new MM but a LOT left over (40uL ?)</t>
  </si>
  <si>
    <t xml:space="preserve">FW_Huggins_092520_F9: Small amount of liquid stuck in tip, trying to put back in the cell when tip slid near cells A-C 11-12 (check if results are similar to this one, suggesting contam) </t>
  </si>
  <si>
    <t>FW_Huggins_091320_F11: small amount of sample got stuck in tip</t>
  </si>
  <si>
    <t>CW_Maxwell_091020_F10: when putting in MM, tip touched exteriorof palte, but I put in anyway</t>
  </si>
  <si>
    <t>A10-12: aluminum foil had slightly lifted but no obvious evaporation</t>
  </si>
  <si>
    <t>XQ_Kingtown_Beach_100120_F6: pretty sure this was contaminated with F5, rerun</t>
  </si>
  <si>
    <t>MM Swede_091620_F12: appeared less than full 25uL, but appeared sealed and no obvious error</t>
  </si>
  <si>
    <t>X 21</t>
  </si>
  <si>
    <t>EK_Daniels_091720_F8: during 5 min @ 70C, the alum cover lifted slightly, but no visible evaporation</t>
  </si>
  <si>
    <t>EK_Daniels_091720_F9: when adding mastermixm pipette touched exterior plastic of plate (put in anyway)</t>
  </si>
  <si>
    <t>QN_Millers_091820_F6 - added 11.2uL RNA accidentally (instead of 8uL)</t>
  </si>
  <si>
    <t>No positives for DWV - a bit weird, so I want to remake the plate</t>
  </si>
  <si>
    <t>X 25</t>
  </si>
  <si>
    <t>dNTPs ALL</t>
  </si>
  <si>
    <t>X 27</t>
  </si>
  <si>
    <t>UT_Home_Yard_091120_F1 in A1 got stuck on aluminum foil and so there was nothing in this cell :(</t>
  </si>
  <si>
    <t>Rerun UT_Home_Yard_091120_F1</t>
  </si>
  <si>
    <t>CL_Bull_091520_GITC-Control</t>
  </si>
  <si>
    <t>water</t>
  </si>
  <si>
    <t>CL_Bull_092420_control</t>
  </si>
  <si>
    <t>CL_Bull_091520_F5 sample got stuck in pipette tip, so we remade the cDNA in C1 instead of A5</t>
  </si>
  <si>
    <t>X 33</t>
  </si>
  <si>
    <t>LT_Grange_092320_F1</t>
  </si>
  <si>
    <t>LT_Grange_092320_F2</t>
  </si>
  <si>
    <t>LT_Grange_092320_F3</t>
  </si>
  <si>
    <t>LT_Grange_092320_F4</t>
  </si>
  <si>
    <t>LT_Grange_092320_F5</t>
  </si>
  <si>
    <t>LT_Grange_092320_F6</t>
  </si>
  <si>
    <t>LT_Grange_092320_F7</t>
  </si>
  <si>
    <t>LT_Grange_092320_F8</t>
  </si>
  <si>
    <t>LT_Grange_092320_F9</t>
  </si>
  <si>
    <t>LT_Grange_092320_F10</t>
  </si>
  <si>
    <t>LT_Grange_092320_F11</t>
  </si>
  <si>
    <t>LT_Grange_092320_F12</t>
  </si>
  <si>
    <t>LT_Grange_092320_F13</t>
  </si>
  <si>
    <t>LT_Grange_092320_F14</t>
  </si>
  <si>
    <t>LT_Grange_092320_F15</t>
  </si>
  <si>
    <t>LT_Grange_092320_ Control1</t>
  </si>
  <si>
    <t>EMPTY</t>
  </si>
  <si>
    <t>likely some evaporation during cDNA synth as these cells had less than 25uL and the lid over A3-5 wasn't fully sealed</t>
  </si>
  <si>
    <t>X 32</t>
  </si>
  <si>
    <t>Flower_Sample</t>
  </si>
  <si>
    <t>RNA Conc (ng/uL)</t>
  </si>
  <si>
    <t>ug/uL</t>
  </si>
  <si>
    <t>volume after nanodropping</t>
  </si>
  <si>
    <t>ug in total volume</t>
  </si>
  <si>
    <t>total uL for 0.1667ug/uL</t>
  </si>
  <si>
    <t>Volume of water to add to dilute RNA sample</t>
  </si>
  <si>
    <t>Diluted?</t>
  </si>
  <si>
    <t>yes</t>
  </si>
  <si>
    <t>Original RNA Conc (ng/uL)</t>
  </si>
  <si>
    <t>Updated RNA Conc (ng/uL)</t>
  </si>
  <si>
    <t>Amount RNA in final cDNA plate (ug)</t>
  </si>
  <si>
    <t>X 65</t>
  </si>
  <si>
    <t>MLV-RT was expired. We REMADE this plate</t>
  </si>
  <si>
    <t>cDNA control (Water)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</si>
</sst>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</font>
    <font>
      <sz val="12"/>
      <color theme="1"/>
      <name val="Times New Roman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</font>
    <font>
      <sz val="11"/>
      <color rgb="FF000000"/>
      <name val="Calibri"/>
      <family val="2"/>
      <scheme val="minor"/>
    </font>
    <font>
      <sz val="12"/>
      <color rgb="FF000000"/>
      <name val="Times New Roman"/>
      <family val="1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9C0006"/>
      <name val="Calibri"/>
      <family val="2"/>
      <charset val="1"/>
    </font>
    <font>
      <b/>
      <sz val="16"/>
      <color rgb="FF000000"/>
      <name val="Times New Roman"/>
      <family val="1"/>
      <charset val="1"/>
    </font>
    <font>
      <b/>
      <sz val="16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Times New Roman"/>
      <family val="1"/>
      <charset val="1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444444"/>
      <name val="Calibri"/>
      <family val="2"/>
      <charset val="1"/>
    </font>
    <font>
      <sz val="10"/>
      <name val="Arial"/>
    </font>
    <font>
      <b/>
      <sz val="12"/>
      <color rgb="FF000000"/>
      <name val="Calibri"/>
      <family val="2"/>
      <charset val="1"/>
    </font>
    <font>
      <sz val="8"/>
      <color theme="1"/>
      <name val="Calibri"/>
      <family val="2"/>
      <scheme val="minor"/>
    </font>
    <font>
      <sz val="11"/>
      <color theme="1"/>
      <name val="Calibri"/>
    </font>
    <font>
      <sz val="9"/>
      <color theme="1"/>
      <name val="Helvetica"/>
      <charset val="1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2"/>
      <color rgb="FF000000"/>
      <name val="Helvetica"/>
      <family val="2"/>
      <charset val="1"/>
    </font>
    <font>
      <sz val="10"/>
      <name val="Arial"/>
      <charset val="1"/>
    </font>
    <font>
      <sz val="10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sz val="10"/>
      <name val="Arial"/>
      <family val="2"/>
      <charset val="1"/>
    </font>
    <font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E2EFDA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D9E1F2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 style="thin">
        <color rgb="FFE7E6E6"/>
      </bottom>
      <diagonal/>
    </border>
    <border>
      <left/>
      <right style="thin">
        <color rgb="FFE7E6E6"/>
      </right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 style="thin">
        <color rgb="FFE7E6E6"/>
      </top>
      <bottom style="thin">
        <color rgb="FFE7E6E6"/>
      </bottom>
      <diagonal/>
    </border>
    <border>
      <left style="thin">
        <color rgb="FFE7E6E6"/>
      </left>
      <right/>
      <top/>
      <bottom style="thin">
        <color rgb="FFE7E6E6"/>
      </bottom>
      <diagonal/>
    </border>
    <border>
      <left/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/>
      <bottom style="thin">
        <color rgb="FFE7E6E6"/>
      </bottom>
      <diagonal/>
    </border>
    <border>
      <left style="thin">
        <color rgb="FFE7E6E6"/>
      </left>
      <right style="thin">
        <color rgb="FFE7E6E6"/>
      </right>
      <top style="thin">
        <color rgb="FFE7E6E6"/>
      </top>
      <bottom/>
      <diagonal/>
    </border>
    <border>
      <left style="thin">
        <color rgb="FFE7E6E6"/>
      </left>
      <right/>
      <top style="thin">
        <color rgb="FFE7E6E6"/>
      </top>
      <bottom/>
      <diagonal/>
    </border>
    <border>
      <left style="thin">
        <color rgb="FF000000"/>
      </left>
      <right style="thin">
        <color rgb="FFE7E6E6"/>
      </right>
      <top style="thin">
        <color rgb="FFE7E6E6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11">
    <xf numFmtId="0" fontId="0" fillId="0" borderId="0" xfId="0"/>
    <xf numFmtId="14" fontId="3" fillId="0" borderId="0" xfId="0" applyNumberFormat="1" applyFont="1"/>
    <xf numFmtId="0" fontId="3" fillId="0" borderId="0" xfId="0" applyFont="1"/>
    <xf numFmtId="20" fontId="3" fillId="0" borderId="0" xfId="0" applyNumberFormat="1" applyFont="1"/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49" fontId="0" fillId="0" borderId="0" xfId="0" applyNumberFormat="1"/>
    <xf numFmtId="14" fontId="3" fillId="2" borderId="0" xfId="0" applyNumberFormat="1" applyFont="1" applyFill="1"/>
    <xf numFmtId="0" fontId="3" fillId="2" borderId="0" xfId="0" applyFont="1" applyFill="1"/>
    <xf numFmtId="20" fontId="3" fillId="2" borderId="0" xfId="0" applyNumberFormat="1" applyFont="1" applyFill="1"/>
    <xf numFmtId="0" fontId="0" fillId="2" borderId="0" xfId="0" applyFill="1"/>
    <xf numFmtId="0" fontId="4" fillId="0" borderId="2" xfId="0" applyFont="1" applyBorder="1" applyAlignment="1">
      <alignment vertical="center" wrapText="1"/>
    </xf>
    <xf numFmtId="0" fontId="0" fillId="0" borderId="0" xfId="0" applyFill="1"/>
    <xf numFmtId="14" fontId="3" fillId="0" borderId="0" xfId="0" applyNumberFormat="1" applyFont="1" applyFill="1"/>
    <xf numFmtId="0" fontId="3" fillId="0" borderId="0" xfId="0" applyFont="1" applyFill="1"/>
    <xf numFmtId="20" fontId="3" fillId="0" borderId="0" xfId="0" applyNumberFormat="1" applyFont="1" applyFill="1"/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0" xfId="0" applyNumberFormat="1" applyFont="1" applyFill="1"/>
    <xf numFmtId="14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0" fontId="5" fillId="0" borderId="0" xfId="0" applyNumberFormat="1" applyFont="1" applyFill="1"/>
    <xf numFmtId="0" fontId="3" fillId="0" borderId="0" xfId="0" applyFont="1" applyFill="1" applyAlignment="1">
      <alignment horizontal="right" vertical="center"/>
    </xf>
    <xf numFmtId="0" fontId="0" fillId="0" borderId="0" xfId="0" applyFont="1" applyAlignment="1">
      <alignment horizontal="center" vertical="center" wrapText="1"/>
    </xf>
    <xf numFmtId="14" fontId="0" fillId="0" borderId="0" xfId="0" applyNumberFormat="1"/>
    <xf numFmtId="20" fontId="0" fillId="0" borderId="0" xfId="0" applyNumberFormat="1"/>
    <xf numFmtId="0" fontId="0" fillId="2" borderId="3" xfId="0" applyFill="1" applyBorder="1"/>
    <xf numFmtId="14" fontId="3" fillId="3" borderId="0" xfId="0" applyNumberFormat="1" applyFont="1" applyFill="1"/>
    <xf numFmtId="0" fontId="3" fillId="3" borderId="0" xfId="0" applyFont="1" applyFill="1"/>
    <xf numFmtId="20" fontId="3" fillId="3" borderId="0" xfId="0" applyNumberFormat="1" applyFont="1" applyFill="1"/>
    <xf numFmtId="0" fontId="3" fillId="3" borderId="0" xfId="0" applyFont="1" applyFill="1" applyAlignment="1">
      <alignment horizontal="center"/>
    </xf>
    <xf numFmtId="0" fontId="0" fillId="3" borderId="0" xfId="0" applyFill="1"/>
    <xf numFmtId="0" fontId="9" fillId="0" borderId="0" xfId="0" applyFont="1" applyBorder="1" applyAlignment="1"/>
    <xf numFmtId="0" fontId="10" fillId="4" borderId="0" xfId="0" applyFont="1" applyFill="1" applyBorder="1" applyAlignment="1"/>
    <xf numFmtId="0" fontId="6" fillId="0" borderId="3" xfId="0" applyFont="1" applyFill="1" applyBorder="1"/>
    <xf numFmtId="0" fontId="9" fillId="0" borderId="0" xfId="0" applyFont="1" applyFill="1" applyBorder="1" applyAlignment="1"/>
    <xf numFmtId="0" fontId="6" fillId="0" borderId="3" xfId="0" applyFont="1" applyFill="1" applyBorder="1" applyAlignment="1">
      <alignment horizontal="right" vertical="center" wrapText="1"/>
    </xf>
    <xf numFmtId="0" fontId="6" fillId="0" borderId="3" xfId="0" applyFont="1" applyFill="1" applyBorder="1" applyAlignment="1">
      <alignment horizontal="right"/>
    </xf>
    <xf numFmtId="2" fontId="10" fillId="4" borderId="0" xfId="0" applyNumberFormat="1" applyFont="1" applyFill="1" applyBorder="1" applyAlignment="1"/>
    <xf numFmtId="0" fontId="9" fillId="0" borderId="0" xfId="0" applyFont="1" applyBorder="1" applyAlignment="1">
      <alignment horizontal="left" wrapText="1"/>
    </xf>
    <xf numFmtId="0" fontId="0" fillId="0" borderId="0" xfId="0" applyAlignment="1">
      <alignment horizontal="left" wrapText="1"/>
    </xf>
    <xf numFmtId="21" fontId="0" fillId="0" borderId="0" xfId="0" applyNumberFormat="1"/>
    <xf numFmtId="20" fontId="0" fillId="0" borderId="0" xfId="0" applyNumberFormat="1" applyFill="1"/>
    <xf numFmtId="0" fontId="11" fillId="0" borderId="0" xfId="0" applyFont="1" applyBorder="1" applyAlignment="1"/>
    <xf numFmtId="0" fontId="12" fillId="0" borderId="0" xfId="0" applyFont="1" applyBorder="1" applyAlignment="1"/>
    <xf numFmtId="0" fontId="13" fillId="0" borderId="0" xfId="0" applyFont="1" applyBorder="1" applyAlignment="1"/>
    <xf numFmtId="0" fontId="15" fillId="0" borderId="0" xfId="0" applyFont="1"/>
    <xf numFmtId="0" fontId="14" fillId="2" borderId="4" xfId="0" applyFont="1" applyFill="1" applyBorder="1" applyAlignment="1"/>
    <xf numFmtId="0" fontId="16" fillId="0" borderId="3" xfId="0" applyFont="1" applyFill="1" applyBorder="1"/>
    <xf numFmtId="0" fontId="15" fillId="0" borderId="3" xfId="0" applyFont="1" applyBorder="1"/>
    <xf numFmtId="0" fontId="0" fillId="2" borderId="5" xfId="0" applyFill="1" applyBorder="1"/>
    <xf numFmtId="164" fontId="8" fillId="0" borderId="0" xfId="0" applyNumberFormat="1" applyFont="1" applyFill="1" applyBorder="1" applyAlignment="1"/>
    <xf numFmtId="164" fontId="9" fillId="0" borderId="0" xfId="0" applyNumberFormat="1" applyFont="1" applyFill="1" applyBorder="1" applyAlignment="1"/>
    <xf numFmtId="0" fontId="1" fillId="0" borderId="0" xfId="0" applyFont="1"/>
    <xf numFmtId="0" fontId="0" fillId="0" borderId="0" xfId="0" applyFont="1"/>
    <xf numFmtId="14" fontId="3" fillId="0" borderId="0" xfId="0" applyNumberFormat="1" applyFont="1" applyFill="1" applyBorder="1"/>
    <xf numFmtId="0" fontId="3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2" borderId="0" xfId="0" applyNumberFormat="1" applyFont="1" applyFill="1"/>
    <xf numFmtId="14" fontId="5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right"/>
    </xf>
    <xf numFmtId="20" fontId="5" fillId="2" borderId="0" xfId="0" applyNumberFormat="1" applyFont="1" applyFill="1"/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14" fontId="3" fillId="2" borderId="0" xfId="0" applyNumberFormat="1" applyFont="1" applyFill="1" applyBorder="1"/>
    <xf numFmtId="0" fontId="3" fillId="2" borderId="0" xfId="0" applyFont="1" applyFill="1" applyBorder="1"/>
    <xf numFmtId="0" fontId="3" fillId="2" borderId="0" xfId="0" applyFont="1" applyFill="1" applyBorder="1" applyAlignment="1">
      <alignment horizontal="center"/>
    </xf>
    <xf numFmtId="0" fontId="3" fillId="5" borderId="7" xfId="0" applyFont="1" applyFill="1" applyBorder="1"/>
    <xf numFmtId="0" fontId="0" fillId="0" borderId="12" xfId="0" applyBorder="1"/>
    <xf numFmtId="14" fontId="3" fillId="5" borderId="8" xfId="0" applyNumberFormat="1" applyFont="1" applyFill="1" applyBorder="1"/>
    <xf numFmtId="20" fontId="3" fillId="5" borderId="7" xfId="0" applyNumberFormat="1" applyFont="1" applyFill="1" applyBorder="1"/>
    <xf numFmtId="0" fontId="3" fillId="5" borderId="7" xfId="0" applyFont="1" applyFill="1" applyBorder="1" applyAlignment="1">
      <alignment horizontal="center"/>
    </xf>
    <xf numFmtId="0" fontId="0" fillId="0" borderId="7" xfId="0" applyBorder="1"/>
    <xf numFmtId="0" fontId="3" fillId="5" borderId="7" xfId="0" applyFont="1" applyFill="1" applyBorder="1" applyAlignment="1">
      <alignment horizontal="right" vertical="center"/>
    </xf>
    <xf numFmtId="0" fontId="0" fillId="0" borderId="13" xfId="0" applyBorder="1"/>
    <xf numFmtId="14" fontId="3" fillId="0" borderId="11" xfId="0" applyNumberFormat="1" applyFont="1" applyFill="1" applyBorder="1"/>
    <xf numFmtId="0" fontId="3" fillId="0" borderId="12" xfId="0" applyFont="1" applyFill="1" applyBorder="1"/>
    <xf numFmtId="0" fontId="3" fillId="0" borderId="12" xfId="0" applyFont="1" applyFill="1" applyBorder="1" applyAlignment="1">
      <alignment horizontal="center"/>
    </xf>
    <xf numFmtId="14" fontId="3" fillId="5" borderId="6" xfId="0" applyNumberFormat="1" applyFont="1" applyFill="1" applyBorder="1"/>
    <xf numFmtId="0" fontId="0" fillId="0" borderId="0" xfId="0" applyBorder="1"/>
    <xf numFmtId="0" fontId="3" fillId="0" borderId="7" xfId="0" applyFont="1" applyFill="1" applyBorder="1"/>
    <xf numFmtId="0" fontId="3" fillId="0" borderId="7" xfId="0" applyFont="1" applyFill="1" applyBorder="1" applyAlignment="1">
      <alignment horizontal="right" vertical="center"/>
    </xf>
    <xf numFmtId="0" fontId="0" fillId="0" borderId="7" xfId="0" applyFill="1" applyBorder="1"/>
    <xf numFmtId="0" fontId="0" fillId="0" borderId="0" xfId="0" applyFill="1" applyBorder="1"/>
    <xf numFmtId="0" fontId="3" fillId="0" borderId="0" xfId="0" applyFont="1" applyFill="1" applyBorder="1" applyAlignment="1">
      <alignment horizontal="right" vertical="center"/>
    </xf>
    <xf numFmtId="20" fontId="3" fillId="0" borderId="0" xfId="0" applyNumberFormat="1" applyFont="1" applyFill="1" applyBorder="1"/>
    <xf numFmtId="14" fontId="3" fillId="0" borderId="8" xfId="0" applyNumberFormat="1" applyFont="1" applyFill="1" applyBorder="1"/>
    <xf numFmtId="20" fontId="3" fillId="2" borderId="0" xfId="0" applyNumberFormat="1" applyFont="1" applyFill="1" applyBorder="1"/>
    <xf numFmtId="0" fontId="0" fillId="2" borderId="0" xfId="0" applyFill="1" applyBorder="1"/>
    <xf numFmtId="0" fontId="3" fillId="2" borderId="0" xfId="0" applyFont="1" applyFill="1" applyBorder="1" applyAlignment="1">
      <alignment horizontal="right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0" fillId="2" borderId="7" xfId="0" applyFill="1" applyBorder="1"/>
    <xf numFmtId="0" fontId="0" fillId="0" borderId="0" xfId="0" applyNumberFormat="1"/>
    <xf numFmtId="0" fontId="0" fillId="3" borderId="0" xfId="0" applyNumberFormat="1" applyFill="1"/>
    <xf numFmtId="0" fontId="0" fillId="2" borderId="0" xfId="0" applyNumberFormat="1" applyFill="1"/>
    <xf numFmtId="0" fontId="2" fillId="0" borderId="0" xfId="0" applyNumberFormat="1" applyFont="1" applyAlignment="1">
      <alignment horizontal="center" vertical="center" wrapText="1"/>
    </xf>
    <xf numFmtId="0" fontId="0" fillId="0" borderId="0" xfId="0" applyNumberFormat="1" applyFill="1"/>
    <xf numFmtId="0" fontId="0" fillId="0" borderId="10" xfId="0" applyNumberFormat="1" applyBorder="1"/>
    <xf numFmtId="0" fontId="0" fillId="0" borderId="9" xfId="0" applyNumberFormat="1" applyBorder="1"/>
    <xf numFmtId="0" fontId="0" fillId="0" borderId="14" xfId="0" applyNumberFormat="1" applyBorder="1"/>
    <xf numFmtId="0" fontId="0" fillId="0" borderId="0" xfId="0" applyNumberFormat="1" applyBorder="1"/>
    <xf numFmtId="0" fontId="0" fillId="6" borderId="0" xfId="0" applyFill="1"/>
    <xf numFmtId="0" fontId="1" fillId="6" borderId="0" xfId="0" applyFont="1" applyFill="1"/>
    <xf numFmtId="0" fontId="1" fillId="6" borderId="0" xfId="0" applyNumberFormat="1" applyFont="1" applyFill="1"/>
    <xf numFmtId="165" fontId="1" fillId="6" borderId="0" xfId="0" applyNumberFormat="1" applyFont="1" applyFill="1"/>
    <xf numFmtId="14" fontId="3" fillId="0" borderId="3" xfId="0" applyNumberFormat="1" applyFont="1" applyBorder="1"/>
    <xf numFmtId="14" fontId="3" fillId="5" borderId="0" xfId="0" applyNumberFormat="1" applyFont="1" applyFill="1" applyBorder="1"/>
    <xf numFmtId="14" fontId="3" fillId="0" borderId="6" xfId="0" applyNumberFormat="1" applyFont="1" applyBorder="1"/>
    <xf numFmtId="14" fontId="3" fillId="0" borderId="6" xfId="0" applyNumberFormat="1" applyFont="1" applyFill="1" applyBorder="1"/>
    <xf numFmtId="14" fontId="3" fillId="0" borderId="8" xfId="0" applyNumberFormat="1" applyFont="1" applyBorder="1"/>
    <xf numFmtId="14" fontId="3" fillId="2" borderId="6" xfId="0" applyNumberFormat="1" applyFont="1" applyFill="1" applyBorder="1" applyAlignment="1">
      <alignment horizontal="center" vertical="center" wrapText="1"/>
    </xf>
    <xf numFmtId="0" fontId="3" fillId="0" borderId="3" xfId="0" applyFont="1" applyBorder="1"/>
    <xf numFmtId="0" fontId="3" fillId="5" borderId="0" xfId="0" applyFont="1" applyFill="1" applyBorder="1"/>
    <xf numFmtId="0" fontId="3" fillId="0" borderId="7" xfId="0" applyFont="1" applyBorder="1"/>
    <xf numFmtId="0" fontId="2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right" vertical="center"/>
    </xf>
    <xf numFmtId="20" fontId="3" fillId="0" borderId="3" xfId="0" applyNumberFormat="1" applyFont="1" applyBorder="1"/>
    <xf numFmtId="20" fontId="3" fillId="5" borderId="0" xfId="0" applyNumberFormat="1" applyFont="1" applyFill="1" applyBorder="1"/>
    <xf numFmtId="20" fontId="3" fillId="0" borderId="7" xfId="0" applyNumberFormat="1" applyFont="1" applyBorder="1"/>
    <xf numFmtId="0" fontId="3" fillId="0" borderId="3" xfId="0" applyFont="1" applyBorder="1" applyAlignment="1">
      <alignment horizontal="center"/>
    </xf>
    <xf numFmtId="0" fontId="3" fillId="5" borderId="0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13" xfId="0" applyFont="1" applyBorder="1"/>
    <xf numFmtId="0" fontId="3" fillId="0" borderId="12" xfId="0" applyFont="1" applyBorder="1"/>
    <xf numFmtId="0" fontId="0" fillId="0" borderId="3" xfId="0" applyBorder="1"/>
    <xf numFmtId="0" fontId="0" fillId="0" borderId="3" xfId="0" applyNumberFormat="1" applyBorder="1"/>
    <xf numFmtId="0" fontId="3" fillId="0" borderId="9" xfId="0" applyNumberFormat="1" applyFont="1" applyBorder="1"/>
    <xf numFmtId="0" fontId="3" fillId="0" borderId="9" xfId="0" applyNumberFormat="1" applyFont="1" applyBorder="1" applyAlignment="1">
      <alignment horizontal="left"/>
    </xf>
    <xf numFmtId="0" fontId="7" fillId="2" borderId="0" xfId="0" applyFont="1" applyFill="1" applyBorder="1" applyAlignment="1">
      <alignment vertical="center" wrapText="1"/>
    </xf>
    <xf numFmtId="0" fontId="7" fillId="3" borderId="0" xfId="0" applyFont="1" applyFill="1" applyBorder="1" applyAlignment="1">
      <alignment vertical="center" wrapText="1"/>
    </xf>
    <xf numFmtId="0" fontId="0" fillId="2" borderId="0" xfId="0" applyFont="1" applyFill="1" applyBorder="1" applyAlignment="1">
      <alignment horizontal="center" vertical="center" wrapText="1"/>
    </xf>
    <xf numFmtId="14" fontId="3" fillId="0" borderId="0" xfId="0" applyNumberFormat="1" applyFont="1" applyBorder="1"/>
    <xf numFmtId="14" fontId="5" fillId="0" borderId="8" xfId="0" applyNumberFormat="1" applyFont="1" applyFill="1" applyBorder="1"/>
    <xf numFmtId="14" fontId="5" fillId="0" borderId="6" xfId="0" applyNumberFormat="1" applyFont="1" applyFill="1" applyBorder="1"/>
    <xf numFmtId="14" fontId="3" fillId="5" borderId="11" xfId="0" applyNumberFormat="1" applyFont="1" applyFill="1" applyBorder="1"/>
    <xf numFmtId="14" fontId="3" fillId="0" borderId="15" xfId="0" applyNumberFormat="1" applyFont="1" applyBorder="1"/>
    <xf numFmtId="0" fontId="5" fillId="0" borderId="7" xfId="0" applyFont="1" applyFill="1" applyBorder="1"/>
    <xf numFmtId="0" fontId="3" fillId="5" borderId="12" xfId="0" applyFont="1" applyFill="1" applyBorder="1"/>
    <xf numFmtId="0" fontId="6" fillId="0" borderId="7" xfId="0" applyFont="1" applyFill="1" applyBorder="1"/>
    <xf numFmtId="0" fontId="6" fillId="0" borderId="7" xfId="0" applyFont="1" applyFill="1" applyBorder="1" applyAlignment="1">
      <alignment horizontal="right"/>
    </xf>
    <xf numFmtId="0" fontId="5" fillId="0" borderId="7" xfId="0" applyFont="1" applyFill="1" applyBorder="1" applyAlignment="1">
      <alignment horizontal="right"/>
    </xf>
    <xf numFmtId="0" fontId="3" fillId="0" borderId="7" xfId="0" applyFont="1" applyFill="1" applyBorder="1" applyAlignment="1">
      <alignment horizontal="right"/>
    </xf>
    <xf numFmtId="20" fontId="3" fillId="0" borderId="0" xfId="0" applyNumberFormat="1" applyFont="1" applyBorder="1"/>
    <xf numFmtId="20" fontId="5" fillId="0" borderId="7" xfId="0" applyNumberFormat="1" applyFont="1" applyFill="1" applyBorder="1"/>
    <xf numFmtId="20" fontId="3" fillId="5" borderId="12" xfId="0" applyNumberFormat="1" applyFont="1" applyFill="1" applyBorder="1"/>
    <xf numFmtId="20" fontId="3" fillId="0" borderId="13" xfId="0" applyNumberFormat="1" applyFont="1" applyBorder="1"/>
    <xf numFmtId="0" fontId="6" fillId="0" borderId="7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3" fillId="5" borderId="12" xfId="0" applyFont="1" applyFill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2" borderId="9" xfId="0" applyNumberFormat="1" applyFont="1" applyFill="1" applyBorder="1" applyAlignment="1">
      <alignment horizontal="left" vertical="center" wrapText="1"/>
    </xf>
    <xf numFmtId="0" fontId="17" fillId="0" borderId="0" xfId="0" applyFont="1"/>
    <xf numFmtId="0" fontId="18" fillId="0" borderId="0" xfId="0" applyFont="1" applyFill="1" applyBorder="1" applyAlignment="1"/>
    <xf numFmtId="0" fontId="19" fillId="0" borderId="0" xfId="0" applyFont="1" applyBorder="1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0" fillId="7" borderId="0" xfId="0" applyFill="1"/>
    <xf numFmtId="2" fontId="0" fillId="7" borderId="0" xfId="0" applyNumberFormat="1" applyFill="1"/>
    <xf numFmtId="2" fontId="0" fillId="3" borderId="0" xfId="0" applyNumberFormat="1" applyFill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20" fillId="5" borderId="3" xfId="0" applyFont="1" applyFill="1" applyBorder="1" applyAlignment="1">
      <alignment wrapText="1"/>
    </xf>
    <xf numFmtId="0" fontId="20" fillId="5" borderId="3" xfId="0" applyFont="1" applyFill="1" applyBorder="1" applyAlignment="1">
      <alignment vertical="center" wrapText="1"/>
    </xf>
    <xf numFmtId="0" fontId="20" fillId="5" borderId="3" xfId="0" applyFont="1" applyFill="1" applyBorder="1" applyAlignment="1">
      <alignment horizontal="center" vertical="center" wrapText="1"/>
    </xf>
    <xf numFmtId="164" fontId="0" fillId="0" borderId="0" xfId="0" applyNumberFormat="1"/>
    <xf numFmtId="14" fontId="3" fillId="6" borderId="0" xfId="0" applyNumberFormat="1" applyFont="1" applyFill="1" applyBorder="1"/>
    <xf numFmtId="0" fontId="3" fillId="6" borderId="0" xfId="0" applyFont="1" applyFill="1" applyBorder="1"/>
    <xf numFmtId="0" fontId="3" fillId="6" borderId="0" xfId="0" applyFont="1" applyFill="1" applyBorder="1" applyAlignment="1">
      <alignment horizontal="right" vertical="center"/>
    </xf>
    <xf numFmtId="0" fontId="3" fillId="6" borderId="0" xfId="0" applyFont="1" applyFill="1" applyBorder="1" applyAlignment="1">
      <alignment horizontal="center"/>
    </xf>
    <xf numFmtId="0" fontId="0" fillId="6" borderId="0" xfId="0" applyFill="1" applyBorder="1"/>
    <xf numFmtId="0" fontId="20" fillId="5" borderId="5" xfId="0" applyFont="1" applyFill="1" applyBorder="1" applyAlignment="1">
      <alignment wrapText="1"/>
    </xf>
    <xf numFmtId="0" fontId="20" fillId="5" borderId="17" xfId="0" applyFont="1" applyFill="1" applyBorder="1" applyAlignment="1">
      <alignment wrapText="1"/>
    </xf>
    <xf numFmtId="0" fontId="20" fillId="5" borderId="5" xfId="0" applyFont="1" applyFill="1" applyBorder="1" applyAlignment="1">
      <alignment vertical="center" wrapText="1"/>
    </xf>
    <xf numFmtId="0" fontId="20" fillId="5" borderId="5" xfId="0" applyFont="1" applyFill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20" fillId="0" borderId="3" xfId="0" applyFont="1" applyBorder="1" applyAlignment="1">
      <alignment wrapText="1"/>
    </xf>
    <xf numFmtId="14" fontId="3" fillId="5" borderId="0" xfId="0" applyNumberFormat="1" applyFont="1" applyFill="1"/>
    <xf numFmtId="0" fontId="3" fillId="5" borderId="0" xfId="0" applyFont="1" applyFill="1"/>
    <xf numFmtId="20" fontId="3" fillId="5" borderId="0" xfId="0" applyNumberFormat="1" applyFont="1" applyFill="1"/>
    <xf numFmtId="0" fontId="3" fillId="5" borderId="0" xfId="0" applyFont="1" applyFill="1" applyAlignment="1">
      <alignment horizontal="center"/>
    </xf>
    <xf numFmtId="0" fontId="21" fillId="0" borderId="0" xfId="0" applyFont="1"/>
    <xf numFmtId="0" fontId="20" fillId="0" borderId="18" xfId="0" applyFont="1" applyBorder="1" applyAlignment="1">
      <alignment wrapText="1"/>
    </xf>
    <xf numFmtId="0" fontId="20" fillId="0" borderId="17" xfId="0" applyFont="1" applyBorder="1" applyAlignment="1">
      <alignment wrapText="1"/>
    </xf>
    <xf numFmtId="0" fontId="20" fillId="0" borderId="5" xfId="0" applyFont="1" applyBorder="1" applyAlignment="1">
      <alignment wrapText="1"/>
    </xf>
    <xf numFmtId="0" fontId="15" fillId="5" borderId="3" xfId="0" applyFont="1" applyFill="1" applyBorder="1" applyAlignment="1">
      <alignment wrapText="1"/>
    </xf>
    <xf numFmtId="0" fontId="15" fillId="0" borderId="3" xfId="0" applyFont="1" applyBorder="1" applyAlignment="1">
      <alignment wrapText="1"/>
    </xf>
    <xf numFmtId="0" fontId="20" fillId="0" borderId="19" xfId="0" applyFont="1" applyBorder="1" applyAlignment="1">
      <alignment wrapText="1"/>
    </xf>
    <xf numFmtId="0" fontId="22" fillId="0" borderId="0" xfId="0" applyFont="1"/>
    <xf numFmtId="0" fontId="23" fillId="0" borderId="3" xfId="0" applyFont="1" applyBorder="1" applyAlignment="1">
      <alignment wrapText="1"/>
    </xf>
    <xf numFmtId="0" fontId="23" fillId="5" borderId="3" xfId="0" applyFont="1" applyFill="1" applyBorder="1" applyAlignment="1">
      <alignment horizontal="center" vertical="center" wrapText="1"/>
    </xf>
    <xf numFmtId="0" fontId="23" fillId="7" borderId="3" xfId="0" applyFont="1" applyFill="1" applyBorder="1" applyAlignment="1">
      <alignment wrapText="1"/>
    </xf>
    <xf numFmtId="0" fontId="24" fillId="6" borderId="0" xfId="0" applyFont="1" applyFill="1" applyAlignment="1">
      <alignment vertical="center" wrapText="1"/>
    </xf>
    <xf numFmtId="0" fontId="13" fillId="2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wrapText="1"/>
    </xf>
    <xf numFmtId="0" fontId="1" fillId="0" borderId="0" xfId="0" applyFont="1" applyFill="1" applyAlignment="1">
      <alignment wrapText="1"/>
    </xf>
    <xf numFmtId="0" fontId="0" fillId="0" borderId="0" xfId="0" applyFill="1" applyAlignment="1">
      <alignment wrapText="1"/>
    </xf>
    <xf numFmtId="2" fontId="0" fillId="0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8" borderId="0" xfId="0" applyNumberFormat="1" applyFont="1" applyFill="1"/>
    <xf numFmtId="166" fontId="17" fillId="0" borderId="0" xfId="0" quotePrefix="1" applyNumberFormat="1" applyFont="1"/>
    <xf numFmtId="0" fontId="0" fillId="9" borderId="0" xfId="0" applyFill="1"/>
    <xf numFmtId="2" fontId="0" fillId="9" borderId="0" xfId="0" applyNumberFormat="1" applyFill="1"/>
    <xf numFmtId="166" fontId="17" fillId="9" borderId="0" xfId="0" quotePrefix="1" applyNumberFormat="1" applyFont="1" applyFill="1"/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2" borderId="0" xfId="0" applyNumberFormat="1" applyFill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3" borderId="0" xfId="0" applyNumberFormat="1" applyFill="1" applyAlignment="1">
      <alignment horizontal="center"/>
    </xf>
    <xf numFmtId="1" fontId="7" fillId="2" borderId="0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/>
    </xf>
    <xf numFmtId="0" fontId="1" fillId="6" borderId="0" xfId="0" applyFont="1" applyFill="1" applyAlignment="1">
      <alignment horizontal="center"/>
    </xf>
    <xf numFmtId="165" fontId="1" fillId="6" borderId="0" xfId="0" applyNumberFormat="1" applyFont="1" applyFill="1" applyAlignment="1">
      <alignment horizontal="center"/>
    </xf>
    <xf numFmtId="2" fontId="0" fillId="0" borderId="0" xfId="0" quotePrefix="1" applyNumberFormat="1" applyAlignment="1">
      <alignment horizontal="center"/>
    </xf>
    <xf numFmtId="2" fontId="0" fillId="0" borderId="0" xfId="0" applyNumberFormat="1" applyAlignment="1">
      <alignment horizontal="center"/>
    </xf>
    <xf numFmtId="49" fontId="0" fillId="0" borderId="0" xfId="0" quotePrefix="1" applyNumberFormat="1" applyAlignment="1">
      <alignment horizontal="center"/>
    </xf>
    <xf numFmtId="0" fontId="17" fillId="0" borderId="0" xfId="0" quotePrefix="1" applyFont="1" applyAlignment="1">
      <alignment horizontal="center"/>
    </xf>
    <xf numFmtId="49" fontId="0" fillId="0" borderId="0" xfId="0" applyNumberForma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/>
    </xf>
    <xf numFmtId="14" fontId="5" fillId="0" borderId="0" xfId="0" applyNumberFormat="1" applyFont="1" applyFill="1" applyBorder="1"/>
    <xf numFmtId="0" fontId="5" fillId="0" borderId="0" xfId="0" applyFont="1" applyFill="1" applyBorder="1"/>
    <xf numFmtId="20" fontId="5" fillId="0" borderId="0" xfId="0" applyNumberFormat="1" applyFont="1" applyFill="1" applyBorder="1"/>
    <xf numFmtId="0" fontId="25" fillId="0" borderId="0" xfId="0" applyFont="1" applyBorder="1" applyAlignment="1"/>
    <xf numFmtId="1" fontId="0" fillId="0" borderId="0" xfId="0" applyNumberFormat="1" applyFill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vertical="center" wrapText="1"/>
    </xf>
    <xf numFmtId="0" fontId="23" fillId="0" borderId="3" xfId="0" applyFont="1" applyFill="1" applyBorder="1" applyAlignment="1">
      <alignment wrapText="1"/>
    </xf>
    <xf numFmtId="0" fontId="26" fillId="0" borderId="0" xfId="0" applyFont="1" applyBorder="1" applyAlignment="1"/>
    <xf numFmtId="22" fontId="26" fillId="0" borderId="0" xfId="0" applyNumberFormat="1" applyFont="1" applyBorder="1" applyAlignment="1"/>
    <xf numFmtId="0" fontId="23" fillId="0" borderId="20" xfId="0" applyFont="1" applyBorder="1" applyAlignment="1">
      <alignment wrapText="1"/>
    </xf>
    <xf numFmtId="0" fontId="23" fillId="0" borderId="16" xfId="0" applyFont="1" applyBorder="1" applyAlignment="1">
      <alignment wrapText="1"/>
    </xf>
    <xf numFmtId="0" fontId="23" fillId="8" borderId="16" xfId="0" applyFont="1" applyFill="1" applyBorder="1" applyAlignment="1">
      <alignment wrapText="1"/>
    </xf>
    <xf numFmtId="0" fontId="23" fillId="0" borderId="16" xfId="0" applyFont="1" applyBorder="1" applyAlignment="1">
      <alignment horizontal="center" vertical="center" wrapText="1"/>
    </xf>
    <xf numFmtId="0" fontId="23" fillId="0" borderId="5" xfId="0" applyFont="1" applyBorder="1" applyAlignment="1">
      <alignment wrapText="1"/>
    </xf>
    <xf numFmtId="165" fontId="0" fillId="0" borderId="0" xfId="0" applyNumberFormat="1"/>
    <xf numFmtId="165" fontId="0" fillId="3" borderId="0" xfId="0" applyNumberFormat="1" applyFill="1"/>
    <xf numFmtId="0" fontId="9" fillId="0" borderId="21" xfId="0" applyFont="1" applyBorder="1" applyAlignment="1">
      <alignment wrapText="1"/>
    </xf>
    <xf numFmtId="0" fontId="9" fillId="0" borderId="22" xfId="0" applyFont="1" applyBorder="1" applyAlignment="1">
      <alignment wrapText="1"/>
    </xf>
    <xf numFmtId="0" fontId="27" fillId="0" borderId="22" xfId="0" applyFont="1" applyBorder="1" applyAlignment="1">
      <alignment wrapText="1"/>
    </xf>
    <xf numFmtId="0" fontId="27" fillId="0" borderId="22" xfId="0" applyFont="1" applyBorder="1" applyAlignment="1"/>
    <xf numFmtId="0" fontId="9" fillId="0" borderId="2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27" fillId="5" borderId="4" xfId="0" applyFont="1" applyFill="1" applyBorder="1" applyAlignment="1">
      <alignment wrapText="1"/>
    </xf>
    <xf numFmtId="0" fontId="28" fillId="0" borderId="19" xfId="0" applyFont="1" applyBorder="1" applyAlignment="1">
      <alignment wrapText="1"/>
    </xf>
    <xf numFmtId="0" fontId="28" fillId="5" borderId="24" xfId="0" applyFont="1" applyFill="1" applyBorder="1" applyAlignment="1">
      <alignment wrapText="1"/>
    </xf>
    <xf numFmtId="0" fontId="28" fillId="5" borderId="3" xfId="0" applyFont="1" applyFill="1" applyBorder="1" applyAlignment="1">
      <alignment wrapText="1"/>
    </xf>
    <xf numFmtId="0" fontId="28" fillId="5" borderId="5" xfId="0" applyFont="1" applyFill="1" applyBorder="1" applyAlignment="1">
      <alignment wrapText="1"/>
    </xf>
    <xf numFmtId="0" fontId="0" fillId="0" borderId="3" xfId="0" applyBorder="1" applyAlignment="1">
      <alignment wrapText="1"/>
    </xf>
    <xf numFmtId="0" fontId="27" fillId="0" borderId="3" xfId="0" applyFont="1" applyBorder="1" applyAlignment="1">
      <alignment wrapText="1"/>
    </xf>
    <xf numFmtId="0" fontId="0" fillId="0" borderId="16" xfId="0" applyBorder="1" applyAlignment="1">
      <alignment wrapText="1"/>
    </xf>
    <xf numFmtId="0" fontId="27" fillId="5" borderId="3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28" fillId="5" borderId="25" xfId="0" applyFont="1" applyFill="1" applyBorder="1" applyAlignment="1">
      <alignment wrapText="1"/>
    </xf>
    <xf numFmtId="1" fontId="0" fillId="10" borderId="0" xfId="0" applyNumberFormat="1" applyFill="1" applyAlignment="1">
      <alignment horizontal="center"/>
    </xf>
    <xf numFmtId="0" fontId="0" fillId="0" borderId="17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/>
    <xf numFmtId="0" fontId="0" fillId="11" borderId="16" xfId="0" applyFill="1" applyBorder="1" applyAlignment="1"/>
    <xf numFmtId="0" fontId="0" fillId="11" borderId="0" xfId="0" applyFill="1"/>
    <xf numFmtId="164" fontId="8" fillId="11" borderId="0" xfId="0" applyNumberFormat="1" applyFont="1" applyFill="1" applyBorder="1" applyAlignment="1"/>
    <xf numFmtId="0" fontId="0" fillId="11" borderId="3" xfId="0" applyFill="1" applyBorder="1" applyAlignment="1">
      <alignment wrapText="1"/>
    </xf>
    <xf numFmtId="0" fontId="0" fillId="11" borderId="3" xfId="0" applyFill="1" applyBorder="1" applyAlignment="1"/>
    <xf numFmtId="0" fontId="29" fillId="0" borderId="0" xfId="0" applyFont="1" applyBorder="1" applyAlignment="1"/>
    <xf numFmtId="0" fontId="30" fillId="11" borderId="3" xfId="0" applyFont="1" applyFill="1" applyBorder="1" applyAlignment="1"/>
    <xf numFmtId="0" fontId="30" fillId="0" borderId="0" xfId="0" applyFont="1"/>
    <xf numFmtId="0" fontId="0" fillId="3" borderId="7" xfId="0" applyFill="1" applyBorder="1"/>
    <xf numFmtId="0" fontId="18" fillId="3" borderId="0" xfId="0" applyFont="1" applyFill="1" applyBorder="1" applyAlignment="1"/>
    <xf numFmtId="0" fontId="20" fillId="0" borderId="3" xfId="0" applyFont="1" applyBorder="1"/>
    <xf numFmtId="0" fontId="20" fillId="0" borderId="20" xfId="0" applyFont="1" applyBorder="1" applyAlignment="1">
      <alignment wrapText="1"/>
    </xf>
    <xf numFmtId="0" fontId="20" fillId="0" borderId="5" xfId="0" applyFont="1" applyBorder="1"/>
    <xf numFmtId="0" fontId="26" fillId="0" borderId="0" xfId="0" applyFont="1" applyAlignment="1"/>
    <xf numFmtId="164" fontId="26" fillId="0" borderId="0" xfId="0" applyNumberFormat="1" applyFont="1" applyAlignment="1"/>
    <xf numFmtId="0" fontId="20" fillId="0" borderId="3" xfId="0" applyFont="1" applyFill="1" applyBorder="1" applyAlignment="1">
      <alignment wrapText="1"/>
    </xf>
    <xf numFmtId="0" fontId="28" fillId="0" borderId="3" xfId="0" applyFont="1" applyFill="1" applyBorder="1" applyAlignment="1">
      <alignment wrapText="1"/>
    </xf>
    <xf numFmtId="0" fontId="15" fillId="0" borderId="0" xfId="0" applyFont="1" applyBorder="1"/>
    <xf numFmtId="0" fontId="15" fillId="0" borderId="0" xfId="0" applyFont="1" applyBorder="1" applyAlignment="1"/>
    <xf numFmtId="0" fontId="0" fillId="3" borderId="0" xfId="0" applyFont="1" applyFill="1"/>
    <xf numFmtId="0" fontId="0" fillId="0" borderId="0" xfId="0" applyFont="1" applyFill="1"/>
    <xf numFmtId="164" fontId="8" fillId="7" borderId="0" xfId="0" applyNumberFormat="1" applyFont="1" applyFill="1" applyBorder="1" applyAlignment="1"/>
    <xf numFmtId="164" fontId="26" fillId="7" borderId="0" xfId="0" applyNumberFormat="1" applyFont="1" applyFill="1" applyAlignment="1"/>
    <xf numFmtId="0" fontId="27" fillId="0" borderId="26" xfId="0" applyFont="1" applyBorder="1" applyAlignment="1">
      <alignment wrapText="1"/>
    </xf>
    <xf numFmtId="0" fontId="27" fillId="0" borderId="17" xfId="0" applyFont="1" applyBorder="1" applyAlignment="1">
      <alignment wrapText="1"/>
    </xf>
    <xf numFmtId="0" fontId="27" fillId="0" borderId="5" xfId="0" applyFont="1" applyBorder="1" applyAlignment="1">
      <alignment wrapText="1"/>
    </xf>
    <xf numFmtId="0" fontId="27" fillId="0" borderId="24" xfId="0" applyFont="1" applyBorder="1" applyAlignment="1">
      <alignment wrapText="1"/>
    </xf>
    <xf numFmtId="0" fontId="13" fillId="0" borderId="26" xfId="0" applyFont="1" applyBorder="1" applyAlignment="1"/>
    <xf numFmtId="0" fontId="15" fillId="0" borderId="16" xfId="0" applyFont="1" applyBorder="1" applyAlignment="1">
      <alignment wrapText="1"/>
    </xf>
    <xf numFmtId="0" fontId="15" fillId="11" borderId="16" xfId="0" applyFont="1" applyFill="1" applyBorder="1" applyAlignment="1">
      <alignment wrapText="1"/>
    </xf>
    <xf numFmtId="0" fontId="15" fillId="0" borderId="18" xfId="0" applyFont="1" applyBorder="1" applyAlignment="1">
      <alignment wrapText="1"/>
    </xf>
    <xf numFmtId="0" fontId="15" fillId="0" borderId="20" xfId="0" applyFont="1" applyBorder="1" applyAlignment="1">
      <alignment wrapText="1"/>
    </xf>
    <xf numFmtId="0" fontId="20" fillId="3" borderId="3" xfId="0" applyFont="1" applyFill="1" applyBorder="1" applyAlignment="1">
      <alignment wrapText="1"/>
    </xf>
    <xf numFmtId="0" fontId="8" fillId="0" borderId="0" xfId="0" applyFont="1" applyBorder="1" applyAlignment="1"/>
    <xf numFmtId="0" fontId="8" fillId="0" borderId="0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EDDCFA"/>
      <color rgb="FFD6B7E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Kaitlin Deutsch" id="{D03E3D62-0B7E-4A45-A2EC-C260DB279FA5}" userId="" providerId="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411" dT="2023-03-14T16:34:50.56" personId="{D03E3D62-0B7E-4A45-A2EC-C260DB279FA5}" id="{A758A6F2-29EB-4C1F-A393-9554D7A9CAA2}">
    <text>I couldn't find this RNA in the -80, even though there are concentrations and ratios here... But Tomas found these flowers unhomogenized in the freezer, so could these belong to another site? I'm puzzled by this</text>
  </threadedComment>
  <threadedComment ref="R411" dT="2023-03-14T16:35:52.59" personId="{D03E3D62-0B7E-4A45-A2EC-C260DB279FA5}" id="{AF098089-9A60-4460-9EB1-BF793A436EFA}" parentId="{A758A6F2-29EB-4C1F-A393-9554D7A9CAA2}">
    <text>These concentrations match LT Grange flowers - I think we need to update these.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6"/>
  <sheetViews>
    <sheetView workbookViewId="0">
      <pane ySplit="1" topLeftCell="A225" activePane="bottomLeft" state="frozen"/>
      <selection pane="bottomLeft" activeCell="A208" sqref="A208"/>
    </sheetView>
  </sheetViews>
  <sheetFormatPr defaultRowHeight="15"/>
  <cols>
    <col min="1" max="1" width="10.42578125" style="2" bestFit="1" customWidth="1"/>
    <col min="2" max="2" width="12" style="2" customWidth="1"/>
    <col min="3" max="3" width="13.5703125" style="2" customWidth="1"/>
    <col min="4" max="4" width="18.7109375" style="2" bestFit="1" customWidth="1"/>
    <col min="5" max="5" width="9.140625" style="2"/>
    <col min="6" max="6" width="10.140625" style="2" customWidth="1"/>
    <col min="7" max="7" width="9.140625" style="2"/>
    <col min="8" max="8" width="11.42578125" style="2" customWidth="1"/>
    <col min="9" max="9" width="13.5703125" style="2" customWidth="1"/>
    <col min="10" max="10" width="14.85546875" style="2" customWidth="1"/>
    <col min="11" max="11" width="12" style="2" customWidth="1"/>
    <col min="12" max="13" width="9.140625" style="2"/>
    <col min="14" max="14" width="12" style="18" customWidth="1"/>
    <col min="15" max="15" width="14.5703125" style="2" customWidth="1"/>
    <col min="16" max="16" width="12.7109375" customWidth="1"/>
  </cols>
  <sheetData>
    <row r="1" spans="1:16" s="5" customFormat="1" ht="45.7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15</v>
      </c>
    </row>
    <row r="2" spans="1:16" s="11" customFormat="1" ht="15.75">
      <c r="A2" s="8">
        <v>44081</v>
      </c>
      <c r="B2" s="9" t="s">
        <v>16</v>
      </c>
      <c r="C2" s="9" t="s">
        <v>17</v>
      </c>
      <c r="D2" s="9" t="s">
        <v>18</v>
      </c>
      <c r="E2" s="9">
        <v>36</v>
      </c>
      <c r="F2" s="9" t="s">
        <v>19</v>
      </c>
      <c r="G2" s="9">
        <v>79</v>
      </c>
      <c r="H2" s="9">
        <v>95</v>
      </c>
      <c r="I2" s="9">
        <v>1</v>
      </c>
      <c r="J2" s="9">
        <v>150</v>
      </c>
      <c r="K2" s="9">
        <v>90</v>
      </c>
      <c r="L2" s="10">
        <v>6.3888888888888884E-2</v>
      </c>
      <c r="M2" s="10">
        <v>7.3611111111111113E-2</v>
      </c>
      <c r="N2" s="17">
        <v>16</v>
      </c>
      <c r="O2" s="9" t="s">
        <v>20</v>
      </c>
    </row>
    <row r="3" spans="1:16" s="11" customFormat="1" ht="15.75">
      <c r="A3" s="8">
        <v>44081</v>
      </c>
      <c r="B3" s="9" t="s">
        <v>16</v>
      </c>
      <c r="C3" s="9" t="s">
        <v>17</v>
      </c>
      <c r="D3" s="9" t="s">
        <v>18</v>
      </c>
      <c r="E3" s="9">
        <v>36</v>
      </c>
      <c r="F3" s="9" t="s">
        <v>19</v>
      </c>
      <c r="G3" s="9">
        <v>79</v>
      </c>
      <c r="H3" s="9">
        <v>95</v>
      </c>
      <c r="I3" s="9">
        <v>1</v>
      </c>
      <c r="J3" s="9">
        <v>150</v>
      </c>
      <c r="K3" s="9">
        <v>90</v>
      </c>
      <c r="L3" s="10">
        <v>6.3888888888888884E-2</v>
      </c>
      <c r="M3" s="10">
        <v>7.3611111111111113E-2</v>
      </c>
      <c r="N3" s="17">
        <v>16</v>
      </c>
      <c r="O3" s="9" t="s">
        <v>21</v>
      </c>
    </row>
    <row r="4" spans="1:16" s="11" customFormat="1" ht="15.75">
      <c r="A4" s="8">
        <v>44081</v>
      </c>
      <c r="B4" s="9" t="s">
        <v>16</v>
      </c>
      <c r="C4" s="9" t="s">
        <v>17</v>
      </c>
      <c r="D4" s="9" t="s">
        <v>18</v>
      </c>
      <c r="E4" s="9">
        <v>36</v>
      </c>
      <c r="F4" s="9" t="s">
        <v>19</v>
      </c>
      <c r="G4" s="9">
        <v>79</v>
      </c>
      <c r="H4" s="9">
        <v>95</v>
      </c>
      <c r="I4" s="9">
        <v>1</v>
      </c>
      <c r="J4" s="9">
        <v>150</v>
      </c>
      <c r="K4" s="9">
        <v>90</v>
      </c>
      <c r="L4" s="10">
        <v>6.3888888888888884E-2</v>
      </c>
      <c r="M4" s="10">
        <v>7.3611111111111113E-2</v>
      </c>
      <c r="N4" s="17">
        <v>16</v>
      </c>
      <c r="O4" s="9" t="s">
        <v>22</v>
      </c>
    </row>
    <row r="5" spans="1:16" s="11" customFormat="1" ht="15.75">
      <c r="A5" s="8">
        <v>44081</v>
      </c>
      <c r="B5" s="9" t="s">
        <v>16</v>
      </c>
      <c r="C5" s="9" t="s">
        <v>17</v>
      </c>
      <c r="D5" s="9" t="s">
        <v>18</v>
      </c>
      <c r="E5" s="9">
        <v>36</v>
      </c>
      <c r="F5" s="9" t="s">
        <v>19</v>
      </c>
      <c r="G5" s="9">
        <v>79</v>
      </c>
      <c r="H5" s="9">
        <v>95</v>
      </c>
      <c r="I5" s="9">
        <v>2</v>
      </c>
      <c r="J5" s="9">
        <v>14</v>
      </c>
      <c r="K5" s="9">
        <v>20</v>
      </c>
      <c r="L5" s="10">
        <v>0.10208333333333335</v>
      </c>
      <c r="M5" s="9"/>
      <c r="N5" s="17">
        <v>6</v>
      </c>
      <c r="O5" s="9" t="s">
        <v>23</v>
      </c>
    </row>
    <row r="6" spans="1:16" s="11" customFormat="1" ht="15.75">
      <c r="A6" s="8">
        <v>44081</v>
      </c>
      <c r="B6" s="9" t="s">
        <v>24</v>
      </c>
      <c r="C6" s="9" t="s">
        <v>17</v>
      </c>
      <c r="D6" s="9" t="s">
        <v>18</v>
      </c>
      <c r="E6" s="9">
        <v>36</v>
      </c>
      <c r="F6" s="9" t="s">
        <v>19</v>
      </c>
      <c r="G6" s="9">
        <v>79</v>
      </c>
      <c r="H6" s="9">
        <v>95</v>
      </c>
      <c r="I6" s="9">
        <v>3</v>
      </c>
      <c r="J6" s="9"/>
      <c r="K6" s="9">
        <v>80</v>
      </c>
      <c r="L6" s="10">
        <v>7.5694444444444439E-2</v>
      </c>
      <c r="M6" s="10">
        <v>8.0555555555555561E-2</v>
      </c>
      <c r="N6" s="17">
        <v>9</v>
      </c>
      <c r="O6" s="9" t="s">
        <v>25</v>
      </c>
    </row>
    <row r="7" spans="1:16" s="11" customFormat="1" ht="15.75">
      <c r="A7" s="8">
        <v>44081</v>
      </c>
      <c r="B7" s="9" t="s">
        <v>24</v>
      </c>
      <c r="C7" s="9" t="s">
        <v>17</v>
      </c>
      <c r="D7" s="9" t="s">
        <v>18</v>
      </c>
      <c r="E7" s="9">
        <v>36</v>
      </c>
      <c r="F7" s="9" t="s">
        <v>19</v>
      </c>
      <c r="G7" s="9">
        <v>79</v>
      </c>
      <c r="H7" s="9">
        <v>95</v>
      </c>
      <c r="I7" s="9">
        <v>4</v>
      </c>
      <c r="J7" s="9"/>
      <c r="K7" s="9">
        <v>70</v>
      </c>
      <c r="L7" s="10">
        <v>9.0277777777777776E-2</v>
      </c>
      <c r="M7" s="10">
        <v>9.4444444444444442E-2</v>
      </c>
      <c r="N7" s="17">
        <v>16</v>
      </c>
      <c r="O7" s="9" t="s">
        <v>26</v>
      </c>
    </row>
    <row r="8" spans="1:16" s="11" customFormat="1" ht="15.75">
      <c r="A8" s="8">
        <v>44081</v>
      </c>
      <c r="B8" s="9" t="s">
        <v>24</v>
      </c>
      <c r="C8" s="9" t="s">
        <v>17</v>
      </c>
      <c r="D8" s="9" t="s">
        <v>18</v>
      </c>
      <c r="E8" s="9">
        <v>36</v>
      </c>
      <c r="F8" s="9" t="s">
        <v>19</v>
      </c>
      <c r="G8" s="9">
        <v>79</v>
      </c>
      <c r="H8" s="9">
        <v>95</v>
      </c>
      <c r="I8" s="9">
        <v>5</v>
      </c>
      <c r="J8" s="9"/>
      <c r="K8" s="9">
        <v>65</v>
      </c>
      <c r="L8" s="10">
        <v>9.930555555555555E-2</v>
      </c>
      <c r="M8" s="10">
        <v>0.10625</v>
      </c>
      <c r="N8" s="17">
        <v>4</v>
      </c>
      <c r="O8" s="9" t="s">
        <v>27</v>
      </c>
    </row>
    <row r="9" spans="1:16" s="11" customFormat="1" ht="15.75">
      <c r="A9" s="8">
        <v>44081</v>
      </c>
      <c r="B9" s="9" t="s">
        <v>16</v>
      </c>
      <c r="C9" s="9" t="s">
        <v>17</v>
      </c>
      <c r="D9" s="9" t="s">
        <v>28</v>
      </c>
      <c r="E9" s="9">
        <v>29</v>
      </c>
      <c r="F9" s="9" t="s">
        <v>29</v>
      </c>
      <c r="G9" s="9">
        <v>81</v>
      </c>
      <c r="H9" s="9">
        <v>100</v>
      </c>
      <c r="I9" s="9">
        <v>1</v>
      </c>
      <c r="J9" s="9"/>
      <c r="K9" s="9">
        <v>20</v>
      </c>
      <c r="L9" s="10">
        <v>0.17430555555555557</v>
      </c>
      <c r="M9" s="9"/>
      <c r="N9" s="17">
        <v>1</v>
      </c>
      <c r="O9" s="9" t="s">
        <v>30</v>
      </c>
    </row>
    <row r="10" spans="1:16" s="11" customFormat="1" ht="15.75">
      <c r="A10" s="8">
        <v>44081</v>
      </c>
      <c r="B10" s="9" t="s">
        <v>16</v>
      </c>
      <c r="C10" s="9" t="s">
        <v>17</v>
      </c>
      <c r="D10" s="9" t="s">
        <v>28</v>
      </c>
      <c r="E10" s="9">
        <v>29</v>
      </c>
      <c r="F10" s="9" t="s">
        <v>29</v>
      </c>
      <c r="G10" s="9">
        <v>81</v>
      </c>
      <c r="H10" s="9">
        <v>100</v>
      </c>
      <c r="I10" s="9">
        <v>2</v>
      </c>
      <c r="J10" s="9"/>
      <c r="K10" s="9">
        <v>80</v>
      </c>
      <c r="L10" s="10">
        <v>0.19583333333333333</v>
      </c>
      <c r="M10" s="10">
        <v>0.20138888888888887</v>
      </c>
      <c r="N10" s="17">
        <v>0</v>
      </c>
      <c r="O10" s="9" t="s">
        <v>23</v>
      </c>
    </row>
    <row r="11" spans="1:16" s="11" customFormat="1" ht="15.75">
      <c r="A11" s="8">
        <v>44081</v>
      </c>
      <c r="B11" s="9" t="s">
        <v>24</v>
      </c>
      <c r="C11" s="9" t="s">
        <v>17</v>
      </c>
      <c r="D11" s="9" t="s">
        <v>28</v>
      </c>
      <c r="E11" s="9">
        <v>29</v>
      </c>
      <c r="F11" s="9" t="s">
        <v>29</v>
      </c>
      <c r="G11" s="9">
        <v>81</v>
      </c>
      <c r="H11" s="9">
        <v>100</v>
      </c>
      <c r="I11" s="9">
        <v>3</v>
      </c>
      <c r="J11" s="9"/>
      <c r="K11" s="9">
        <v>90</v>
      </c>
      <c r="L11" s="10">
        <v>0.16111111111111112</v>
      </c>
      <c r="M11" s="9"/>
      <c r="N11" s="17">
        <v>1</v>
      </c>
      <c r="O11" s="9" t="s">
        <v>31</v>
      </c>
    </row>
    <row r="12" spans="1:16" s="11" customFormat="1" ht="15.75">
      <c r="A12" s="8">
        <v>44081</v>
      </c>
      <c r="B12" s="9" t="s">
        <v>24</v>
      </c>
      <c r="C12" s="9" t="s">
        <v>17</v>
      </c>
      <c r="D12" s="9" t="s">
        <v>28</v>
      </c>
      <c r="E12" s="9">
        <v>29</v>
      </c>
      <c r="F12" s="9" t="s">
        <v>29</v>
      </c>
      <c r="G12" s="9">
        <v>81</v>
      </c>
      <c r="H12" s="9">
        <v>100</v>
      </c>
      <c r="I12" s="9">
        <v>4</v>
      </c>
      <c r="J12" s="9"/>
      <c r="K12" s="9">
        <v>95</v>
      </c>
      <c r="L12" s="9"/>
      <c r="M12" s="10">
        <v>0.18194444444444444</v>
      </c>
      <c r="N12" s="17">
        <v>8</v>
      </c>
      <c r="O12" s="9" t="s">
        <v>25</v>
      </c>
    </row>
    <row r="13" spans="1:16" s="11" customFormat="1" ht="15.75">
      <c r="A13" s="8">
        <v>44081</v>
      </c>
      <c r="B13" s="9" t="s">
        <v>24</v>
      </c>
      <c r="C13" s="9" t="s">
        <v>17</v>
      </c>
      <c r="D13" s="9" t="s">
        <v>28</v>
      </c>
      <c r="E13" s="9">
        <v>29</v>
      </c>
      <c r="F13" s="9" t="s">
        <v>29</v>
      </c>
      <c r="G13" s="9">
        <v>81</v>
      </c>
      <c r="H13" s="9">
        <v>100</v>
      </c>
      <c r="I13" s="9">
        <v>5</v>
      </c>
      <c r="J13" s="9"/>
      <c r="K13" s="9">
        <v>100</v>
      </c>
      <c r="L13" s="10">
        <v>0.1986111111111111</v>
      </c>
      <c r="M13" s="9"/>
      <c r="N13" s="17">
        <v>0</v>
      </c>
      <c r="O13" s="9" t="s">
        <v>27</v>
      </c>
    </row>
    <row r="14" spans="1:16" s="11" customFormat="1" ht="15.75">
      <c r="A14" s="8">
        <v>44082</v>
      </c>
      <c r="B14" s="9" t="s">
        <v>32</v>
      </c>
      <c r="C14" s="9" t="s">
        <v>33</v>
      </c>
      <c r="D14" s="9" t="s">
        <v>34</v>
      </c>
      <c r="E14" s="9">
        <v>33</v>
      </c>
      <c r="F14" s="9" t="s">
        <v>35</v>
      </c>
      <c r="G14" s="9">
        <v>79</v>
      </c>
      <c r="H14" s="9">
        <v>30</v>
      </c>
      <c r="I14" s="9">
        <v>1</v>
      </c>
      <c r="J14" s="9">
        <v>33.5</v>
      </c>
      <c r="K14" s="9">
        <v>95</v>
      </c>
      <c r="L14" s="10">
        <v>0.53472222222222221</v>
      </c>
      <c r="M14" s="10">
        <v>0.53819444444444442</v>
      </c>
      <c r="N14" s="17">
        <v>1</v>
      </c>
      <c r="O14" s="9" t="s">
        <v>31</v>
      </c>
    </row>
    <row r="15" spans="1:16" s="11" customFormat="1" ht="15.75">
      <c r="A15" s="8">
        <v>44082</v>
      </c>
      <c r="B15" s="9" t="s">
        <v>32</v>
      </c>
      <c r="C15" s="9" t="s">
        <v>33</v>
      </c>
      <c r="D15" s="9" t="s">
        <v>34</v>
      </c>
      <c r="E15" s="9">
        <v>33</v>
      </c>
      <c r="F15" s="9" t="s">
        <v>35</v>
      </c>
      <c r="G15" s="9">
        <v>79</v>
      </c>
      <c r="H15" s="9">
        <v>30</v>
      </c>
      <c r="I15" s="9">
        <v>2</v>
      </c>
      <c r="J15" s="9">
        <v>67.400000000000006</v>
      </c>
      <c r="K15" s="9">
        <v>100</v>
      </c>
      <c r="L15" s="10">
        <v>0.54027777777777775</v>
      </c>
      <c r="M15" s="10">
        <v>4.3750000000000004E-2</v>
      </c>
      <c r="N15" s="17">
        <v>7</v>
      </c>
      <c r="O15" s="9" t="s">
        <v>25</v>
      </c>
    </row>
    <row r="16" spans="1:16" s="11" customFormat="1" ht="15.75">
      <c r="A16" s="8">
        <v>44082</v>
      </c>
      <c r="B16" s="9" t="s">
        <v>32</v>
      </c>
      <c r="C16" s="9" t="s">
        <v>33</v>
      </c>
      <c r="D16" s="9" t="s">
        <v>34</v>
      </c>
      <c r="E16" s="9">
        <v>33</v>
      </c>
      <c r="F16" s="9" t="s">
        <v>35</v>
      </c>
      <c r="G16" s="9">
        <v>79</v>
      </c>
      <c r="H16" s="9">
        <v>30</v>
      </c>
      <c r="I16" s="9">
        <v>3</v>
      </c>
      <c r="J16" s="9">
        <v>54.9</v>
      </c>
      <c r="K16" s="9">
        <v>90</v>
      </c>
      <c r="L16" s="10">
        <v>5.9722222222222225E-2</v>
      </c>
      <c r="M16" s="10">
        <v>6.3194444444444442E-2</v>
      </c>
      <c r="N16" s="17">
        <v>5</v>
      </c>
      <c r="O16" s="9" t="s">
        <v>27</v>
      </c>
    </row>
    <row r="17" spans="1:15" s="11" customFormat="1" ht="15.75">
      <c r="A17" s="8">
        <v>44082</v>
      </c>
      <c r="B17" s="9" t="s">
        <v>32</v>
      </c>
      <c r="C17" s="9" t="s">
        <v>33</v>
      </c>
      <c r="D17" s="9" t="s">
        <v>34</v>
      </c>
      <c r="E17" s="9">
        <v>33</v>
      </c>
      <c r="F17" s="9" t="s">
        <v>35</v>
      </c>
      <c r="G17" s="9">
        <v>79</v>
      </c>
      <c r="H17" s="9">
        <v>30</v>
      </c>
      <c r="I17" s="9">
        <v>4</v>
      </c>
      <c r="J17" s="9">
        <v>58.5</v>
      </c>
      <c r="K17" s="9">
        <v>95</v>
      </c>
      <c r="L17" s="10">
        <v>6.6666666666666666E-2</v>
      </c>
      <c r="M17" s="9"/>
      <c r="N17" s="17" t="s">
        <v>36</v>
      </c>
      <c r="O17" s="9" t="s">
        <v>30</v>
      </c>
    </row>
    <row r="18" spans="1:15" s="11" customFormat="1" ht="15.75">
      <c r="A18" s="8">
        <v>44082</v>
      </c>
      <c r="B18" s="9" t="s">
        <v>32</v>
      </c>
      <c r="C18" s="9" t="s">
        <v>33</v>
      </c>
      <c r="D18" s="9" t="s">
        <v>34</v>
      </c>
      <c r="E18" s="9">
        <v>33</v>
      </c>
      <c r="F18" s="9" t="s">
        <v>35</v>
      </c>
      <c r="G18" s="9">
        <v>79</v>
      </c>
      <c r="H18" s="9">
        <v>30</v>
      </c>
      <c r="I18" s="9">
        <v>5</v>
      </c>
      <c r="J18" s="9">
        <v>72.5</v>
      </c>
      <c r="K18" s="9">
        <v>100</v>
      </c>
      <c r="L18" s="10">
        <v>7.0833333333333331E-2</v>
      </c>
      <c r="M18" s="9"/>
      <c r="N18" s="17" t="s">
        <v>36</v>
      </c>
      <c r="O18" s="9" t="s">
        <v>23</v>
      </c>
    </row>
    <row r="19" spans="1:15" s="11" customFormat="1" ht="15.75">
      <c r="A19" s="8">
        <v>44082</v>
      </c>
      <c r="B19" s="9" t="s">
        <v>32</v>
      </c>
      <c r="C19" s="9" t="s">
        <v>33</v>
      </c>
      <c r="D19" s="9" t="s">
        <v>37</v>
      </c>
      <c r="E19" s="9">
        <v>28</v>
      </c>
      <c r="F19" s="9" t="s">
        <v>19</v>
      </c>
      <c r="G19" s="9">
        <v>82</v>
      </c>
      <c r="H19" s="9">
        <v>10</v>
      </c>
      <c r="I19" s="9">
        <v>1</v>
      </c>
      <c r="J19" s="9">
        <v>36.6</v>
      </c>
      <c r="K19" s="9">
        <v>95</v>
      </c>
      <c r="L19" s="10">
        <v>0.11458333333333333</v>
      </c>
      <c r="M19" s="10">
        <v>0.11805555555555557</v>
      </c>
      <c r="N19" s="17">
        <v>19</v>
      </c>
      <c r="O19" s="9" t="s">
        <v>31</v>
      </c>
    </row>
    <row r="20" spans="1:15" s="11" customFormat="1" ht="15.75">
      <c r="A20" s="8">
        <v>44082</v>
      </c>
      <c r="B20" s="9" t="s">
        <v>32</v>
      </c>
      <c r="C20" s="9" t="s">
        <v>33</v>
      </c>
      <c r="D20" s="9" t="s">
        <v>37</v>
      </c>
      <c r="E20" s="9">
        <v>28</v>
      </c>
      <c r="F20" s="9" t="s">
        <v>19</v>
      </c>
      <c r="G20" s="9">
        <v>82</v>
      </c>
      <c r="H20" s="9">
        <v>10</v>
      </c>
      <c r="I20" s="9">
        <v>2</v>
      </c>
      <c r="J20" s="9">
        <v>32</v>
      </c>
      <c r="K20" s="9">
        <v>100</v>
      </c>
      <c r="L20" s="10">
        <v>0.12013888888888889</v>
      </c>
      <c r="M20" s="10">
        <v>0.125</v>
      </c>
      <c r="N20" s="17">
        <v>7</v>
      </c>
      <c r="O20" s="9" t="s">
        <v>25</v>
      </c>
    </row>
    <row r="21" spans="1:15" s="11" customFormat="1" ht="15.75">
      <c r="A21" s="8">
        <v>44082</v>
      </c>
      <c r="B21" s="9" t="s">
        <v>32</v>
      </c>
      <c r="C21" s="9" t="s">
        <v>33</v>
      </c>
      <c r="D21" s="9" t="s">
        <v>37</v>
      </c>
      <c r="E21" s="9">
        <v>28</v>
      </c>
      <c r="F21" s="9" t="s">
        <v>19</v>
      </c>
      <c r="G21" s="9">
        <v>82</v>
      </c>
      <c r="H21" s="9">
        <v>10</v>
      </c>
      <c r="I21" s="9">
        <v>3</v>
      </c>
      <c r="J21" s="9">
        <v>62.5</v>
      </c>
      <c r="K21" s="9">
        <v>100</v>
      </c>
      <c r="L21" s="10">
        <v>0.13194444444444445</v>
      </c>
      <c r="M21" s="10">
        <v>0.13541666666666666</v>
      </c>
      <c r="N21" s="17">
        <v>12</v>
      </c>
      <c r="O21" s="9" t="s">
        <v>27</v>
      </c>
    </row>
    <row r="22" spans="1:15" s="11" customFormat="1" ht="15.75">
      <c r="A22" s="8">
        <v>44082</v>
      </c>
      <c r="B22" s="9" t="s">
        <v>32</v>
      </c>
      <c r="C22" s="9" t="s">
        <v>33</v>
      </c>
      <c r="D22" s="9" t="s">
        <v>37</v>
      </c>
      <c r="E22" s="9">
        <v>28</v>
      </c>
      <c r="F22" s="9" t="s">
        <v>19</v>
      </c>
      <c r="G22" s="9">
        <v>82</v>
      </c>
      <c r="H22" s="9">
        <v>10</v>
      </c>
      <c r="I22" s="9">
        <v>4</v>
      </c>
      <c r="J22" s="9">
        <v>56.7</v>
      </c>
      <c r="K22" s="9">
        <v>100</v>
      </c>
      <c r="L22" s="10">
        <v>0.14027777777777778</v>
      </c>
      <c r="M22" s="9"/>
      <c r="N22" s="17" t="s">
        <v>36</v>
      </c>
      <c r="O22" s="9" t="s">
        <v>30</v>
      </c>
    </row>
    <row r="23" spans="1:15" s="11" customFormat="1" ht="15.75">
      <c r="A23" s="8">
        <v>44082</v>
      </c>
      <c r="B23" s="9" t="s">
        <v>32</v>
      </c>
      <c r="C23" s="9" t="s">
        <v>33</v>
      </c>
      <c r="D23" s="9" t="s">
        <v>37</v>
      </c>
      <c r="E23" s="9">
        <v>28</v>
      </c>
      <c r="F23" s="9" t="s">
        <v>19</v>
      </c>
      <c r="G23" s="9">
        <v>82</v>
      </c>
      <c r="H23" s="9">
        <v>10</v>
      </c>
      <c r="I23" s="9">
        <v>5</v>
      </c>
      <c r="J23" s="9">
        <v>79.599999999999994</v>
      </c>
      <c r="K23" s="9">
        <v>100</v>
      </c>
      <c r="L23" s="10">
        <v>0.14305555555555557</v>
      </c>
      <c r="M23" s="9"/>
      <c r="N23" s="17" t="s">
        <v>36</v>
      </c>
      <c r="O23" s="9" t="s">
        <v>23</v>
      </c>
    </row>
    <row r="24" spans="1:15" s="11" customFormat="1" ht="15.75">
      <c r="A24" s="8">
        <v>44083</v>
      </c>
      <c r="B24" s="9" t="s">
        <v>38</v>
      </c>
      <c r="C24" s="9" t="s">
        <v>39</v>
      </c>
      <c r="D24" s="9" t="s">
        <v>40</v>
      </c>
      <c r="E24" s="9">
        <v>15</v>
      </c>
      <c r="F24" s="9" t="s">
        <v>29</v>
      </c>
      <c r="G24" s="9">
        <v>81</v>
      </c>
      <c r="H24" s="9">
        <v>5</v>
      </c>
      <c r="I24" s="9">
        <v>1</v>
      </c>
      <c r="J24" s="9">
        <v>20</v>
      </c>
      <c r="K24" s="9">
        <v>10</v>
      </c>
      <c r="L24" s="10">
        <v>0.50069444444444444</v>
      </c>
      <c r="M24" s="10">
        <v>0.50416666666666665</v>
      </c>
      <c r="N24" s="17">
        <v>1</v>
      </c>
      <c r="O24" s="9" t="s">
        <v>31</v>
      </c>
    </row>
    <row r="25" spans="1:15" s="11" customFormat="1" ht="15.75">
      <c r="A25" s="8">
        <v>44083</v>
      </c>
      <c r="B25" s="9" t="s">
        <v>38</v>
      </c>
      <c r="C25" s="9" t="s">
        <v>39</v>
      </c>
      <c r="D25" s="9" t="s">
        <v>40</v>
      </c>
      <c r="E25" s="9">
        <v>15</v>
      </c>
      <c r="F25" s="9" t="s">
        <v>29</v>
      </c>
      <c r="G25" s="9">
        <v>81</v>
      </c>
      <c r="H25" s="9">
        <v>5</v>
      </c>
      <c r="I25" s="9">
        <v>2</v>
      </c>
      <c r="J25" s="9">
        <v>195</v>
      </c>
      <c r="K25" s="9">
        <v>70</v>
      </c>
      <c r="L25" s="10">
        <v>0.52569444444444446</v>
      </c>
      <c r="M25" s="10">
        <v>0.52986111111111112</v>
      </c>
      <c r="N25" s="17">
        <v>10</v>
      </c>
      <c r="O25" s="9" t="s">
        <v>25</v>
      </c>
    </row>
    <row r="26" spans="1:15" s="11" customFormat="1" ht="15.75">
      <c r="A26" s="8">
        <v>44083</v>
      </c>
      <c r="B26" s="9" t="s">
        <v>38</v>
      </c>
      <c r="C26" s="9" t="s">
        <v>39</v>
      </c>
      <c r="D26" s="9" t="s">
        <v>40</v>
      </c>
      <c r="E26" s="9">
        <v>15</v>
      </c>
      <c r="F26" s="9" t="s">
        <v>29</v>
      </c>
      <c r="G26" s="9">
        <v>81</v>
      </c>
      <c r="H26" s="9">
        <v>5</v>
      </c>
      <c r="I26" s="9">
        <v>3</v>
      </c>
      <c r="J26" s="9">
        <v>185</v>
      </c>
      <c r="K26" s="9">
        <v>15</v>
      </c>
      <c r="L26" s="10">
        <v>0.53611111111111109</v>
      </c>
      <c r="M26" s="9"/>
      <c r="N26" s="17" t="s">
        <v>36</v>
      </c>
      <c r="O26" s="9" t="s">
        <v>27</v>
      </c>
    </row>
    <row r="27" spans="1:15" s="11" customFormat="1" ht="15.75">
      <c r="A27" s="8">
        <v>44083</v>
      </c>
      <c r="B27" s="9" t="s">
        <v>38</v>
      </c>
      <c r="C27" s="9" t="s">
        <v>39</v>
      </c>
      <c r="D27" s="9" t="s">
        <v>40</v>
      </c>
      <c r="E27" s="9">
        <v>15</v>
      </c>
      <c r="F27" s="9" t="s">
        <v>29</v>
      </c>
      <c r="G27" s="9">
        <v>81</v>
      </c>
      <c r="H27" s="9">
        <v>5</v>
      </c>
      <c r="I27" s="9">
        <v>4</v>
      </c>
      <c r="J27" s="9">
        <v>232</v>
      </c>
      <c r="K27" s="9">
        <v>100</v>
      </c>
      <c r="L27" s="10">
        <v>4.3750000000000004E-2</v>
      </c>
      <c r="M27" s="10">
        <v>4.7916666666666663E-2</v>
      </c>
      <c r="N27" s="17">
        <v>13</v>
      </c>
      <c r="O27" s="9" t="s">
        <v>41</v>
      </c>
    </row>
    <row r="28" spans="1:15" s="11" customFormat="1" ht="15.75">
      <c r="A28" s="8">
        <v>44083</v>
      </c>
      <c r="B28" s="9" t="s">
        <v>38</v>
      </c>
      <c r="C28" s="9" t="s">
        <v>39</v>
      </c>
      <c r="D28" s="9" t="s">
        <v>40</v>
      </c>
      <c r="E28" s="9">
        <v>15</v>
      </c>
      <c r="F28" s="9" t="s">
        <v>29</v>
      </c>
      <c r="G28" s="9">
        <v>81</v>
      </c>
      <c r="H28" s="9">
        <v>5</v>
      </c>
      <c r="I28" s="9">
        <v>5</v>
      </c>
      <c r="J28" s="9">
        <v>202</v>
      </c>
      <c r="K28" s="9">
        <v>25</v>
      </c>
      <c r="L28" s="10">
        <v>5.9027777777777783E-2</v>
      </c>
      <c r="M28" s="9"/>
      <c r="N28" s="17" t="s">
        <v>36</v>
      </c>
      <c r="O28" s="9" t="s">
        <v>42</v>
      </c>
    </row>
    <row r="29" spans="1:15" s="11" customFormat="1" ht="15.75">
      <c r="A29" s="8">
        <v>44083</v>
      </c>
      <c r="B29" s="9" t="s">
        <v>38</v>
      </c>
      <c r="C29" s="9" t="s">
        <v>39</v>
      </c>
      <c r="D29" s="9" t="s">
        <v>43</v>
      </c>
      <c r="E29" s="9">
        <v>19</v>
      </c>
      <c r="F29" s="9" t="s">
        <v>44</v>
      </c>
      <c r="G29" s="9">
        <v>84</v>
      </c>
      <c r="H29" s="9">
        <v>10</v>
      </c>
      <c r="I29" s="9">
        <v>1</v>
      </c>
      <c r="J29" s="9">
        <v>10</v>
      </c>
      <c r="K29" s="9">
        <v>75</v>
      </c>
      <c r="L29" s="10">
        <v>9.8611111111111108E-2</v>
      </c>
      <c r="M29" s="10">
        <v>0.10208333333333335</v>
      </c>
      <c r="N29" s="17">
        <v>1</v>
      </c>
      <c r="O29" s="9" t="s">
        <v>31</v>
      </c>
    </row>
    <row r="30" spans="1:15" s="11" customFormat="1" ht="15.75">
      <c r="A30" s="8">
        <v>44083</v>
      </c>
      <c r="B30" s="9" t="s">
        <v>38</v>
      </c>
      <c r="C30" s="9" t="s">
        <v>39</v>
      </c>
      <c r="D30" s="9" t="s">
        <v>43</v>
      </c>
      <c r="E30" s="9">
        <v>19</v>
      </c>
      <c r="F30" s="9" t="s">
        <v>44</v>
      </c>
      <c r="G30" s="9">
        <v>84</v>
      </c>
      <c r="H30" s="9">
        <v>10</v>
      </c>
      <c r="I30" s="9">
        <v>2</v>
      </c>
      <c r="J30" s="9">
        <v>27</v>
      </c>
      <c r="K30" s="9">
        <v>90</v>
      </c>
      <c r="L30" s="10">
        <v>0.10416666666666667</v>
      </c>
      <c r="M30" s="10">
        <v>0.11180555555555556</v>
      </c>
      <c r="N30" s="17">
        <v>0</v>
      </c>
      <c r="O30" s="9" t="s">
        <v>25</v>
      </c>
    </row>
    <row r="31" spans="1:15" s="11" customFormat="1" ht="15.75">
      <c r="A31" s="8">
        <v>44083</v>
      </c>
      <c r="B31" s="9" t="s">
        <v>38</v>
      </c>
      <c r="C31" s="9" t="s">
        <v>39</v>
      </c>
      <c r="D31" s="9" t="s">
        <v>43</v>
      </c>
      <c r="E31" s="9">
        <v>19</v>
      </c>
      <c r="F31" s="9" t="s">
        <v>44</v>
      </c>
      <c r="G31" s="9">
        <v>84</v>
      </c>
      <c r="H31" s="9">
        <v>10</v>
      </c>
      <c r="I31" s="9">
        <v>3</v>
      </c>
      <c r="J31" s="9">
        <v>60</v>
      </c>
      <c r="K31" s="9">
        <v>100</v>
      </c>
      <c r="L31" s="10">
        <v>0.11805555555555557</v>
      </c>
      <c r="M31" s="10">
        <v>0.125</v>
      </c>
      <c r="N31" s="17">
        <v>5</v>
      </c>
      <c r="O31" s="9" t="s">
        <v>27</v>
      </c>
    </row>
    <row r="32" spans="1:15" s="11" customFormat="1" ht="15.75">
      <c r="A32" s="8">
        <v>44083</v>
      </c>
      <c r="B32" s="9" t="s">
        <v>38</v>
      </c>
      <c r="C32" s="9" t="s">
        <v>39</v>
      </c>
      <c r="D32" s="9" t="s">
        <v>43</v>
      </c>
      <c r="E32" s="9">
        <v>19</v>
      </c>
      <c r="F32" s="9" t="s">
        <v>44</v>
      </c>
      <c r="G32" s="9">
        <v>84</v>
      </c>
      <c r="H32" s="9">
        <v>10</v>
      </c>
      <c r="I32" s="9">
        <v>4</v>
      </c>
      <c r="J32" s="9">
        <v>77</v>
      </c>
      <c r="K32" s="9">
        <v>80</v>
      </c>
      <c r="L32" s="10">
        <v>0.1277777777777778</v>
      </c>
      <c r="M32" s="9"/>
      <c r="N32" s="17" t="s">
        <v>36</v>
      </c>
      <c r="O32" s="9"/>
    </row>
    <row r="33" spans="1:15" s="11" customFormat="1" ht="15.75">
      <c r="A33" s="8">
        <v>44083</v>
      </c>
      <c r="B33" s="9" t="s">
        <v>38</v>
      </c>
      <c r="C33" s="9" t="s">
        <v>39</v>
      </c>
      <c r="D33" s="9" t="s">
        <v>43</v>
      </c>
      <c r="E33" s="9">
        <v>19</v>
      </c>
      <c r="F33" s="9" t="s">
        <v>44</v>
      </c>
      <c r="G33" s="9">
        <v>84</v>
      </c>
      <c r="H33" s="9">
        <v>10</v>
      </c>
      <c r="I33" s="9">
        <v>5</v>
      </c>
      <c r="J33" s="9">
        <v>60</v>
      </c>
      <c r="K33" s="9">
        <v>90</v>
      </c>
      <c r="L33" s="10">
        <v>0.13263888888888889</v>
      </c>
      <c r="M33" s="9"/>
      <c r="N33" s="17" t="s">
        <v>36</v>
      </c>
      <c r="O33" s="9"/>
    </row>
    <row r="34" spans="1:15" s="11" customFormat="1" ht="15.75">
      <c r="A34" s="8">
        <v>44084</v>
      </c>
      <c r="B34" s="9" t="s">
        <v>16</v>
      </c>
      <c r="C34" s="9" t="s">
        <v>45</v>
      </c>
      <c r="D34" s="9" t="s">
        <v>46</v>
      </c>
      <c r="E34" s="9">
        <v>32</v>
      </c>
      <c r="F34" s="9" t="s">
        <v>35</v>
      </c>
      <c r="G34" s="9">
        <v>70</v>
      </c>
      <c r="H34" s="9">
        <v>100</v>
      </c>
      <c r="I34" s="9">
        <v>1</v>
      </c>
      <c r="J34" s="9">
        <v>21</v>
      </c>
      <c r="K34" s="9">
        <v>30</v>
      </c>
      <c r="L34" s="10">
        <v>0.45833333333333331</v>
      </c>
      <c r="M34" s="10">
        <v>0.46180555555555558</v>
      </c>
      <c r="N34" s="17">
        <v>0</v>
      </c>
      <c r="O34" s="9" t="s">
        <v>31</v>
      </c>
    </row>
    <row r="35" spans="1:15" s="11" customFormat="1" ht="15.75">
      <c r="A35" s="8">
        <v>44084</v>
      </c>
      <c r="B35" s="9" t="s">
        <v>32</v>
      </c>
      <c r="C35" s="9" t="s">
        <v>45</v>
      </c>
      <c r="D35" s="9" t="s">
        <v>46</v>
      </c>
      <c r="E35" s="9">
        <v>32</v>
      </c>
      <c r="F35" s="9" t="s">
        <v>35</v>
      </c>
      <c r="G35" s="9">
        <v>70</v>
      </c>
      <c r="H35" s="9">
        <v>100</v>
      </c>
      <c r="I35" s="9">
        <v>2</v>
      </c>
      <c r="J35" s="9">
        <v>28</v>
      </c>
      <c r="K35" s="9">
        <v>100</v>
      </c>
      <c r="L35" s="10">
        <v>0.47638888888888892</v>
      </c>
      <c r="M35" s="10">
        <v>0.47986111111111113</v>
      </c>
      <c r="N35" s="17">
        <v>15</v>
      </c>
      <c r="O35" s="9" t="s">
        <v>30</v>
      </c>
    </row>
    <row r="36" spans="1:15" s="11" customFormat="1" ht="15.75">
      <c r="A36" s="8">
        <v>44084</v>
      </c>
      <c r="B36" s="9" t="s">
        <v>32</v>
      </c>
      <c r="C36" s="9" t="s">
        <v>45</v>
      </c>
      <c r="D36" s="9" t="s">
        <v>46</v>
      </c>
      <c r="E36" s="9">
        <v>32</v>
      </c>
      <c r="F36" s="9" t="s">
        <v>35</v>
      </c>
      <c r="G36" s="9">
        <v>70</v>
      </c>
      <c r="H36" s="9">
        <v>100</v>
      </c>
      <c r="I36" s="9">
        <v>3</v>
      </c>
      <c r="J36" s="9">
        <v>71.900000000000006</v>
      </c>
      <c r="K36" s="9">
        <v>100</v>
      </c>
      <c r="L36" s="10">
        <v>0.4826388888888889</v>
      </c>
      <c r="M36" s="10">
        <v>0.48680555555555555</v>
      </c>
      <c r="N36" s="17">
        <v>16</v>
      </c>
      <c r="O36" s="9" t="s">
        <v>23</v>
      </c>
    </row>
    <row r="37" spans="1:15" s="11" customFormat="1" ht="15.75">
      <c r="A37" s="8">
        <v>44084</v>
      </c>
      <c r="B37" s="9" t="s">
        <v>16</v>
      </c>
      <c r="C37" s="9" t="s">
        <v>45</v>
      </c>
      <c r="D37" s="9" t="s">
        <v>46</v>
      </c>
      <c r="E37" s="9">
        <v>32</v>
      </c>
      <c r="F37" s="9" t="s">
        <v>35</v>
      </c>
      <c r="G37" s="9">
        <v>70</v>
      </c>
      <c r="H37" s="9">
        <v>100</v>
      </c>
      <c r="I37" s="9">
        <v>4</v>
      </c>
      <c r="J37" s="9">
        <v>79.2</v>
      </c>
      <c r="K37" s="9">
        <v>100</v>
      </c>
      <c r="L37" s="10">
        <v>0.4826388888888889</v>
      </c>
      <c r="M37" s="9"/>
      <c r="N37" s="17" t="s">
        <v>36</v>
      </c>
      <c r="O37" s="9" t="s">
        <v>25</v>
      </c>
    </row>
    <row r="38" spans="1:15" s="11" customFormat="1" ht="15.75">
      <c r="A38" s="8">
        <v>44084</v>
      </c>
      <c r="B38" s="9" t="s">
        <v>32</v>
      </c>
      <c r="C38" s="9" t="s">
        <v>45</v>
      </c>
      <c r="D38" s="9" t="s">
        <v>46</v>
      </c>
      <c r="E38" s="9">
        <v>32</v>
      </c>
      <c r="F38" s="9" t="s">
        <v>35</v>
      </c>
      <c r="G38" s="9">
        <v>70</v>
      </c>
      <c r="H38" s="9">
        <v>100</v>
      </c>
      <c r="I38" s="9">
        <v>5</v>
      </c>
      <c r="J38" s="9">
        <v>79.2</v>
      </c>
      <c r="K38" s="9">
        <v>90</v>
      </c>
      <c r="L38" s="10">
        <v>0.48958333333333331</v>
      </c>
      <c r="M38" s="9"/>
      <c r="N38" s="17" t="s">
        <v>36</v>
      </c>
      <c r="O38" s="9" t="s">
        <v>27</v>
      </c>
    </row>
    <row r="39" spans="1:15" s="11" customFormat="1" ht="15.75">
      <c r="A39" s="8">
        <v>44084</v>
      </c>
      <c r="B39" s="9"/>
      <c r="C39" s="9" t="s">
        <v>47</v>
      </c>
      <c r="D39" s="9" t="s">
        <v>48</v>
      </c>
      <c r="E39" s="9">
        <v>13</v>
      </c>
      <c r="F39" s="9" t="s">
        <v>29</v>
      </c>
      <c r="G39" s="9">
        <v>70</v>
      </c>
      <c r="H39" s="9">
        <v>100</v>
      </c>
      <c r="I39" s="9">
        <v>1</v>
      </c>
      <c r="J39" s="9">
        <v>97.5</v>
      </c>
      <c r="K39" s="9">
        <v>50</v>
      </c>
      <c r="L39" s="10">
        <v>8.6805555555555566E-2</v>
      </c>
      <c r="M39" s="9"/>
      <c r="N39" s="17">
        <v>28</v>
      </c>
      <c r="O39" s="9" t="s">
        <v>31</v>
      </c>
    </row>
    <row r="40" spans="1:15" s="11" customFormat="1" ht="15.75">
      <c r="A40" s="8">
        <v>44084</v>
      </c>
      <c r="B40" s="9"/>
      <c r="C40" s="9" t="s">
        <v>47</v>
      </c>
      <c r="D40" s="9" t="s">
        <v>48</v>
      </c>
      <c r="E40" s="9">
        <v>13</v>
      </c>
      <c r="F40" s="9" t="s">
        <v>29</v>
      </c>
      <c r="G40" s="9">
        <v>70</v>
      </c>
      <c r="H40" s="9">
        <v>100</v>
      </c>
      <c r="I40" s="9">
        <v>2</v>
      </c>
      <c r="J40" s="9">
        <v>113.7</v>
      </c>
      <c r="K40" s="9">
        <v>50</v>
      </c>
      <c r="L40" s="10">
        <v>9.1666666666666674E-2</v>
      </c>
      <c r="M40" s="9"/>
      <c r="N40" s="17">
        <v>4</v>
      </c>
      <c r="O40" s="9" t="s">
        <v>25</v>
      </c>
    </row>
    <row r="41" spans="1:15" s="11" customFormat="1" ht="15.75">
      <c r="A41" s="8">
        <v>44084</v>
      </c>
      <c r="B41" s="9"/>
      <c r="C41" s="9" t="s">
        <v>47</v>
      </c>
      <c r="D41" s="9" t="s">
        <v>48</v>
      </c>
      <c r="E41" s="9">
        <v>13</v>
      </c>
      <c r="F41" s="9" t="s">
        <v>29</v>
      </c>
      <c r="G41" s="9">
        <v>70</v>
      </c>
      <c r="H41" s="9">
        <v>100</v>
      </c>
      <c r="I41" s="9">
        <v>3</v>
      </c>
      <c r="J41" s="9">
        <v>96</v>
      </c>
      <c r="K41" s="9">
        <v>90</v>
      </c>
      <c r="L41" s="10">
        <v>9.9999999999999992E-2</v>
      </c>
      <c r="M41" s="9"/>
      <c r="N41" s="17">
        <v>7</v>
      </c>
      <c r="O41" s="9" t="s">
        <v>27</v>
      </c>
    </row>
    <row r="42" spans="1:15" s="11" customFormat="1" ht="15.75">
      <c r="A42" s="8">
        <v>44084</v>
      </c>
      <c r="B42" s="9"/>
      <c r="C42" s="9" t="s">
        <v>47</v>
      </c>
      <c r="D42" s="9" t="s">
        <v>48</v>
      </c>
      <c r="E42" s="9">
        <v>13</v>
      </c>
      <c r="F42" s="9" t="s">
        <v>29</v>
      </c>
      <c r="G42" s="9">
        <v>70</v>
      </c>
      <c r="H42" s="9">
        <v>100</v>
      </c>
      <c r="I42" s="9">
        <v>4</v>
      </c>
      <c r="J42" s="9">
        <v>123.4</v>
      </c>
      <c r="K42" s="9">
        <v>40</v>
      </c>
      <c r="L42" s="10">
        <v>9.7222222222222224E-2</v>
      </c>
      <c r="M42" s="9"/>
      <c r="N42" s="17" t="s">
        <v>36</v>
      </c>
      <c r="O42" s="9" t="s">
        <v>30</v>
      </c>
    </row>
    <row r="43" spans="1:15" s="11" customFormat="1" ht="15.75">
      <c r="A43" s="8">
        <v>44084</v>
      </c>
      <c r="B43" s="9"/>
      <c r="C43" s="9" t="s">
        <v>47</v>
      </c>
      <c r="D43" s="9" t="s">
        <v>48</v>
      </c>
      <c r="E43" s="9">
        <v>13</v>
      </c>
      <c r="F43" s="9" t="s">
        <v>29</v>
      </c>
      <c r="G43" s="9">
        <v>70</v>
      </c>
      <c r="H43" s="9">
        <v>100</v>
      </c>
      <c r="I43" s="9">
        <v>5</v>
      </c>
      <c r="J43" s="9">
        <v>139</v>
      </c>
      <c r="K43" s="9">
        <v>15</v>
      </c>
      <c r="L43" s="9"/>
      <c r="M43" s="9"/>
      <c r="N43" s="17" t="s">
        <v>36</v>
      </c>
      <c r="O43" s="9" t="s">
        <v>23</v>
      </c>
    </row>
    <row r="44" spans="1:15" s="11" customFormat="1" ht="15.75">
      <c r="A44" s="8">
        <v>44084</v>
      </c>
      <c r="B44" s="9" t="s">
        <v>32</v>
      </c>
      <c r="C44" s="9" t="s">
        <v>49</v>
      </c>
      <c r="D44" s="9" t="s">
        <v>50</v>
      </c>
      <c r="E44" s="9">
        <v>39</v>
      </c>
      <c r="F44" s="9" t="s">
        <v>19</v>
      </c>
      <c r="G44" s="9">
        <v>70</v>
      </c>
      <c r="H44" s="9">
        <v>100</v>
      </c>
      <c r="I44" s="9">
        <v>1</v>
      </c>
      <c r="J44" s="9">
        <v>23.2</v>
      </c>
      <c r="K44" s="9">
        <v>80</v>
      </c>
      <c r="L44" s="10">
        <v>0.15138888888888888</v>
      </c>
      <c r="M44" s="9"/>
      <c r="N44" s="17">
        <v>15</v>
      </c>
      <c r="O44" s="9" t="s">
        <v>31</v>
      </c>
    </row>
    <row r="45" spans="1:15" s="11" customFormat="1" ht="15.75">
      <c r="A45" s="8">
        <v>44084</v>
      </c>
      <c r="B45" s="9" t="s">
        <v>32</v>
      </c>
      <c r="C45" s="9" t="s">
        <v>49</v>
      </c>
      <c r="D45" s="9" t="s">
        <v>50</v>
      </c>
      <c r="E45" s="9">
        <v>39</v>
      </c>
      <c r="F45" s="9" t="s">
        <v>19</v>
      </c>
      <c r="G45" s="9">
        <v>70</v>
      </c>
      <c r="H45" s="9">
        <v>100</v>
      </c>
      <c r="I45" s="9">
        <v>2</v>
      </c>
      <c r="J45" s="9">
        <v>25.6</v>
      </c>
      <c r="K45" s="9">
        <v>95</v>
      </c>
      <c r="L45" s="10">
        <v>0.15694444444444444</v>
      </c>
      <c r="M45" s="9"/>
      <c r="N45" s="17">
        <v>56</v>
      </c>
      <c r="O45" s="9" t="s">
        <v>25</v>
      </c>
    </row>
    <row r="46" spans="1:15" s="11" customFormat="1" ht="15.75">
      <c r="A46" s="8">
        <v>44084</v>
      </c>
      <c r="B46" s="9" t="s">
        <v>32</v>
      </c>
      <c r="C46" s="9" t="s">
        <v>49</v>
      </c>
      <c r="D46" s="9" t="s">
        <v>50</v>
      </c>
      <c r="E46" s="9">
        <v>39</v>
      </c>
      <c r="F46" s="9" t="s">
        <v>19</v>
      </c>
      <c r="G46" s="9">
        <v>70</v>
      </c>
      <c r="H46" s="9">
        <v>100</v>
      </c>
      <c r="I46" s="9">
        <v>3</v>
      </c>
      <c r="J46" s="9">
        <v>49.7</v>
      </c>
      <c r="K46" s="9">
        <v>70</v>
      </c>
      <c r="L46" s="10">
        <v>0.16666666666666666</v>
      </c>
      <c r="M46" s="9"/>
      <c r="N46" s="17">
        <v>19</v>
      </c>
      <c r="O46" s="9" t="s">
        <v>27</v>
      </c>
    </row>
    <row r="47" spans="1:15" s="11" customFormat="1" ht="15.75">
      <c r="A47" s="8">
        <v>44084</v>
      </c>
      <c r="B47" s="9" t="s">
        <v>32</v>
      </c>
      <c r="C47" s="9" t="s">
        <v>49</v>
      </c>
      <c r="D47" s="9" t="s">
        <v>50</v>
      </c>
      <c r="E47" s="9">
        <v>39</v>
      </c>
      <c r="F47" s="9" t="s">
        <v>19</v>
      </c>
      <c r="G47" s="9">
        <v>70</v>
      </c>
      <c r="H47" s="9">
        <v>100</v>
      </c>
      <c r="I47" s="9">
        <v>4</v>
      </c>
      <c r="J47" s="9">
        <v>42.7</v>
      </c>
      <c r="K47" s="9">
        <v>100</v>
      </c>
      <c r="L47" s="10">
        <v>0.17569444444444446</v>
      </c>
      <c r="M47" s="9"/>
      <c r="N47" s="17" t="s">
        <v>36</v>
      </c>
      <c r="O47" s="9" t="s">
        <v>30</v>
      </c>
    </row>
    <row r="48" spans="1:15" s="11" customFormat="1" ht="15.75">
      <c r="A48" s="8">
        <v>44084</v>
      </c>
      <c r="B48" s="9" t="s">
        <v>32</v>
      </c>
      <c r="C48" s="9" t="s">
        <v>49</v>
      </c>
      <c r="D48" s="9" t="s">
        <v>50</v>
      </c>
      <c r="E48" s="9">
        <v>39</v>
      </c>
      <c r="F48" s="9" t="s">
        <v>19</v>
      </c>
      <c r="G48" s="9">
        <v>70</v>
      </c>
      <c r="H48" s="9">
        <v>100</v>
      </c>
      <c r="I48" s="9">
        <v>5</v>
      </c>
      <c r="J48" s="9">
        <v>46.3</v>
      </c>
      <c r="K48" s="9">
        <v>100</v>
      </c>
      <c r="L48" s="10">
        <v>0.17847222222222223</v>
      </c>
      <c r="M48" s="9"/>
      <c r="N48" s="17" t="s">
        <v>36</v>
      </c>
      <c r="O48" s="9" t="s">
        <v>23</v>
      </c>
    </row>
    <row r="49" spans="1:15" s="11" customFormat="1" ht="15.75">
      <c r="A49" s="8">
        <v>44085</v>
      </c>
      <c r="B49" s="9" t="s">
        <v>38</v>
      </c>
      <c r="C49" s="9" t="s">
        <v>51</v>
      </c>
      <c r="D49" s="9" t="s">
        <v>52</v>
      </c>
      <c r="E49" s="9">
        <v>7</v>
      </c>
      <c r="F49" s="9" t="s">
        <v>35</v>
      </c>
      <c r="G49" s="9">
        <v>55</v>
      </c>
      <c r="H49" s="9">
        <v>100</v>
      </c>
      <c r="I49" s="9">
        <v>1</v>
      </c>
      <c r="J49" s="9">
        <v>50</v>
      </c>
      <c r="K49" s="9">
        <v>90</v>
      </c>
      <c r="L49" s="10">
        <v>0.51458333333333328</v>
      </c>
      <c r="M49" s="10">
        <v>0.5180555555555556</v>
      </c>
      <c r="N49" s="17">
        <v>3</v>
      </c>
      <c r="O49" s="9" t="s">
        <v>31</v>
      </c>
    </row>
    <row r="50" spans="1:15" s="11" customFormat="1" ht="15.75">
      <c r="A50" s="8">
        <v>44085</v>
      </c>
      <c r="B50" s="9" t="s">
        <v>38</v>
      </c>
      <c r="C50" s="9" t="s">
        <v>51</v>
      </c>
      <c r="D50" s="9" t="s">
        <v>52</v>
      </c>
      <c r="E50" s="9">
        <v>7</v>
      </c>
      <c r="F50" s="9" t="s">
        <v>35</v>
      </c>
      <c r="G50" s="9">
        <v>55</v>
      </c>
      <c r="H50" s="9">
        <v>100</v>
      </c>
      <c r="I50" s="9">
        <v>2</v>
      </c>
      <c r="J50" s="9">
        <v>76</v>
      </c>
      <c r="K50" s="9">
        <v>90</v>
      </c>
      <c r="L50" s="10">
        <v>0.52222222222222225</v>
      </c>
      <c r="M50" s="10">
        <v>0.90069444444444446</v>
      </c>
      <c r="N50" s="17">
        <v>0</v>
      </c>
      <c r="O50" s="9" t="s">
        <v>25</v>
      </c>
    </row>
    <row r="51" spans="1:15" s="11" customFormat="1" ht="15.75">
      <c r="A51" s="8">
        <v>44085</v>
      </c>
      <c r="B51" s="9" t="s">
        <v>38</v>
      </c>
      <c r="C51" s="9" t="s">
        <v>51</v>
      </c>
      <c r="D51" s="9" t="s">
        <v>52</v>
      </c>
      <c r="E51" s="9">
        <v>7</v>
      </c>
      <c r="F51" s="9" t="s">
        <v>35</v>
      </c>
      <c r="G51" s="9">
        <v>55</v>
      </c>
      <c r="H51" s="9">
        <v>100</v>
      </c>
      <c r="I51" s="9">
        <v>3</v>
      </c>
      <c r="J51" s="9">
        <v>95</v>
      </c>
      <c r="K51" s="9">
        <v>100</v>
      </c>
      <c r="L51" s="9"/>
      <c r="M51" s="9"/>
      <c r="N51" s="17" t="s">
        <v>36</v>
      </c>
      <c r="O51" s="9" t="s">
        <v>27</v>
      </c>
    </row>
    <row r="52" spans="1:15" s="11" customFormat="1" ht="15.75">
      <c r="A52" s="8">
        <v>44085</v>
      </c>
      <c r="B52" s="9" t="s">
        <v>38</v>
      </c>
      <c r="C52" s="9" t="s">
        <v>51</v>
      </c>
      <c r="D52" s="9" t="s">
        <v>52</v>
      </c>
      <c r="E52" s="9">
        <v>7</v>
      </c>
      <c r="F52" s="9" t="s">
        <v>35</v>
      </c>
      <c r="G52" s="9">
        <v>55</v>
      </c>
      <c r="H52" s="9">
        <v>100</v>
      </c>
      <c r="I52" s="9">
        <v>4</v>
      </c>
      <c r="J52" s="9">
        <v>160</v>
      </c>
      <c r="K52" s="9">
        <v>90</v>
      </c>
      <c r="L52" s="10">
        <v>0.53402777777777777</v>
      </c>
      <c r="M52" s="10">
        <v>0.53749999999999998</v>
      </c>
      <c r="N52" s="17">
        <v>0</v>
      </c>
      <c r="O52" s="9" t="s">
        <v>30</v>
      </c>
    </row>
    <row r="53" spans="1:15" s="11" customFormat="1" ht="15.75">
      <c r="A53" s="8">
        <v>44085</v>
      </c>
      <c r="B53" s="9" t="s">
        <v>38</v>
      </c>
      <c r="C53" s="9" t="s">
        <v>51</v>
      </c>
      <c r="D53" s="9" t="s">
        <v>52</v>
      </c>
      <c r="E53" s="9">
        <v>7</v>
      </c>
      <c r="F53" s="9" t="s">
        <v>35</v>
      </c>
      <c r="G53" s="9">
        <v>55</v>
      </c>
      <c r="H53" s="9">
        <v>100</v>
      </c>
      <c r="I53" s="9">
        <v>5</v>
      </c>
      <c r="J53" s="9">
        <v>170</v>
      </c>
      <c r="K53" s="9">
        <v>100</v>
      </c>
      <c r="L53" s="9"/>
      <c r="M53" s="9"/>
      <c r="N53" s="17" t="s">
        <v>36</v>
      </c>
      <c r="O53" s="9" t="s">
        <v>23</v>
      </c>
    </row>
    <row r="54" spans="1:15" s="11" customFormat="1" ht="15.75">
      <c r="A54" s="8">
        <v>44085</v>
      </c>
      <c r="B54" s="9" t="s">
        <v>38</v>
      </c>
      <c r="C54" s="9" t="s">
        <v>53</v>
      </c>
      <c r="D54" s="9" t="s">
        <v>54</v>
      </c>
      <c r="E54" s="9">
        <v>11</v>
      </c>
      <c r="F54" s="9" t="s">
        <v>19</v>
      </c>
      <c r="G54" s="9">
        <v>59</v>
      </c>
      <c r="H54" s="9">
        <v>100</v>
      </c>
      <c r="I54" s="9">
        <v>1</v>
      </c>
      <c r="J54" s="9">
        <v>45</v>
      </c>
      <c r="K54" s="9">
        <v>100</v>
      </c>
      <c r="L54" s="10">
        <v>7.4999999999999997E-2</v>
      </c>
      <c r="M54" s="10">
        <v>8.6805555555555566E-2</v>
      </c>
      <c r="N54" s="17">
        <v>1</v>
      </c>
      <c r="O54" s="9" t="s">
        <v>31</v>
      </c>
    </row>
    <row r="55" spans="1:15" s="11" customFormat="1" ht="15.75">
      <c r="A55" s="8">
        <v>44085</v>
      </c>
      <c r="B55" s="9" t="s">
        <v>38</v>
      </c>
      <c r="C55" s="9" t="s">
        <v>53</v>
      </c>
      <c r="D55" s="9" t="s">
        <v>54</v>
      </c>
      <c r="E55" s="9">
        <v>11</v>
      </c>
      <c r="F55" s="9" t="s">
        <v>19</v>
      </c>
      <c r="G55" s="9">
        <v>59</v>
      </c>
      <c r="H55" s="9">
        <v>90</v>
      </c>
      <c r="I55" s="9">
        <v>2</v>
      </c>
      <c r="J55" s="9">
        <v>77</v>
      </c>
      <c r="K55" s="9">
        <v>90</v>
      </c>
      <c r="L55" s="10">
        <v>8.9583333333333334E-2</v>
      </c>
      <c r="M55" s="10">
        <v>9.5833333333333326E-2</v>
      </c>
      <c r="N55" s="17">
        <v>0</v>
      </c>
      <c r="O55" s="9" t="s">
        <v>25</v>
      </c>
    </row>
    <row r="56" spans="1:15" s="11" customFormat="1" ht="15.75">
      <c r="A56" s="8">
        <v>44085</v>
      </c>
      <c r="B56" s="9" t="s">
        <v>38</v>
      </c>
      <c r="C56" s="9" t="s">
        <v>53</v>
      </c>
      <c r="D56" s="9" t="s">
        <v>54</v>
      </c>
      <c r="E56" s="9">
        <v>11</v>
      </c>
      <c r="F56" s="9" t="s">
        <v>19</v>
      </c>
      <c r="G56" s="9">
        <v>59</v>
      </c>
      <c r="H56" s="9">
        <v>80</v>
      </c>
      <c r="I56" s="9">
        <v>3</v>
      </c>
      <c r="J56" s="9">
        <v>95</v>
      </c>
      <c r="K56" s="9"/>
      <c r="L56" s="10">
        <v>9.7222222222222224E-2</v>
      </c>
      <c r="M56" s="10">
        <v>9.9999999999999992E-2</v>
      </c>
      <c r="N56" s="17" t="s">
        <v>36</v>
      </c>
      <c r="O56" s="9" t="s">
        <v>27</v>
      </c>
    </row>
    <row r="57" spans="1:15" s="11" customFormat="1" ht="15.75">
      <c r="A57" s="8">
        <v>44085</v>
      </c>
      <c r="B57" s="9" t="s">
        <v>38</v>
      </c>
      <c r="C57" s="9" t="s">
        <v>53</v>
      </c>
      <c r="D57" s="9" t="s">
        <v>54</v>
      </c>
      <c r="E57" s="9">
        <v>11</v>
      </c>
      <c r="F57" s="9" t="s">
        <v>19</v>
      </c>
      <c r="G57" s="9">
        <v>59</v>
      </c>
      <c r="H57" s="9">
        <v>70</v>
      </c>
      <c r="I57" s="9">
        <v>4</v>
      </c>
      <c r="J57" s="9">
        <v>121</v>
      </c>
      <c r="K57" s="9">
        <v>70</v>
      </c>
      <c r="L57" s="10">
        <v>0.10277777777777779</v>
      </c>
      <c r="M57" s="10">
        <v>0.10833333333333334</v>
      </c>
      <c r="N57" s="17">
        <v>23</v>
      </c>
      <c r="O57" s="9" t="s">
        <v>30</v>
      </c>
    </row>
    <row r="58" spans="1:15" s="11" customFormat="1" ht="15.75">
      <c r="A58" s="8">
        <v>44085</v>
      </c>
      <c r="B58" s="9" t="s">
        <v>38</v>
      </c>
      <c r="C58" s="9" t="s">
        <v>53</v>
      </c>
      <c r="D58" s="9" t="s">
        <v>54</v>
      </c>
      <c r="E58" s="9">
        <v>11</v>
      </c>
      <c r="F58" s="9" t="s">
        <v>19</v>
      </c>
      <c r="G58" s="9">
        <v>59</v>
      </c>
      <c r="H58" s="9">
        <v>60</v>
      </c>
      <c r="I58" s="9">
        <v>5</v>
      </c>
      <c r="J58" s="9">
        <v>150</v>
      </c>
      <c r="K58" s="9">
        <v>80</v>
      </c>
      <c r="L58" s="10">
        <v>0.11180555555555556</v>
      </c>
      <c r="M58" s="10">
        <v>0.11388888888888889</v>
      </c>
      <c r="N58" s="17" t="s">
        <v>36</v>
      </c>
      <c r="O58" s="9" t="s">
        <v>23</v>
      </c>
    </row>
    <row r="59" spans="1:15" s="11" customFormat="1" ht="15.75">
      <c r="A59" s="8">
        <v>44085</v>
      </c>
      <c r="B59" s="9" t="s">
        <v>38</v>
      </c>
      <c r="C59" s="9" t="s">
        <v>55</v>
      </c>
      <c r="D59" s="9" t="s">
        <v>56</v>
      </c>
      <c r="E59" s="9">
        <v>37</v>
      </c>
      <c r="F59" s="9" t="s">
        <v>19</v>
      </c>
      <c r="G59" s="9">
        <v>55</v>
      </c>
      <c r="H59" s="9">
        <v>50</v>
      </c>
      <c r="I59" s="9">
        <v>1</v>
      </c>
      <c r="J59" s="9">
        <v>10</v>
      </c>
      <c r="K59" s="9">
        <v>50</v>
      </c>
      <c r="L59" s="10">
        <v>0.20694444444444446</v>
      </c>
      <c r="M59" s="10">
        <v>0.21180555555555555</v>
      </c>
      <c r="N59" s="17">
        <v>23</v>
      </c>
      <c r="O59" s="9" t="s">
        <v>31</v>
      </c>
    </row>
    <row r="60" spans="1:15" s="11" customFormat="1" ht="15.75">
      <c r="A60" s="8">
        <v>44085</v>
      </c>
      <c r="B60" s="9" t="s">
        <v>38</v>
      </c>
      <c r="C60" s="9" t="s">
        <v>55</v>
      </c>
      <c r="D60" s="9" t="s">
        <v>56</v>
      </c>
      <c r="E60" s="9">
        <v>37</v>
      </c>
      <c r="F60" s="9" t="s">
        <v>19</v>
      </c>
      <c r="G60" s="9">
        <v>55</v>
      </c>
      <c r="H60" s="9">
        <v>40</v>
      </c>
      <c r="I60" s="9">
        <v>2</v>
      </c>
      <c r="J60" s="9">
        <v>50</v>
      </c>
      <c r="K60" s="9">
        <v>80</v>
      </c>
      <c r="L60" s="10">
        <v>0.21666666666666667</v>
      </c>
      <c r="M60" s="10">
        <v>0.22083333333333333</v>
      </c>
      <c r="N60" s="17">
        <v>4</v>
      </c>
      <c r="O60" s="9" t="s">
        <v>25</v>
      </c>
    </row>
    <row r="61" spans="1:15" s="11" customFormat="1" ht="15.75">
      <c r="A61" s="8">
        <v>44085</v>
      </c>
      <c r="B61" s="9" t="s">
        <v>38</v>
      </c>
      <c r="C61" s="9" t="s">
        <v>55</v>
      </c>
      <c r="D61" s="9" t="s">
        <v>56</v>
      </c>
      <c r="E61" s="9">
        <v>37</v>
      </c>
      <c r="F61" s="9" t="s">
        <v>19</v>
      </c>
      <c r="G61" s="9">
        <v>55</v>
      </c>
      <c r="H61" s="9">
        <v>40</v>
      </c>
      <c r="I61" s="9">
        <v>3</v>
      </c>
      <c r="J61" s="9">
        <v>75</v>
      </c>
      <c r="K61" s="9">
        <v>70</v>
      </c>
      <c r="L61" s="10">
        <v>0.22222222222222221</v>
      </c>
      <c r="M61" s="10">
        <v>0.22638888888888889</v>
      </c>
      <c r="N61" s="17" t="s">
        <v>36</v>
      </c>
      <c r="O61" s="9" t="s">
        <v>27</v>
      </c>
    </row>
    <row r="62" spans="1:15" s="11" customFormat="1" ht="15.75">
      <c r="A62" s="8">
        <v>44085</v>
      </c>
      <c r="B62" s="9" t="s">
        <v>38</v>
      </c>
      <c r="C62" s="9" t="s">
        <v>55</v>
      </c>
      <c r="D62" s="9" t="s">
        <v>56</v>
      </c>
      <c r="E62" s="9">
        <v>37</v>
      </c>
      <c r="F62" s="9" t="s">
        <v>19</v>
      </c>
      <c r="G62" s="9">
        <v>55</v>
      </c>
      <c r="H62" s="9">
        <v>40</v>
      </c>
      <c r="I62" s="9">
        <v>4</v>
      </c>
      <c r="J62" s="9">
        <v>110</v>
      </c>
      <c r="K62" s="9">
        <v>90</v>
      </c>
      <c r="L62" s="10">
        <v>0.22916666666666666</v>
      </c>
      <c r="M62" s="10">
        <v>0.23541666666666669</v>
      </c>
      <c r="N62" s="17">
        <v>1</v>
      </c>
      <c r="O62" s="9" t="s">
        <v>30</v>
      </c>
    </row>
    <row r="63" spans="1:15" s="11" customFormat="1" ht="15.75">
      <c r="A63" s="8">
        <v>44085</v>
      </c>
      <c r="B63" s="9" t="s">
        <v>38</v>
      </c>
      <c r="C63" s="9" t="s">
        <v>55</v>
      </c>
      <c r="D63" s="9" t="s">
        <v>56</v>
      </c>
      <c r="E63" s="9">
        <v>37</v>
      </c>
      <c r="F63" s="9" t="s">
        <v>19</v>
      </c>
      <c r="G63" s="9">
        <v>55</v>
      </c>
      <c r="H63" s="9">
        <v>40</v>
      </c>
      <c r="I63" s="9">
        <v>5</v>
      </c>
      <c r="J63" s="9">
        <v>120</v>
      </c>
      <c r="K63" s="9">
        <v>80</v>
      </c>
      <c r="L63" s="10">
        <v>0.2388888888888889</v>
      </c>
      <c r="M63" s="10">
        <v>0.24027777777777778</v>
      </c>
      <c r="N63" s="17" t="s">
        <v>36</v>
      </c>
      <c r="O63" s="9" t="s">
        <v>23</v>
      </c>
    </row>
    <row r="64" spans="1:15" s="11" customFormat="1" ht="15.75">
      <c r="A64" s="8">
        <v>44086</v>
      </c>
      <c r="B64" s="9" t="s">
        <v>57</v>
      </c>
      <c r="C64" s="9" t="s">
        <v>58</v>
      </c>
      <c r="D64" s="9" t="s">
        <v>59</v>
      </c>
      <c r="E64" s="9">
        <v>40</v>
      </c>
      <c r="F64" s="9" t="s">
        <v>60</v>
      </c>
      <c r="G64" s="9">
        <v>63</v>
      </c>
      <c r="H64" s="9">
        <v>10</v>
      </c>
      <c r="I64" s="9">
        <v>1</v>
      </c>
      <c r="J64" s="9">
        <v>56.1</v>
      </c>
      <c r="K64" s="9">
        <v>95</v>
      </c>
      <c r="L64" s="10">
        <v>0.48958333333333331</v>
      </c>
      <c r="M64" s="10">
        <v>0.49236111111111108</v>
      </c>
      <c r="N64" s="17">
        <v>2</v>
      </c>
      <c r="O64" s="9" t="s">
        <v>31</v>
      </c>
    </row>
    <row r="65" spans="1:15" s="11" customFormat="1" ht="15.75">
      <c r="A65" s="8">
        <v>44086</v>
      </c>
      <c r="B65" s="9" t="s">
        <v>57</v>
      </c>
      <c r="C65" s="9" t="s">
        <v>58</v>
      </c>
      <c r="D65" s="9" t="s">
        <v>59</v>
      </c>
      <c r="E65" s="9">
        <v>40</v>
      </c>
      <c r="F65" s="9" t="s">
        <v>60</v>
      </c>
      <c r="G65" s="9">
        <v>63</v>
      </c>
      <c r="H65" s="9">
        <v>10</v>
      </c>
      <c r="I65" s="9">
        <v>2</v>
      </c>
      <c r="J65" s="9">
        <v>28.7</v>
      </c>
      <c r="K65" s="9">
        <v>85</v>
      </c>
      <c r="L65" s="10">
        <v>0.49583333333333335</v>
      </c>
      <c r="M65" s="10">
        <v>0.4993055555555555</v>
      </c>
      <c r="N65" s="17">
        <v>6</v>
      </c>
      <c r="O65" s="9" t="s">
        <v>25</v>
      </c>
    </row>
    <row r="66" spans="1:15" s="11" customFormat="1" ht="15.75">
      <c r="A66" s="8">
        <v>44086</v>
      </c>
      <c r="B66" s="9" t="s">
        <v>57</v>
      </c>
      <c r="C66" s="9" t="s">
        <v>58</v>
      </c>
      <c r="D66" s="9" t="s">
        <v>59</v>
      </c>
      <c r="E66" s="9">
        <v>40</v>
      </c>
      <c r="F66" s="9" t="s">
        <v>60</v>
      </c>
      <c r="G66" s="9">
        <v>63</v>
      </c>
      <c r="H66" s="9">
        <v>10</v>
      </c>
      <c r="I66" s="9">
        <v>3</v>
      </c>
      <c r="J66" s="9">
        <v>21.3</v>
      </c>
      <c r="K66" s="9">
        <v>95</v>
      </c>
      <c r="L66" s="10">
        <v>0.50902777777777775</v>
      </c>
      <c r="M66" s="10">
        <v>0.51250000000000007</v>
      </c>
      <c r="N66" s="17">
        <v>0</v>
      </c>
      <c r="O66" s="9" t="s">
        <v>27</v>
      </c>
    </row>
    <row r="67" spans="1:15" s="11" customFormat="1" ht="15.75">
      <c r="A67" s="8">
        <v>44086</v>
      </c>
      <c r="B67" s="9" t="s">
        <v>57</v>
      </c>
      <c r="C67" s="9" t="s">
        <v>58</v>
      </c>
      <c r="D67" s="9" t="s">
        <v>59</v>
      </c>
      <c r="E67" s="9">
        <v>40</v>
      </c>
      <c r="F67" s="9" t="s">
        <v>60</v>
      </c>
      <c r="G67" s="9">
        <v>63</v>
      </c>
      <c r="H67" s="9">
        <v>10</v>
      </c>
      <c r="I67" s="9">
        <v>4</v>
      </c>
      <c r="J67" s="9">
        <v>12.2</v>
      </c>
      <c r="K67" s="9">
        <v>70</v>
      </c>
      <c r="L67" s="9"/>
      <c r="M67" s="9"/>
      <c r="N67" s="17" t="s">
        <v>36</v>
      </c>
      <c r="O67" s="9" t="s">
        <v>30</v>
      </c>
    </row>
    <row r="68" spans="1:15" s="11" customFormat="1" ht="15.75">
      <c r="A68" s="8">
        <v>44086</v>
      </c>
      <c r="B68" s="9" t="s">
        <v>57</v>
      </c>
      <c r="C68" s="9" t="s">
        <v>58</v>
      </c>
      <c r="D68" s="9" t="s">
        <v>59</v>
      </c>
      <c r="E68" s="9">
        <v>40</v>
      </c>
      <c r="F68" s="9" t="s">
        <v>60</v>
      </c>
      <c r="G68" s="9">
        <v>63</v>
      </c>
      <c r="H68" s="9">
        <v>10</v>
      </c>
      <c r="I68" s="9">
        <v>5</v>
      </c>
      <c r="J68" s="9">
        <v>8.8000000000000007</v>
      </c>
      <c r="K68" s="9">
        <v>85</v>
      </c>
      <c r="L68" s="9"/>
      <c r="M68" s="9"/>
      <c r="N68" s="17" t="s">
        <v>36</v>
      </c>
      <c r="O68" s="9" t="s">
        <v>23</v>
      </c>
    </row>
    <row r="69" spans="1:15" s="11" customFormat="1" ht="15.75">
      <c r="A69" s="8">
        <v>44086</v>
      </c>
      <c r="B69" s="9" t="s">
        <v>57</v>
      </c>
      <c r="C69" s="9" t="s">
        <v>58</v>
      </c>
      <c r="D69" s="9" t="s">
        <v>61</v>
      </c>
      <c r="E69" s="9">
        <v>24</v>
      </c>
      <c r="F69" s="9" t="s">
        <v>29</v>
      </c>
      <c r="G69" s="9">
        <v>68</v>
      </c>
      <c r="H69" s="9">
        <v>70</v>
      </c>
      <c r="I69" s="9">
        <v>1</v>
      </c>
      <c r="J69" s="9">
        <v>34.1</v>
      </c>
      <c r="K69" s="9">
        <v>60</v>
      </c>
      <c r="L69" s="10">
        <v>8.1944444444444445E-2</v>
      </c>
      <c r="M69" s="10">
        <v>8.5416666666666655E-2</v>
      </c>
      <c r="N69" s="17">
        <v>11</v>
      </c>
      <c r="O69" s="9" t="s">
        <v>31</v>
      </c>
    </row>
    <row r="70" spans="1:15" s="11" customFormat="1" ht="15.75">
      <c r="A70" s="8">
        <v>44086</v>
      </c>
      <c r="B70" s="9" t="s">
        <v>57</v>
      </c>
      <c r="C70" s="9" t="s">
        <v>58</v>
      </c>
      <c r="D70" s="9" t="s">
        <v>61</v>
      </c>
      <c r="E70" s="9">
        <v>24</v>
      </c>
      <c r="F70" s="9" t="s">
        <v>29</v>
      </c>
      <c r="G70" s="9">
        <v>68</v>
      </c>
      <c r="H70" s="9">
        <v>70</v>
      </c>
      <c r="I70" s="9">
        <v>2</v>
      </c>
      <c r="J70" s="9">
        <v>26.2</v>
      </c>
      <c r="K70" s="9">
        <v>50</v>
      </c>
      <c r="L70" s="10">
        <v>9.0972222222222218E-2</v>
      </c>
      <c r="M70" s="10">
        <v>9.4444444444444442E-2</v>
      </c>
      <c r="N70" s="17">
        <v>2</v>
      </c>
      <c r="O70" s="9" t="s">
        <v>25</v>
      </c>
    </row>
    <row r="71" spans="1:15" s="11" customFormat="1" ht="15.75">
      <c r="A71" s="8">
        <v>44086</v>
      </c>
      <c r="B71" s="9" t="s">
        <v>57</v>
      </c>
      <c r="C71" s="9" t="s">
        <v>58</v>
      </c>
      <c r="D71" s="9" t="s">
        <v>61</v>
      </c>
      <c r="E71" s="9">
        <v>24</v>
      </c>
      <c r="F71" s="9" t="s">
        <v>29</v>
      </c>
      <c r="G71" s="9">
        <v>68</v>
      </c>
      <c r="H71" s="9">
        <v>70</v>
      </c>
      <c r="I71" s="9">
        <v>3</v>
      </c>
      <c r="J71" s="9">
        <v>76.8</v>
      </c>
      <c r="K71" s="9">
        <v>95</v>
      </c>
      <c r="L71" s="10">
        <v>0.10555555555555556</v>
      </c>
      <c r="M71" s="10">
        <v>0.10902777777777778</v>
      </c>
      <c r="N71" s="17">
        <v>10</v>
      </c>
      <c r="O71" s="9" t="s">
        <v>27</v>
      </c>
    </row>
    <row r="72" spans="1:15" s="11" customFormat="1" ht="15.75">
      <c r="A72" s="8">
        <v>44086</v>
      </c>
      <c r="B72" s="9" t="s">
        <v>57</v>
      </c>
      <c r="C72" s="9" t="s">
        <v>58</v>
      </c>
      <c r="D72" s="9" t="s">
        <v>61</v>
      </c>
      <c r="E72" s="9">
        <v>24</v>
      </c>
      <c r="F72" s="9" t="s">
        <v>29</v>
      </c>
      <c r="G72" s="9">
        <v>68</v>
      </c>
      <c r="H72" s="9">
        <v>70</v>
      </c>
      <c r="I72" s="9">
        <v>4</v>
      </c>
      <c r="J72" s="9">
        <v>68.900000000000006</v>
      </c>
      <c r="K72" s="9">
        <v>95</v>
      </c>
      <c r="L72" s="9"/>
      <c r="M72" s="9"/>
      <c r="N72" s="17" t="s">
        <v>36</v>
      </c>
      <c r="O72" s="9" t="s">
        <v>30</v>
      </c>
    </row>
    <row r="73" spans="1:15" s="11" customFormat="1" ht="15.75">
      <c r="A73" s="8">
        <v>44086</v>
      </c>
      <c r="B73" s="9" t="s">
        <v>57</v>
      </c>
      <c r="C73" s="9" t="s">
        <v>58</v>
      </c>
      <c r="D73" s="9" t="s">
        <v>61</v>
      </c>
      <c r="E73" s="9">
        <v>24</v>
      </c>
      <c r="F73" s="9" t="s">
        <v>29</v>
      </c>
      <c r="G73" s="9">
        <v>68</v>
      </c>
      <c r="H73" s="9">
        <v>70</v>
      </c>
      <c r="I73" s="9">
        <v>5</v>
      </c>
      <c r="J73" s="9">
        <v>80.2</v>
      </c>
      <c r="K73" s="9">
        <v>55</v>
      </c>
      <c r="L73" s="9"/>
      <c r="M73" s="9"/>
      <c r="N73" s="17" t="s">
        <v>36</v>
      </c>
      <c r="O73" s="9" t="s">
        <v>23</v>
      </c>
    </row>
    <row r="74" spans="1:15" s="11" customFormat="1" ht="15.75">
      <c r="A74" s="8">
        <v>44086</v>
      </c>
      <c r="B74" s="9" t="s">
        <v>57</v>
      </c>
      <c r="C74" s="9" t="s">
        <v>62</v>
      </c>
      <c r="D74" s="9" t="s">
        <v>63</v>
      </c>
      <c r="E74" s="9">
        <v>23</v>
      </c>
      <c r="F74" s="9" t="s">
        <v>35</v>
      </c>
      <c r="G74" s="9">
        <v>72</v>
      </c>
      <c r="H74" s="9">
        <v>40</v>
      </c>
      <c r="I74" s="9">
        <v>1</v>
      </c>
      <c r="J74" s="9">
        <v>22.3</v>
      </c>
      <c r="K74" s="9">
        <v>75</v>
      </c>
      <c r="L74" s="10">
        <v>0.17291666666666669</v>
      </c>
      <c r="M74" s="10">
        <v>0.1763888888888889</v>
      </c>
      <c r="N74" s="17">
        <v>15</v>
      </c>
      <c r="O74" s="9" t="s">
        <v>31</v>
      </c>
    </row>
    <row r="75" spans="1:15" s="11" customFormat="1" ht="15.75">
      <c r="A75" s="8">
        <v>44086</v>
      </c>
      <c r="B75" s="9" t="s">
        <v>57</v>
      </c>
      <c r="C75" s="9" t="s">
        <v>62</v>
      </c>
      <c r="D75" s="9" t="s">
        <v>63</v>
      </c>
      <c r="E75" s="9">
        <v>23</v>
      </c>
      <c r="F75" s="9" t="s">
        <v>35</v>
      </c>
      <c r="G75" s="9">
        <v>72</v>
      </c>
      <c r="H75" s="9">
        <v>40</v>
      </c>
      <c r="I75" s="9">
        <v>2</v>
      </c>
      <c r="J75" s="9">
        <v>52.1</v>
      </c>
      <c r="K75" s="9">
        <v>80</v>
      </c>
      <c r="L75" s="10">
        <v>0.18055555555555555</v>
      </c>
      <c r="M75" s="10">
        <v>0.18402777777777779</v>
      </c>
      <c r="N75" s="17">
        <v>14</v>
      </c>
      <c r="O75" s="9" t="s">
        <v>25</v>
      </c>
    </row>
    <row r="76" spans="1:15" s="11" customFormat="1" ht="15.75">
      <c r="A76" s="8">
        <v>44086</v>
      </c>
      <c r="B76" s="9" t="s">
        <v>57</v>
      </c>
      <c r="C76" s="9" t="s">
        <v>62</v>
      </c>
      <c r="D76" s="9" t="s">
        <v>63</v>
      </c>
      <c r="E76" s="9">
        <v>23</v>
      </c>
      <c r="F76" s="9" t="s">
        <v>35</v>
      </c>
      <c r="G76" s="9">
        <v>72</v>
      </c>
      <c r="H76" s="9">
        <v>40</v>
      </c>
      <c r="I76" s="9">
        <v>3</v>
      </c>
      <c r="J76" s="9">
        <v>73.5</v>
      </c>
      <c r="K76" s="9">
        <v>85</v>
      </c>
      <c r="L76" s="10">
        <v>0.1875</v>
      </c>
      <c r="M76" s="10">
        <v>0.19097222222222221</v>
      </c>
      <c r="N76" s="17">
        <v>15</v>
      </c>
      <c r="O76" s="9" t="s">
        <v>27</v>
      </c>
    </row>
    <row r="77" spans="1:15" s="11" customFormat="1" ht="15.75">
      <c r="A77" s="8">
        <v>44086</v>
      </c>
      <c r="B77" s="9" t="s">
        <v>57</v>
      </c>
      <c r="C77" s="9" t="s">
        <v>62</v>
      </c>
      <c r="D77" s="9" t="s">
        <v>63</v>
      </c>
      <c r="E77" s="9">
        <v>23</v>
      </c>
      <c r="F77" s="9" t="s">
        <v>35</v>
      </c>
      <c r="G77" s="9">
        <v>72</v>
      </c>
      <c r="H77" s="9">
        <v>40</v>
      </c>
      <c r="I77" s="9">
        <v>4</v>
      </c>
      <c r="J77" s="9">
        <v>43.9</v>
      </c>
      <c r="K77" s="9">
        <v>65</v>
      </c>
      <c r="L77" s="9"/>
      <c r="M77" s="9"/>
      <c r="N77" s="17" t="s">
        <v>36</v>
      </c>
      <c r="O77" s="9" t="s">
        <v>30</v>
      </c>
    </row>
    <row r="78" spans="1:15" s="11" customFormat="1" ht="15.75">
      <c r="A78" s="8">
        <v>44086</v>
      </c>
      <c r="B78" s="9" t="s">
        <v>57</v>
      </c>
      <c r="C78" s="9" t="s">
        <v>62</v>
      </c>
      <c r="D78" s="9" t="s">
        <v>63</v>
      </c>
      <c r="E78" s="9">
        <v>23</v>
      </c>
      <c r="F78" s="9" t="s">
        <v>35</v>
      </c>
      <c r="G78" s="9">
        <v>72</v>
      </c>
      <c r="H78" s="9">
        <v>40</v>
      </c>
      <c r="I78" s="9">
        <v>5</v>
      </c>
      <c r="J78" s="9">
        <v>75</v>
      </c>
      <c r="K78" s="9">
        <v>90</v>
      </c>
      <c r="L78" s="9"/>
      <c r="M78" s="9"/>
      <c r="N78" s="17" t="s">
        <v>36</v>
      </c>
      <c r="O78" s="9" t="s">
        <v>23</v>
      </c>
    </row>
    <row r="79" spans="1:15" s="11" customFormat="1" ht="15.75">
      <c r="A79" s="8">
        <v>44087</v>
      </c>
      <c r="B79" s="9" t="s">
        <v>16</v>
      </c>
      <c r="C79" s="9" t="s">
        <v>64</v>
      </c>
      <c r="D79" s="9" t="s">
        <v>65</v>
      </c>
      <c r="E79" s="9">
        <v>27</v>
      </c>
      <c r="F79" s="9" t="s">
        <v>35</v>
      </c>
      <c r="G79" s="9">
        <v>68</v>
      </c>
      <c r="H79" s="9">
        <v>80</v>
      </c>
      <c r="I79" s="9">
        <v>1</v>
      </c>
      <c r="J79" s="9">
        <v>25</v>
      </c>
      <c r="K79" s="9">
        <v>60</v>
      </c>
      <c r="L79" s="10">
        <v>0.47430555555555554</v>
      </c>
      <c r="M79" s="9"/>
      <c r="N79" s="17">
        <v>3</v>
      </c>
      <c r="O79" s="9" t="s">
        <v>31</v>
      </c>
    </row>
    <row r="80" spans="1:15" s="11" customFormat="1" ht="15.75">
      <c r="A80" s="8">
        <v>44087</v>
      </c>
      <c r="B80" s="9" t="s">
        <v>16</v>
      </c>
      <c r="C80" s="9" t="s">
        <v>64</v>
      </c>
      <c r="D80" s="9" t="s">
        <v>65</v>
      </c>
      <c r="E80" s="9">
        <v>27</v>
      </c>
      <c r="F80" s="9" t="s">
        <v>35</v>
      </c>
      <c r="G80" s="9">
        <v>68</v>
      </c>
      <c r="H80" s="9">
        <v>40</v>
      </c>
      <c r="I80" s="9">
        <v>2</v>
      </c>
      <c r="J80" s="9">
        <v>350</v>
      </c>
      <c r="K80" s="9">
        <v>100</v>
      </c>
      <c r="L80" s="10">
        <v>0.4909722222222222</v>
      </c>
      <c r="M80" s="10">
        <v>0.49444444444444446</v>
      </c>
      <c r="N80" s="17">
        <v>7</v>
      </c>
      <c r="O80" s="9" t="s">
        <v>25</v>
      </c>
    </row>
    <row r="81" spans="1:15" s="11" customFormat="1" ht="15.75">
      <c r="A81" s="8">
        <v>44087</v>
      </c>
      <c r="B81" s="9" t="s">
        <v>16</v>
      </c>
      <c r="C81" s="9" t="s">
        <v>64</v>
      </c>
      <c r="D81" s="9" t="s">
        <v>65</v>
      </c>
      <c r="E81" s="9">
        <v>27</v>
      </c>
      <c r="F81" s="9" t="s">
        <v>35</v>
      </c>
      <c r="G81" s="9">
        <v>68</v>
      </c>
      <c r="H81" s="9">
        <v>40</v>
      </c>
      <c r="I81" s="9">
        <v>3</v>
      </c>
      <c r="J81" s="9">
        <v>360</v>
      </c>
      <c r="K81" s="9">
        <v>100</v>
      </c>
      <c r="L81" s="10">
        <v>0.50138888888888888</v>
      </c>
      <c r="M81" s="9"/>
      <c r="N81" s="17" t="s">
        <v>36</v>
      </c>
      <c r="O81" s="9" t="s">
        <v>27</v>
      </c>
    </row>
    <row r="82" spans="1:15" s="11" customFormat="1" ht="15.75">
      <c r="A82" s="8">
        <v>44087</v>
      </c>
      <c r="B82" s="9" t="s">
        <v>16</v>
      </c>
      <c r="C82" s="9" t="s">
        <v>64</v>
      </c>
      <c r="D82" s="9" t="s">
        <v>65</v>
      </c>
      <c r="E82" s="9">
        <v>27</v>
      </c>
      <c r="F82" s="9" t="s">
        <v>35</v>
      </c>
      <c r="G82" s="9">
        <v>68</v>
      </c>
      <c r="H82" s="9">
        <v>40</v>
      </c>
      <c r="I82" s="9">
        <v>4</v>
      </c>
      <c r="J82" s="9">
        <v>450</v>
      </c>
      <c r="K82" s="9">
        <v>90</v>
      </c>
      <c r="L82" s="10">
        <v>0.52083333333333337</v>
      </c>
      <c r="M82" s="9"/>
      <c r="N82" s="17">
        <v>4</v>
      </c>
      <c r="O82" s="9" t="s">
        <v>30</v>
      </c>
    </row>
    <row r="83" spans="1:15" s="11" customFormat="1" ht="15.75">
      <c r="A83" s="8">
        <v>44087</v>
      </c>
      <c r="B83" s="9" t="s">
        <v>16</v>
      </c>
      <c r="C83" s="9" t="s">
        <v>64</v>
      </c>
      <c r="D83" s="9" t="s">
        <v>65</v>
      </c>
      <c r="E83" s="9">
        <v>27</v>
      </c>
      <c r="F83" s="9" t="s">
        <v>35</v>
      </c>
      <c r="G83" s="9">
        <v>70</v>
      </c>
      <c r="H83" s="9">
        <v>100</v>
      </c>
      <c r="I83" s="9">
        <v>5</v>
      </c>
      <c r="J83" s="9">
        <v>30</v>
      </c>
      <c r="K83" s="9"/>
      <c r="L83" s="10">
        <v>5.486111111111111E-2</v>
      </c>
      <c r="M83" s="9"/>
      <c r="N83" s="17" t="s">
        <v>36</v>
      </c>
      <c r="O83" s="9" t="s">
        <v>23</v>
      </c>
    </row>
    <row r="84" spans="1:15" s="11" customFormat="1" ht="15.75">
      <c r="A84" s="8">
        <v>44088</v>
      </c>
      <c r="B84" s="9" t="s">
        <v>66</v>
      </c>
      <c r="C84" s="9" t="s">
        <v>67</v>
      </c>
      <c r="D84" s="9" t="s">
        <v>68</v>
      </c>
      <c r="E84" s="9">
        <v>49</v>
      </c>
      <c r="F84" s="9" t="s">
        <v>19</v>
      </c>
      <c r="G84" s="9">
        <v>66</v>
      </c>
      <c r="H84" s="9">
        <v>40</v>
      </c>
      <c r="I84" s="9">
        <v>1</v>
      </c>
      <c r="J84" s="9">
        <v>93</v>
      </c>
      <c r="K84" s="9">
        <v>30</v>
      </c>
      <c r="L84" s="10">
        <v>0.5</v>
      </c>
      <c r="M84" s="9"/>
      <c r="N84" s="17">
        <v>4</v>
      </c>
      <c r="O84" s="9" t="s">
        <v>31</v>
      </c>
    </row>
    <row r="85" spans="1:15" s="11" customFormat="1" ht="15.75">
      <c r="A85" s="8">
        <v>44088</v>
      </c>
      <c r="B85" s="9" t="s">
        <v>66</v>
      </c>
      <c r="C85" s="9" t="s">
        <v>67</v>
      </c>
      <c r="D85" s="9" t="s">
        <v>68</v>
      </c>
      <c r="E85" s="9">
        <v>49</v>
      </c>
      <c r="F85" s="9" t="s">
        <v>19</v>
      </c>
      <c r="G85" s="9">
        <v>66</v>
      </c>
      <c r="H85" s="9">
        <v>40</v>
      </c>
      <c r="I85" s="9">
        <v>2</v>
      </c>
      <c r="J85" s="9">
        <v>150</v>
      </c>
      <c r="K85" s="9">
        <v>60</v>
      </c>
      <c r="L85" s="10">
        <v>0.51388888888888895</v>
      </c>
      <c r="M85" s="9"/>
      <c r="N85" s="17">
        <v>7</v>
      </c>
      <c r="O85" s="9" t="s">
        <v>25</v>
      </c>
    </row>
    <row r="86" spans="1:15" s="11" customFormat="1" ht="15.75">
      <c r="A86" s="8">
        <v>44088</v>
      </c>
      <c r="B86" s="9" t="s">
        <v>66</v>
      </c>
      <c r="C86" s="9" t="s">
        <v>67</v>
      </c>
      <c r="D86" s="9" t="s">
        <v>68</v>
      </c>
      <c r="E86" s="9">
        <v>49</v>
      </c>
      <c r="F86" s="9" t="s">
        <v>19</v>
      </c>
      <c r="G86" s="9">
        <v>66</v>
      </c>
      <c r="H86" s="9">
        <v>40</v>
      </c>
      <c r="I86" s="9">
        <v>3</v>
      </c>
      <c r="J86" s="9">
        <v>170</v>
      </c>
      <c r="K86" s="9">
        <v>15</v>
      </c>
      <c r="L86" s="10">
        <v>0.52638888888888891</v>
      </c>
      <c r="M86" s="9"/>
      <c r="N86" s="17">
        <v>4</v>
      </c>
      <c r="O86" s="9" t="s">
        <v>27</v>
      </c>
    </row>
    <row r="87" spans="1:15" s="11" customFormat="1" ht="15.75">
      <c r="A87" s="8">
        <v>44088</v>
      </c>
      <c r="B87" s="9" t="s">
        <v>66</v>
      </c>
      <c r="C87" s="9" t="s">
        <v>67</v>
      </c>
      <c r="D87" s="9" t="s">
        <v>68</v>
      </c>
      <c r="E87" s="9">
        <v>49</v>
      </c>
      <c r="F87" s="9" t="s">
        <v>19</v>
      </c>
      <c r="G87" s="9">
        <v>66</v>
      </c>
      <c r="H87" s="9">
        <v>40</v>
      </c>
      <c r="I87" s="9">
        <v>4</v>
      </c>
      <c r="J87" s="9">
        <v>184</v>
      </c>
      <c r="K87" s="9"/>
      <c r="L87" s="10">
        <v>0.53611111111111109</v>
      </c>
      <c r="M87" s="9"/>
      <c r="N87" s="17">
        <v>7</v>
      </c>
      <c r="O87" s="9" t="s">
        <v>30</v>
      </c>
    </row>
    <row r="88" spans="1:15" s="11" customFormat="1" ht="15.75">
      <c r="A88" s="8">
        <v>44088</v>
      </c>
      <c r="B88" s="9" t="s">
        <v>66</v>
      </c>
      <c r="C88" s="9" t="s">
        <v>67</v>
      </c>
      <c r="D88" s="9" t="s">
        <v>68</v>
      </c>
      <c r="E88" s="9">
        <v>49</v>
      </c>
      <c r="F88" s="9" t="s">
        <v>19</v>
      </c>
      <c r="G88" s="9">
        <v>66</v>
      </c>
      <c r="H88" s="9">
        <v>40</v>
      </c>
      <c r="I88" s="9">
        <v>5</v>
      </c>
      <c r="J88" s="9">
        <v>195</v>
      </c>
      <c r="K88" s="9">
        <v>50</v>
      </c>
      <c r="L88" s="10">
        <v>4.5833333333333337E-2</v>
      </c>
      <c r="M88" s="9"/>
      <c r="N88" s="17">
        <v>8</v>
      </c>
      <c r="O88" s="9" t="s">
        <v>23</v>
      </c>
    </row>
    <row r="89" spans="1:15" s="11" customFormat="1" ht="15.75">
      <c r="A89" s="8">
        <v>44088</v>
      </c>
      <c r="B89" s="9" t="s">
        <v>66</v>
      </c>
      <c r="C89" s="9" t="s">
        <v>67</v>
      </c>
      <c r="D89" s="9" t="s">
        <v>68</v>
      </c>
      <c r="E89" s="9">
        <v>49</v>
      </c>
      <c r="F89" s="9" t="s">
        <v>19</v>
      </c>
      <c r="G89" s="9">
        <v>66</v>
      </c>
      <c r="H89" s="9">
        <v>40</v>
      </c>
      <c r="I89" s="9">
        <v>6</v>
      </c>
      <c r="J89" s="9">
        <v>185</v>
      </c>
      <c r="K89" s="9"/>
      <c r="L89" s="9"/>
      <c r="M89" s="9"/>
      <c r="N89" s="17" t="s">
        <v>36</v>
      </c>
      <c r="O89" s="9" t="s">
        <v>69</v>
      </c>
    </row>
    <row r="90" spans="1:15" s="11" customFormat="1" ht="15.75">
      <c r="A90" s="8">
        <v>44088</v>
      </c>
      <c r="B90" s="9" t="s">
        <v>66</v>
      </c>
      <c r="C90" s="9" t="s">
        <v>67</v>
      </c>
      <c r="D90" s="9" t="s">
        <v>68</v>
      </c>
      <c r="E90" s="9">
        <v>49</v>
      </c>
      <c r="F90" s="9" t="s">
        <v>19</v>
      </c>
      <c r="G90" s="9">
        <v>66</v>
      </c>
      <c r="H90" s="9">
        <v>40</v>
      </c>
      <c r="I90" s="9">
        <v>7</v>
      </c>
      <c r="J90" s="9">
        <v>182</v>
      </c>
      <c r="K90" s="9"/>
      <c r="L90" s="9"/>
      <c r="M90" s="9"/>
      <c r="N90" s="17" t="s">
        <v>36</v>
      </c>
      <c r="O90" s="9" t="s">
        <v>70</v>
      </c>
    </row>
    <row r="91" spans="1:15" s="11" customFormat="1" ht="15.75">
      <c r="A91" s="8">
        <v>44088</v>
      </c>
      <c r="B91" s="9" t="s">
        <v>66</v>
      </c>
      <c r="C91" s="9" t="s">
        <v>67</v>
      </c>
      <c r="D91" s="9" t="s">
        <v>68</v>
      </c>
      <c r="E91" s="9">
        <v>49</v>
      </c>
      <c r="F91" s="9" t="s">
        <v>19</v>
      </c>
      <c r="G91" s="9">
        <v>66</v>
      </c>
      <c r="H91" s="9">
        <v>40</v>
      </c>
      <c r="I91" s="9">
        <v>8</v>
      </c>
      <c r="J91" s="9">
        <v>190</v>
      </c>
      <c r="K91" s="9"/>
      <c r="L91" s="9"/>
      <c r="M91" s="9"/>
      <c r="N91" s="17" t="s">
        <v>36</v>
      </c>
      <c r="O91" s="9" t="s">
        <v>71</v>
      </c>
    </row>
    <row r="92" spans="1:15" s="11" customFormat="1" ht="15.75">
      <c r="A92" s="8">
        <v>44088</v>
      </c>
      <c r="B92" s="9" t="s">
        <v>66</v>
      </c>
      <c r="C92" s="9" t="s">
        <v>67</v>
      </c>
      <c r="D92" s="9" t="s">
        <v>68</v>
      </c>
      <c r="E92" s="9">
        <v>49</v>
      </c>
      <c r="F92" s="9" t="s">
        <v>19</v>
      </c>
      <c r="G92" s="9">
        <v>66</v>
      </c>
      <c r="H92" s="9">
        <v>40</v>
      </c>
      <c r="I92" s="9">
        <v>9</v>
      </c>
      <c r="J92" s="9">
        <v>186</v>
      </c>
      <c r="K92" s="9"/>
      <c r="L92" s="9"/>
      <c r="M92" s="9"/>
      <c r="N92" s="17" t="s">
        <v>36</v>
      </c>
      <c r="O92" s="9" t="s">
        <v>72</v>
      </c>
    </row>
    <row r="93" spans="1:15" s="11" customFormat="1" ht="15.75">
      <c r="A93" s="8">
        <v>44088</v>
      </c>
      <c r="B93" s="9" t="s">
        <v>66</v>
      </c>
      <c r="C93" s="9" t="s">
        <v>67</v>
      </c>
      <c r="D93" s="9" t="s">
        <v>68</v>
      </c>
      <c r="E93" s="9">
        <v>49</v>
      </c>
      <c r="F93" s="9" t="s">
        <v>19</v>
      </c>
      <c r="G93" s="9">
        <v>66</v>
      </c>
      <c r="H93" s="9">
        <v>40</v>
      </c>
      <c r="I93" s="9">
        <v>10</v>
      </c>
      <c r="J93" s="9">
        <v>192</v>
      </c>
      <c r="K93" s="9"/>
      <c r="L93" s="9"/>
      <c r="M93" s="9"/>
      <c r="N93" s="17" t="s">
        <v>36</v>
      </c>
      <c r="O93" s="9" t="s">
        <v>73</v>
      </c>
    </row>
    <row r="94" spans="1:15" s="11" customFormat="1" ht="15.75">
      <c r="A94" s="8">
        <v>44088</v>
      </c>
      <c r="B94" s="9" t="s">
        <v>66</v>
      </c>
      <c r="C94" s="9" t="s">
        <v>67</v>
      </c>
      <c r="D94" s="9" t="s">
        <v>74</v>
      </c>
      <c r="E94" s="9">
        <v>30</v>
      </c>
      <c r="F94" s="9" t="s">
        <v>19</v>
      </c>
      <c r="G94" s="9">
        <v>64</v>
      </c>
      <c r="H94" s="9">
        <v>10</v>
      </c>
      <c r="I94" s="9">
        <v>1</v>
      </c>
      <c r="J94" s="9">
        <v>126</v>
      </c>
      <c r="K94" s="9">
        <v>30</v>
      </c>
      <c r="L94" s="10">
        <v>0.11944444444444445</v>
      </c>
      <c r="M94" s="9"/>
      <c r="N94" s="17">
        <v>8</v>
      </c>
      <c r="O94" s="9" t="s">
        <v>31</v>
      </c>
    </row>
    <row r="95" spans="1:15" s="11" customFormat="1" ht="15.75">
      <c r="A95" s="8">
        <v>44088</v>
      </c>
      <c r="B95" s="9" t="s">
        <v>66</v>
      </c>
      <c r="C95" s="9" t="s">
        <v>67</v>
      </c>
      <c r="D95" s="9" t="s">
        <v>74</v>
      </c>
      <c r="E95" s="9">
        <v>30</v>
      </c>
      <c r="F95" s="9" t="s">
        <v>19</v>
      </c>
      <c r="G95" s="9">
        <v>64</v>
      </c>
      <c r="H95" s="9">
        <v>10</v>
      </c>
      <c r="I95" s="9">
        <v>2</v>
      </c>
      <c r="J95" s="9">
        <v>142</v>
      </c>
      <c r="K95" s="9">
        <v>15</v>
      </c>
      <c r="L95" s="10">
        <v>0.13194444444444445</v>
      </c>
      <c r="M95" s="9"/>
      <c r="N95" s="17">
        <v>4</v>
      </c>
      <c r="O95" s="9" t="s">
        <v>25</v>
      </c>
    </row>
    <row r="96" spans="1:15" s="11" customFormat="1" ht="15.75">
      <c r="A96" s="8">
        <v>44088</v>
      </c>
      <c r="B96" s="9" t="s">
        <v>66</v>
      </c>
      <c r="C96" s="9" t="s">
        <v>67</v>
      </c>
      <c r="D96" s="9" t="s">
        <v>74</v>
      </c>
      <c r="E96" s="9">
        <v>30</v>
      </c>
      <c r="F96" s="9" t="s">
        <v>19</v>
      </c>
      <c r="G96" s="9">
        <v>64</v>
      </c>
      <c r="H96" s="9">
        <v>10</v>
      </c>
      <c r="I96" s="9">
        <v>3</v>
      </c>
      <c r="J96" s="9">
        <v>115</v>
      </c>
      <c r="K96" s="9">
        <v>40</v>
      </c>
      <c r="L96" s="10">
        <v>0.14027777777777778</v>
      </c>
      <c r="M96" s="9"/>
      <c r="N96" s="17">
        <v>13</v>
      </c>
      <c r="O96" s="9" t="s">
        <v>27</v>
      </c>
    </row>
    <row r="97" spans="1:15" s="11" customFormat="1" ht="15.75">
      <c r="A97" s="8">
        <v>44088</v>
      </c>
      <c r="B97" s="9" t="s">
        <v>66</v>
      </c>
      <c r="C97" s="9" t="s">
        <v>67</v>
      </c>
      <c r="D97" s="9" t="s">
        <v>74</v>
      </c>
      <c r="E97" s="9">
        <v>30</v>
      </c>
      <c r="F97" s="9" t="s">
        <v>19</v>
      </c>
      <c r="G97" s="9">
        <v>64</v>
      </c>
      <c r="H97" s="9">
        <v>10</v>
      </c>
      <c r="I97" s="9">
        <v>4</v>
      </c>
      <c r="J97" s="9">
        <v>125</v>
      </c>
      <c r="K97" s="9">
        <v>50</v>
      </c>
      <c r="L97" s="10">
        <v>0.14861111111111111</v>
      </c>
      <c r="M97" s="9"/>
      <c r="N97" s="17">
        <v>7</v>
      </c>
      <c r="O97" s="9" t="s">
        <v>30</v>
      </c>
    </row>
    <row r="98" spans="1:15" s="11" customFormat="1" ht="15.75">
      <c r="A98" s="8">
        <v>44088</v>
      </c>
      <c r="B98" s="9" t="s">
        <v>66</v>
      </c>
      <c r="C98" s="9" t="s">
        <v>67</v>
      </c>
      <c r="D98" s="9" t="s">
        <v>74</v>
      </c>
      <c r="E98" s="9">
        <v>30</v>
      </c>
      <c r="F98" s="9" t="s">
        <v>19</v>
      </c>
      <c r="G98" s="9">
        <v>64</v>
      </c>
      <c r="H98" s="9">
        <v>10</v>
      </c>
      <c r="I98" s="9">
        <v>5</v>
      </c>
      <c r="J98" s="9">
        <v>132</v>
      </c>
      <c r="K98" s="9">
        <v>15</v>
      </c>
      <c r="L98" s="9"/>
      <c r="M98" s="9"/>
      <c r="N98" s="17" t="s">
        <v>36</v>
      </c>
      <c r="O98" s="9" t="s">
        <v>73</v>
      </c>
    </row>
    <row r="99" spans="1:15" s="11" customFormat="1" ht="15.75">
      <c r="A99" s="8">
        <v>44088</v>
      </c>
      <c r="B99" s="9" t="s">
        <v>66</v>
      </c>
      <c r="C99" s="9" t="s">
        <v>67</v>
      </c>
      <c r="D99" s="9" t="s">
        <v>74</v>
      </c>
      <c r="E99" s="9">
        <v>30</v>
      </c>
      <c r="F99" s="9" t="s">
        <v>19</v>
      </c>
      <c r="G99" s="9">
        <v>64</v>
      </c>
      <c r="H99" s="9">
        <v>10</v>
      </c>
      <c r="I99" s="9">
        <v>6</v>
      </c>
      <c r="J99" s="9">
        <v>182</v>
      </c>
      <c r="K99" s="9">
        <v>25</v>
      </c>
      <c r="L99" s="10">
        <v>0.15694444444444444</v>
      </c>
      <c r="M99" s="9"/>
      <c r="N99" s="17">
        <v>5</v>
      </c>
      <c r="O99" s="9" t="s">
        <v>23</v>
      </c>
    </row>
    <row r="100" spans="1:15" s="11" customFormat="1" ht="15.75">
      <c r="A100" s="8">
        <v>44088</v>
      </c>
      <c r="B100" s="9" t="s">
        <v>66</v>
      </c>
      <c r="C100" s="9" t="s">
        <v>67</v>
      </c>
      <c r="D100" s="9" t="s">
        <v>74</v>
      </c>
      <c r="E100" s="9">
        <v>30</v>
      </c>
      <c r="F100" s="9" t="s">
        <v>19</v>
      </c>
      <c r="G100" s="9">
        <v>64</v>
      </c>
      <c r="H100" s="9">
        <v>10</v>
      </c>
      <c r="I100" s="9">
        <v>7</v>
      </c>
      <c r="J100" s="9">
        <v>270</v>
      </c>
      <c r="K100" s="9">
        <v>80</v>
      </c>
      <c r="L100" s="10">
        <v>0.16458333333333333</v>
      </c>
      <c r="M100" s="9"/>
      <c r="N100" s="17" t="s">
        <v>36</v>
      </c>
      <c r="O100" s="9" t="s">
        <v>72</v>
      </c>
    </row>
    <row r="101" spans="1:15" s="11" customFormat="1" ht="15.75">
      <c r="A101" s="8">
        <v>44088</v>
      </c>
      <c r="B101" s="9" t="s">
        <v>66</v>
      </c>
      <c r="C101" s="9" t="s">
        <v>67</v>
      </c>
      <c r="D101" s="9" t="s">
        <v>74</v>
      </c>
      <c r="E101" s="9">
        <v>30</v>
      </c>
      <c r="F101" s="9" t="s">
        <v>19</v>
      </c>
      <c r="G101" s="9">
        <v>64</v>
      </c>
      <c r="H101" s="9">
        <v>10</v>
      </c>
      <c r="I101" s="9">
        <v>8</v>
      </c>
      <c r="J101" s="9">
        <v>193</v>
      </c>
      <c r="K101" s="9">
        <v>80</v>
      </c>
      <c r="L101" s="10">
        <v>0.16458333333333333</v>
      </c>
      <c r="M101" s="9"/>
      <c r="N101" s="17" t="s">
        <v>36</v>
      </c>
      <c r="O101" s="9" t="s">
        <v>69</v>
      </c>
    </row>
    <row r="102" spans="1:15" s="11" customFormat="1" ht="15.75">
      <c r="A102" s="8">
        <v>44088</v>
      </c>
      <c r="B102" s="9" t="s">
        <v>66</v>
      </c>
      <c r="C102" s="9" t="s">
        <v>67</v>
      </c>
      <c r="D102" s="9" t="s">
        <v>74</v>
      </c>
      <c r="E102" s="9">
        <v>30</v>
      </c>
      <c r="F102" s="9" t="s">
        <v>19</v>
      </c>
      <c r="G102" s="9">
        <v>64</v>
      </c>
      <c r="H102" s="9">
        <v>10</v>
      </c>
      <c r="I102" s="9">
        <v>9</v>
      </c>
      <c r="J102" s="9">
        <v>217</v>
      </c>
      <c r="K102" s="9">
        <v>100</v>
      </c>
      <c r="L102" s="10">
        <v>0.17013888888888887</v>
      </c>
      <c r="M102" s="9"/>
      <c r="N102" s="17" t="s">
        <v>36</v>
      </c>
      <c r="O102" s="9" t="s">
        <v>70</v>
      </c>
    </row>
    <row r="103" spans="1:15" s="11" customFormat="1" ht="15.75">
      <c r="A103" s="8">
        <v>44088</v>
      </c>
      <c r="B103" s="9" t="s">
        <v>66</v>
      </c>
      <c r="C103" s="9" t="s">
        <v>67</v>
      </c>
      <c r="D103" s="9" t="s">
        <v>74</v>
      </c>
      <c r="E103" s="9">
        <v>30</v>
      </c>
      <c r="F103" s="9" t="s">
        <v>19</v>
      </c>
      <c r="G103" s="9">
        <v>64</v>
      </c>
      <c r="H103" s="9">
        <v>10</v>
      </c>
      <c r="I103" s="9">
        <v>10</v>
      </c>
      <c r="J103" s="9">
        <v>264</v>
      </c>
      <c r="K103" s="9">
        <v>100</v>
      </c>
      <c r="L103" s="10">
        <v>0.17361111111111113</v>
      </c>
      <c r="M103" s="9"/>
      <c r="N103" s="17" t="s">
        <v>36</v>
      </c>
      <c r="O103" s="9" t="s">
        <v>71</v>
      </c>
    </row>
    <row r="104" spans="1:15" s="11" customFormat="1" ht="15.75">
      <c r="A104" s="8">
        <v>44088</v>
      </c>
      <c r="B104" s="9" t="s">
        <v>66</v>
      </c>
      <c r="C104" s="9" t="s">
        <v>75</v>
      </c>
      <c r="D104" s="9" t="s">
        <v>76</v>
      </c>
      <c r="E104" s="9">
        <v>10</v>
      </c>
      <c r="F104" s="9" t="s">
        <v>29</v>
      </c>
      <c r="G104" s="9">
        <v>64</v>
      </c>
      <c r="H104" s="9">
        <v>10</v>
      </c>
      <c r="I104" s="9">
        <v>1</v>
      </c>
      <c r="J104" s="9">
        <v>150</v>
      </c>
      <c r="K104" s="9">
        <v>25</v>
      </c>
      <c r="L104" s="10">
        <v>0.22916666666666666</v>
      </c>
      <c r="M104" s="9"/>
      <c r="N104" s="17">
        <v>4</v>
      </c>
      <c r="O104" s="9" t="s">
        <v>31</v>
      </c>
    </row>
    <row r="105" spans="1:15" s="11" customFormat="1" ht="15.75">
      <c r="A105" s="8">
        <v>44088</v>
      </c>
      <c r="B105" s="9" t="s">
        <v>66</v>
      </c>
      <c r="C105" s="9" t="s">
        <v>75</v>
      </c>
      <c r="D105" s="9" t="s">
        <v>76</v>
      </c>
      <c r="E105" s="9">
        <v>10</v>
      </c>
      <c r="F105" s="9" t="s">
        <v>29</v>
      </c>
      <c r="G105" s="9">
        <v>64</v>
      </c>
      <c r="H105" s="9">
        <v>10</v>
      </c>
      <c r="I105" s="9">
        <v>2</v>
      </c>
      <c r="J105" s="9">
        <v>160</v>
      </c>
      <c r="K105" s="9">
        <v>35</v>
      </c>
      <c r="L105" s="10">
        <v>0.23263888888888887</v>
      </c>
      <c r="M105" s="9"/>
      <c r="N105" s="17">
        <v>0</v>
      </c>
      <c r="O105" s="9" t="s">
        <v>25</v>
      </c>
    </row>
    <row r="106" spans="1:15" s="11" customFormat="1" ht="15.75">
      <c r="A106" s="8">
        <v>44088</v>
      </c>
      <c r="B106" s="9" t="s">
        <v>66</v>
      </c>
      <c r="C106" s="9" t="s">
        <v>75</v>
      </c>
      <c r="D106" s="9" t="s">
        <v>76</v>
      </c>
      <c r="E106" s="9">
        <v>10</v>
      </c>
      <c r="F106" s="9" t="s">
        <v>29</v>
      </c>
      <c r="G106" s="9">
        <v>64</v>
      </c>
      <c r="H106" s="9">
        <v>10</v>
      </c>
      <c r="I106" s="9">
        <v>3</v>
      </c>
      <c r="J106" s="9">
        <v>130</v>
      </c>
      <c r="K106" s="9">
        <v>80</v>
      </c>
      <c r="L106" s="10">
        <v>0.23263888888888887</v>
      </c>
      <c r="M106" s="9"/>
      <c r="N106" s="17" t="s">
        <v>36</v>
      </c>
      <c r="O106" s="9" t="s">
        <v>27</v>
      </c>
    </row>
    <row r="107" spans="1:15" s="11" customFormat="1" ht="15.75">
      <c r="A107" s="8">
        <v>44088</v>
      </c>
      <c r="B107" s="9" t="s">
        <v>66</v>
      </c>
      <c r="C107" s="9" t="s">
        <v>75</v>
      </c>
      <c r="D107" s="9" t="s">
        <v>76</v>
      </c>
      <c r="E107" s="9">
        <v>10</v>
      </c>
      <c r="F107" s="9" t="s">
        <v>29</v>
      </c>
      <c r="G107" s="9">
        <v>64</v>
      </c>
      <c r="H107" s="9">
        <v>10</v>
      </c>
      <c r="I107" s="9">
        <v>4</v>
      </c>
      <c r="J107" s="9">
        <v>100</v>
      </c>
      <c r="K107" s="9">
        <v>15</v>
      </c>
      <c r="L107" s="10">
        <v>0.24583333333333335</v>
      </c>
      <c r="M107" s="9"/>
      <c r="N107" s="17" t="s">
        <v>36</v>
      </c>
      <c r="O107" s="9" t="s">
        <v>69</v>
      </c>
    </row>
    <row r="108" spans="1:15" s="11" customFormat="1" ht="15.75">
      <c r="A108" s="8">
        <v>44088</v>
      </c>
      <c r="B108" s="9" t="s">
        <v>66</v>
      </c>
      <c r="C108" s="9" t="s">
        <v>75</v>
      </c>
      <c r="D108" s="9" t="s">
        <v>76</v>
      </c>
      <c r="E108" s="9">
        <v>10</v>
      </c>
      <c r="F108" s="9" t="s">
        <v>29</v>
      </c>
      <c r="G108" s="9">
        <v>64</v>
      </c>
      <c r="H108" s="9">
        <v>10</v>
      </c>
      <c r="I108" s="9">
        <v>5</v>
      </c>
      <c r="J108" s="9">
        <v>115</v>
      </c>
      <c r="K108" s="9">
        <v>50</v>
      </c>
      <c r="L108" s="10">
        <v>0.24652777777777779</v>
      </c>
      <c r="M108" s="9"/>
      <c r="N108" s="17">
        <v>2</v>
      </c>
      <c r="O108" s="9" t="s">
        <v>30</v>
      </c>
    </row>
    <row r="109" spans="1:15" s="11" customFormat="1" ht="15.75">
      <c r="A109" s="8">
        <v>44088</v>
      </c>
      <c r="B109" s="9" t="s">
        <v>66</v>
      </c>
      <c r="C109" s="9" t="s">
        <v>75</v>
      </c>
      <c r="D109" s="9" t="s">
        <v>76</v>
      </c>
      <c r="E109" s="9">
        <v>10</v>
      </c>
      <c r="F109" s="9" t="s">
        <v>29</v>
      </c>
      <c r="G109" s="9">
        <v>64</v>
      </c>
      <c r="H109" s="9">
        <v>10</v>
      </c>
      <c r="I109" s="9">
        <v>6</v>
      </c>
      <c r="J109" s="9">
        <v>25</v>
      </c>
      <c r="K109" s="9">
        <v>20</v>
      </c>
      <c r="L109" s="9"/>
      <c r="M109" s="9"/>
      <c r="N109" s="17" t="s">
        <v>36</v>
      </c>
      <c r="O109" s="9" t="s">
        <v>70</v>
      </c>
    </row>
    <row r="110" spans="1:15" s="11" customFormat="1" ht="15.75">
      <c r="A110" s="8">
        <v>44088</v>
      </c>
      <c r="B110" s="9" t="s">
        <v>66</v>
      </c>
      <c r="C110" s="9" t="s">
        <v>75</v>
      </c>
      <c r="D110" s="9" t="s">
        <v>76</v>
      </c>
      <c r="E110" s="9">
        <v>10</v>
      </c>
      <c r="F110" s="9" t="s">
        <v>29</v>
      </c>
      <c r="G110" s="9">
        <v>64</v>
      </c>
      <c r="H110" s="9">
        <v>10</v>
      </c>
      <c r="I110" s="9">
        <v>7</v>
      </c>
      <c r="J110" s="9">
        <v>10</v>
      </c>
      <c r="K110" s="9">
        <v>10</v>
      </c>
      <c r="L110" s="9"/>
      <c r="M110" s="9"/>
      <c r="N110" s="17" t="s">
        <v>36</v>
      </c>
      <c r="O110" s="9" t="s">
        <v>23</v>
      </c>
    </row>
    <row r="111" spans="1:15" s="11" customFormat="1" ht="15.75">
      <c r="A111" s="8">
        <v>44088</v>
      </c>
      <c r="B111" s="9" t="s">
        <v>66</v>
      </c>
      <c r="C111" s="9" t="s">
        <v>75</v>
      </c>
      <c r="D111" s="9" t="s">
        <v>76</v>
      </c>
      <c r="E111" s="9">
        <v>10</v>
      </c>
      <c r="F111" s="9" t="s">
        <v>29</v>
      </c>
      <c r="G111" s="9">
        <v>64</v>
      </c>
      <c r="H111" s="9">
        <v>10</v>
      </c>
      <c r="I111" s="9">
        <v>8</v>
      </c>
      <c r="J111" s="9">
        <v>45</v>
      </c>
      <c r="K111" s="9">
        <v>10</v>
      </c>
      <c r="L111" s="9"/>
      <c r="M111" s="9"/>
      <c r="N111" s="17" t="s">
        <v>36</v>
      </c>
      <c r="O111" s="9" t="s">
        <v>71</v>
      </c>
    </row>
    <row r="112" spans="1:15" s="11" customFormat="1" ht="15.75">
      <c r="A112" s="8">
        <v>44088</v>
      </c>
      <c r="B112" s="9" t="s">
        <v>66</v>
      </c>
      <c r="C112" s="9" t="s">
        <v>75</v>
      </c>
      <c r="D112" s="9" t="s">
        <v>76</v>
      </c>
      <c r="E112" s="9">
        <v>10</v>
      </c>
      <c r="F112" s="9" t="s">
        <v>29</v>
      </c>
      <c r="G112" s="9">
        <v>64</v>
      </c>
      <c r="H112" s="9">
        <v>10</v>
      </c>
      <c r="I112" s="9">
        <v>9</v>
      </c>
      <c r="J112" s="9">
        <v>50</v>
      </c>
      <c r="K112" s="9">
        <v>10</v>
      </c>
      <c r="L112" s="9"/>
      <c r="M112" s="9"/>
      <c r="N112" s="17" t="s">
        <v>36</v>
      </c>
      <c r="O112" s="9" t="s">
        <v>72</v>
      </c>
    </row>
    <row r="113" spans="1:15" s="11" customFormat="1" ht="15.75">
      <c r="A113" s="8">
        <v>44088</v>
      </c>
      <c r="B113" s="9" t="s">
        <v>66</v>
      </c>
      <c r="C113" s="9" t="s">
        <v>75</v>
      </c>
      <c r="D113" s="9" t="s">
        <v>76</v>
      </c>
      <c r="E113" s="9">
        <v>10</v>
      </c>
      <c r="F113" s="9" t="s">
        <v>29</v>
      </c>
      <c r="G113" s="9">
        <v>64</v>
      </c>
      <c r="H113" s="9">
        <v>10</v>
      </c>
      <c r="I113" s="9">
        <v>10</v>
      </c>
      <c r="J113" s="9">
        <v>100</v>
      </c>
      <c r="K113" s="9">
        <v>80</v>
      </c>
      <c r="L113" s="9"/>
      <c r="M113" s="9"/>
      <c r="N113" s="17" t="s">
        <v>36</v>
      </c>
      <c r="O113" s="9" t="s">
        <v>73</v>
      </c>
    </row>
    <row r="114" spans="1:15" s="11" customFormat="1" ht="15.75">
      <c r="A114" s="8">
        <v>44089</v>
      </c>
      <c r="B114" s="9" t="s">
        <v>66</v>
      </c>
      <c r="C114" s="9" t="s">
        <v>77</v>
      </c>
      <c r="D114" s="9" t="s">
        <v>78</v>
      </c>
      <c r="E114" s="9">
        <v>43</v>
      </c>
      <c r="F114" s="9" t="s">
        <v>35</v>
      </c>
      <c r="G114" s="9">
        <v>55</v>
      </c>
      <c r="H114" s="9">
        <v>10</v>
      </c>
      <c r="I114" s="9">
        <v>1</v>
      </c>
      <c r="J114" s="9">
        <v>24</v>
      </c>
      <c r="K114" s="9">
        <v>60</v>
      </c>
      <c r="L114" s="10">
        <v>0.4861111111111111</v>
      </c>
      <c r="M114" s="10">
        <v>0.48958333333333331</v>
      </c>
      <c r="N114" s="17">
        <v>21</v>
      </c>
      <c r="O114" s="9" t="s">
        <v>31</v>
      </c>
    </row>
    <row r="115" spans="1:15" s="11" customFormat="1" ht="15.75">
      <c r="A115" s="8">
        <v>44089</v>
      </c>
      <c r="B115" s="9" t="s">
        <v>66</v>
      </c>
      <c r="C115" s="9" t="s">
        <v>77</v>
      </c>
      <c r="D115" s="9" t="s">
        <v>78</v>
      </c>
      <c r="E115" s="9">
        <v>43</v>
      </c>
      <c r="F115" s="9" t="s">
        <v>35</v>
      </c>
      <c r="G115" s="9">
        <v>55</v>
      </c>
      <c r="H115" s="9">
        <v>10</v>
      </c>
      <c r="I115" s="9">
        <v>2</v>
      </c>
      <c r="J115" s="9">
        <v>45</v>
      </c>
      <c r="K115" s="9">
        <v>80</v>
      </c>
      <c r="L115" s="10">
        <v>0.50347222222222221</v>
      </c>
      <c r="M115" s="10">
        <v>0.50694444444444442</v>
      </c>
      <c r="N115" s="17">
        <v>33</v>
      </c>
      <c r="O115" s="9" t="s">
        <v>25</v>
      </c>
    </row>
    <row r="116" spans="1:15" s="11" customFormat="1" ht="15.75">
      <c r="A116" s="8">
        <v>44089</v>
      </c>
      <c r="B116" s="9" t="s">
        <v>66</v>
      </c>
      <c r="C116" s="9" t="s">
        <v>77</v>
      </c>
      <c r="D116" s="9" t="s">
        <v>78</v>
      </c>
      <c r="E116" s="9">
        <v>43</v>
      </c>
      <c r="F116" s="9" t="s">
        <v>35</v>
      </c>
      <c r="G116" s="9">
        <v>55</v>
      </c>
      <c r="H116" s="9">
        <v>10</v>
      </c>
      <c r="I116" s="9">
        <v>3</v>
      </c>
      <c r="J116" s="9">
        <v>43</v>
      </c>
      <c r="K116" s="9">
        <v>90</v>
      </c>
      <c r="L116" s="10">
        <v>0.51527777777777783</v>
      </c>
      <c r="M116" s="10">
        <v>0.51874999999999993</v>
      </c>
      <c r="N116" s="17">
        <v>20</v>
      </c>
      <c r="O116" s="9" t="s">
        <v>27</v>
      </c>
    </row>
    <row r="117" spans="1:15" s="11" customFormat="1" ht="15.75">
      <c r="A117" s="8">
        <v>44089</v>
      </c>
      <c r="B117" s="9" t="s">
        <v>66</v>
      </c>
      <c r="C117" s="9" t="s">
        <v>77</v>
      </c>
      <c r="D117" s="9" t="s">
        <v>78</v>
      </c>
      <c r="E117" s="9">
        <v>43</v>
      </c>
      <c r="F117" s="9" t="s">
        <v>35</v>
      </c>
      <c r="G117" s="9">
        <v>55</v>
      </c>
      <c r="H117" s="9">
        <v>10</v>
      </c>
      <c r="I117" s="9">
        <v>4</v>
      </c>
      <c r="J117" s="9">
        <v>63</v>
      </c>
      <c r="K117" s="9">
        <v>70</v>
      </c>
      <c r="L117" s="10">
        <v>0.52083333333333337</v>
      </c>
      <c r="M117" s="9"/>
      <c r="N117" s="17" t="s">
        <v>36</v>
      </c>
      <c r="O117" s="9" t="s">
        <v>23</v>
      </c>
    </row>
    <row r="118" spans="1:15" s="11" customFormat="1" ht="15.75">
      <c r="A118" s="8">
        <v>44089</v>
      </c>
      <c r="B118" s="9" t="s">
        <v>66</v>
      </c>
      <c r="C118" s="9" t="s">
        <v>77</v>
      </c>
      <c r="D118" s="9" t="s">
        <v>78</v>
      </c>
      <c r="E118" s="9">
        <v>43</v>
      </c>
      <c r="F118" s="9" t="s">
        <v>35</v>
      </c>
      <c r="G118" s="9">
        <v>55</v>
      </c>
      <c r="H118" s="9">
        <v>10</v>
      </c>
      <c r="I118" s="9">
        <v>5</v>
      </c>
      <c r="J118" s="9">
        <v>15</v>
      </c>
      <c r="K118" s="9">
        <v>90</v>
      </c>
      <c r="L118" s="10">
        <v>0.52083333333333337</v>
      </c>
      <c r="M118" s="9"/>
      <c r="N118" s="17" t="s">
        <v>36</v>
      </c>
      <c r="O118" s="9" t="s">
        <v>30</v>
      </c>
    </row>
    <row r="119" spans="1:15" s="11" customFormat="1" ht="15.75">
      <c r="A119" s="8">
        <v>44090</v>
      </c>
      <c r="B119" s="9" t="s">
        <v>66</v>
      </c>
      <c r="C119" s="9" t="s">
        <v>79</v>
      </c>
      <c r="D119" s="9" t="s">
        <v>80</v>
      </c>
      <c r="E119" s="9">
        <v>15</v>
      </c>
      <c r="F119" s="9" t="s">
        <v>29</v>
      </c>
      <c r="G119" s="9">
        <v>75</v>
      </c>
      <c r="H119" s="9">
        <v>10</v>
      </c>
      <c r="I119" s="9">
        <v>1</v>
      </c>
      <c r="J119" s="9">
        <v>150</v>
      </c>
      <c r="K119" s="9">
        <v>30</v>
      </c>
      <c r="L119" s="10">
        <v>0.19444444444444445</v>
      </c>
      <c r="M119" s="10">
        <v>0.19791666666666666</v>
      </c>
      <c r="N119" s="17">
        <v>4</v>
      </c>
      <c r="O119" s="9" t="s">
        <v>31</v>
      </c>
    </row>
    <row r="120" spans="1:15" s="11" customFormat="1" ht="15.75">
      <c r="A120" s="8">
        <v>44090</v>
      </c>
      <c r="B120" s="9" t="s">
        <v>66</v>
      </c>
      <c r="C120" s="9" t="s">
        <v>79</v>
      </c>
      <c r="D120" s="9" t="s">
        <v>80</v>
      </c>
      <c r="E120" s="9">
        <v>15</v>
      </c>
      <c r="F120" s="9" t="s">
        <v>29</v>
      </c>
      <c r="G120" s="9">
        <v>75</v>
      </c>
      <c r="H120" s="9">
        <v>10</v>
      </c>
      <c r="I120" s="9">
        <v>2</v>
      </c>
      <c r="J120" s="9">
        <v>180</v>
      </c>
      <c r="K120" s="9">
        <v>50</v>
      </c>
      <c r="L120" s="10">
        <v>0.20486111111111113</v>
      </c>
      <c r="M120" s="10">
        <v>0.21180555555555555</v>
      </c>
      <c r="N120" s="17">
        <v>1</v>
      </c>
      <c r="O120" s="9" t="s">
        <v>25</v>
      </c>
    </row>
    <row r="121" spans="1:15" s="11" customFormat="1" ht="15.75">
      <c r="A121" s="8">
        <v>44090</v>
      </c>
      <c r="B121" s="9" t="s">
        <v>66</v>
      </c>
      <c r="C121" s="9" t="s">
        <v>79</v>
      </c>
      <c r="D121" s="9" t="s">
        <v>80</v>
      </c>
      <c r="E121" s="9">
        <v>15</v>
      </c>
      <c r="F121" s="9" t="s">
        <v>29</v>
      </c>
      <c r="G121" s="9">
        <v>75</v>
      </c>
      <c r="H121" s="9">
        <v>10</v>
      </c>
      <c r="I121" s="9">
        <v>3</v>
      </c>
      <c r="J121" s="9">
        <v>205</v>
      </c>
      <c r="K121" s="9">
        <v>50</v>
      </c>
      <c r="L121" s="10">
        <v>0.21875</v>
      </c>
      <c r="M121" s="10">
        <v>0.22222222222222221</v>
      </c>
      <c r="N121" s="17">
        <v>5</v>
      </c>
      <c r="O121" s="9" t="s">
        <v>27</v>
      </c>
    </row>
    <row r="122" spans="1:15" s="11" customFormat="1" ht="15.75">
      <c r="A122" s="8">
        <v>44090</v>
      </c>
      <c r="B122" s="9" t="s">
        <v>66</v>
      </c>
      <c r="C122" s="9" t="s">
        <v>79</v>
      </c>
      <c r="D122" s="9" t="s">
        <v>80</v>
      </c>
      <c r="E122" s="9">
        <v>15</v>
      </c>
      <c r="F122" s="9" t="s">
        <v>29</v>
      </c>
      <c r="G122" s="9">
        <v>75</v>
      </c>
      <c r="H122" s="9">
        <v>10</v>
      </c>
      <c r="I122" s="9">
        <v>4</v>
      </c>
      <c r="J122" s="9">
        <v>210</v>
      </c>
      <c r="K122" s="9">
        <v>80</v>
      </c>
      <c r="L122" s="10">
        <v>0.22569444444444445</v>
      </c>
      <c r="M122" s="10">
        <v>0.22916666666666666</v>
      </c>
      <c r="N122" s="17">
        <v>33</v>
      </c>
      <c r="O122" s="9" t="s">
        <v>81</v>
      </c>
    </row>
    <row r="123" spans="1:15" s="11" customFormat="1" ht="15.75">
      <c r="A123" s="8">
        <v>44090</v>
      </c>
      <c r="B123" s="9" t="s">
        <v>66</v>
      </c>
      <c r="C123" s="9" t="s">
        <v>79</v>
      </c>
      <c r="D123" s="9" t="s">
        <v>80</v>
      </c>
      <c r="E123" s="9">
        <v>15</v>
      </c>
      <c r="F123" s="9" t="s">
        <v>29</v>
      </c>
      <c r="G123" s="9">
        <v>75</v>
      </c>
      <c r="H123" s="9">
        <v>10</v>
      </c>
      <c r="I123" s="9">
        <v>6</v>
      </c>
      <c r="J123" s="9">
        <v>310</v>
      </c>
      <c r="K123" s="9">
        <v>40</v>
      </c>
      <c r="L123" s="10">
        <v>0.23958333333333334</v>
      </c>
      <c r="M123" s="10">
        <v>0.24305555555555555</v>
      </c>
      <c r="N123" s="17">
        <v>8</v>
      </c>
      <c r="O123" s="9" t="s">
        <v>82</v>
      </c>
    </row>
    <row r="124" spans="1:15" s="11" customFormat="1" ht="15.75">
      <c r="A124" s="8">
        <v>44090</v>
      </c>
      <c r="B124" s="9" t="s">
        <v>66</v>
      </c>
      <c r="C124" s="9" t="s">
        <v>79</v>
      </c>
      <c r="D124" s="9" t="s">
        <v>80</v>
      </c>
      <c r="E124" s="9">
        <v>15</v>
      </c>
      <c r="F124" s="9" t="s">
        <v>29</v>
      </c>
      <c r="G124" s="9">
        <v>75</v>
      </c>
      <c r="H124" s="9">
        <v>10</v>
      </c>
      <c r="I124" s="9">
        <v>7</v>
      </c>
      <c r="J124" s="9">
        <v>220</v>
      </c>
      <c r="K124" s="9">
        <v>30</v>
      </c>
      <c r="L124" s="9"/>
      <c r="M124" s="9"/>
      <c r="N124" s="17" t="s">
        <v>36</v>
      </c>
      <c r="O124" s="9" t="s">
        <v>83</v>
      </c>
    </row>
    <row r="125" spans="1:15" s="11" customFormat="1" ht="15.75">
      <c r="A125" s="8">
        <v>44090</v>
      </c>
      <c r="B125" s="9" t="s">
        <v>66</v>
      </c>
      <c r="C125" s="9" t="s">
        <v>79</v>
      </c>
      <c r="D125" s="9" t="s">
        <v>80</v>
      </c>
      <c r="E125" s="9">
        <v>15</v>
      </c>
      <c r="F125" s="9" t="s">
        <v>29</v>
      </c>
      <c r="G125" s="9">
        <v>75</v>
      </c>
      <c r="H125" s="9">
        <v>10</v>
      </c>
      <c r="I125" s="9">
        <v>8</v>
      </c>
      <c r="J125" s="9">
        <v>205</v>
      </c>
      <c r="K125" s="9">
        <v>40</v>
      </c>
      <c r="L125" s="9"/>
      <c r="M125" s="9"/>
      <c r="N125" s="17" t="s">
        <v>36</v>
      </c>
      <c r="O125" s="9" t="s">
        <v>71</v>
      </c>
    </row>
    <row r="126" spans="1:15" s="11" customFormat="1" ht="15.75">
      <c r="A126" s="8">
        <v>44090</v>
      </c>
      <c r="B126" s="9" t="s">
        <v>66</v>
      </c>
      <c r="C126" s="9" t="s">
        <v>79</v>
      </c>
      <c r="D126" s="9" t="s">
        <v>80</v>
      </c>
      <c r="E126" s="9">
        <v>15</v>
      </c>
      <c r="F126" s="9" t="s">
        <v>29</v>
      </c>
      <c r="G126" s="9">
        <v>75</v>
      </c>
      <c r="H126" s="9">
        <v>10</v>
      </c>
      <c r="I126" s="9">
        <v>9</v>
      </c>
      <c r="J126" s="9"/>
      <c r="K126" s="9">
        <v>50</v>
      </c>
      <c r="L126" s="9"/>
      <c r="M126" s="9"/>
      <c r="N126" s="17" t="s">
        <v>36</v>
      </c>
      <c r="O126" s="9" t="s">
        <v>73</v>
      </c>
    </row>
    <row r="127" spans="1:15" s="11" customFormat="1" ht="15.75">
      <c r="A127" s="8">
        <v>44090</v>
      </c>
      <c r="B127" s="9" t="s">
        <v>66</v>
      </c>
      <c r="C127" s="9" t="s">
        <v>79</v>
      </c>
      <c r="D127" s="9" t="s">
        <v>80</v>
      </c>
      <c r="E127" s="9">
        <v>15</v>
      </c>
      <c r="F127" s="9" t="s">
        <v>29</v>
      </c>
      <c r="G127" s="9">
        <v>75</v>
      </c>
      <c r="H127" s="9">
        <v>10</v>
      </c>
      <c r="I127" s="9">
        <v>10</v>
      </c>
      <c r="J127" s="9"/>
      <c r="K127" s="9">
        <v>80</v>
      </c>
      <c r="L127" s="9"/>
      <c r="M127" s="9"/>
      <c r="N127" s="17" t="s">
        <v>36</v>
      </c>
      <c r="O127" s="9" t="s">
        <v>72</v>
      </c>
    </row>
    <row r="128" spans="1:15" s="11" customFormat="1" ht="15.75">
      <c r="A128" s="8">
        <v>44089</v>
      </c>
      <c r="B128" s="9" t="s">
        <v>66</v>
      </c>
      <c r="C128" s="9" t="s">
        <v>84</v>
      </c>
      <c r="D128" s="9" t="s">
        <v>85</v>
      </c>
      <c r="E128" s="9">
        <v>28</v>
      </c>
      <c r="F128" s="9" t="s">
        <v>86</v>
      </c>
      <c r="G128" s="9">
        <v>66</v>
      </c>
      <c r="H128" s="9">
        <v>50</v>
      </c>
      <c r="I128" s="9">
        <v>1</v>
      </c>
      <c r="J128" s="9">
        <v>40</v>
      </c>
      <c r="K128" s="9">
        <v>10</v>
      </c>
      <c r="L128" s="10">
        <v>0.20486111111111113</v>
      </c>
      <c r="M128" s="10">
        <v>0.20833333333333334</v>
      </c>
      <c r="N128" s="17">
        <v>3</v>
      </c>
      <c r="O128" s="9" t="s">
        <v>31</v>
      </c>
    </row>
    <row r="129" spans="1:15" s="11" customFormat="1" ht="15.75">
      <c r="A129" s="8">
        <v>44089</v>
      </c>
      <c r="B129" s="9" t="s">
        <v>66</v>
      </c>
      <c r="C129" s="9" t="s">
        <v>84</v>
      </c>
      <c r="D129" s="9" t="s">
        <v>85</v>
      </c>
      <c r="E129" s="9">
        <v>28</v>
      </c>
      <c r="F129" s="9" t="s">
        <v>86</v>
      </c>
      <c r="G129" s="9">
        <v>66</v>
      </c>
      <c r="H129" s="9">
        <v>50</v>
      </c>
      <c r="I129" s="9">
        <v>2</v>
      </c>
      <c r="J129" s="9">
        <v>82</v>
      </c>
      <c r="K129" s="9">
        <v>10</v>
      </c>
      <c r="L129" s="10">
        <v>0.22013888888888888</v>
      </c>
      <c r="M129" s="10">
        <v>0.22361111111111109</v>
      </c>
      <c r="N129" s="17">
        <v>3</v>
      </c>
      <c r="O129" s="9" t="s">
        <v>25</v>
      </c>
    </row>
    <row r="130" spans="1:15" s="11" customFormat="1" ht="15.75">
      <c r="A130" s="8">
        <v>44089</v>
      </c>
      <c r="B130" s="9" t="s">
        <v>66</v>
      </c>
      <c r="C130" s="9" t="s">
        <v>84</v>
      </c>
      <c r="D130" s="9" t="s">
        <v>85</v>
      </c>
      <c r="E130" s="9">
        <v>28</v>
      </c>
      <c r="F130" s="9" t="s">
        <v>86</v>
      </c>
      <c r="G130" s="9">
        <v>66</v>
      </c>
      <c r="H130" s="9">
        <v>50</v>
      </c>
      <c r="I130" s="9">
        <v>3</v>
      </c>
      <c r="J130" s="9">
        <v>80</v>
      </c>
      <c r="K130" s="9">
        <v>15</v>
      </c>
      <c r="L130" s="9"/>
      <c r="M130" s="9"/>
      <c r="N130" s="17" t="s">
        <v>36</v>
      </c>
      <c r="O130" s="9" t="s">
        <v>27</v>
      </c>
    </row>
    <row r="131" spans="1:15" s="11" customFormat="1" ht="15.75">
      <c r="A131" s="8">
        <v>44089</v>
      </c>
      <c r="B131" s="9" t="s">
        <v>66</v>
      </c>
      <c r="C131" s="9" t="s">
        <v>84</v>
      </c>
      <c r="D131" s="9" t="s">
        <v>85</v>
      </c>
      <c r="E131" s="9">
        <v>28</v>
      </c>
      <c r="F131" s="9" t="s">
        <v>86</v>
      </c>
      <c r="G131" s="9">
        <v>66</v>
      </c>
      <c r="H131" s="9">
        <v>50</v>
      </c>
      <c r="I131" s="9">
        <v>4</v>
      </c>
      <c r="J131" s="9">
        <v>60</v>
      </c>
      <c r="K131" s="9">
        <v>2</v>
      </c>
      <c r="L131" s="9"/>
      <c r="M131" s="9"/>
      <c r="N131" s="17" t="s">
        <v>36</v>
      </c>
      <c r="O131" s="9" t="s">
        <v>30</v>
      </c>
    </row>
    <row r="132" spans="1:15" s="11" customFormat="1" ht="15.75">
      <c r="A132" s="8">
        <v>44089</v>
      </c>
      <c r="B132" s="9" t="s">
        <v>66</v>
      </c>
      <c r="C132" s="9" t="s">
        <v>84</v>
      </c>
      <c r="D132" s="9" t="s">
        <v>85</v>
      </c>
      <c r="E132" s="9">
        <v>28</v>
      </c>
      <c r="F132" s="9" t="s">
        <v>86</v>
      </c>
      <c r="G132" s="9">
        <v>66</v>
      </c>
      <c r="H132" s="9">
        <v>50</v>
      </c>
      <c r="I132" s="9">
        <v>5</v>
      </c>
      <c r="J132" s="9">
        <v>85</v>
      </c>
      <c r="K132" s="9">
        <v>25</v>
      </c>
      <c r="L132" s="10">
        <v>0.23750000000000002</v>
      </c>
      <c r="M132" s="9"/>
      <c r="N132" s="17">
        <v>5</v>
      </c>
      <c r="O132" s="9" t="s">
        <v>23</v>
      </c>
    </row>
    <row r="133" spans="1:15" s="11" customFormat="1" ht="15.75">
      <c r="A133" s="8">
        <v>44090</v>
      </c>
      <c r="B133" s="9" t="s">
        <v>66</v>
      </c>
      <c r="C133" s="9" t="s">
        <v>87</v>
      </c>
      <c r="D133" s="9" t="s">
        <v>88</v>
      </c>
      <c r="E133" s="9">
        <v>22</v>
      </c>
      <c r="F133" s="9" t="s">
        <v>35</v>
      </c>
      <c r="G133" s="9">
        <v>59</v>
      </c>
      <c r="H133" s="9" t="s">
        <v>36</v>
      </c>
      <c r="I133" s="9">
        <v>1</v>
      </c>
      <c r="J133" s="9">
        <v>41</v>
      </c>
      <c r="K133" s="9">
        <v>25</v>
      </c>
      <c r="L133" s="10">
        <v>0.48749999999999999</v>
      </c>
      <c r="M133" s="10">
        <v>0.4909722222222222</v>
      </c>
      <c r="N133" s="17">
        <v>2</v>
      </c>
      <c r="O133" s="9" t="s">
        <v>31</v>
      </c>
    </row>
    <row r="134" spans="1:15" s="11" customFormat="1" ht="15.75">
      <c r="A134" s="8">
        <v>44090</v>
      </c>
      <c r="B134" s="9" t="s">
        <v>66</v>
      </c>
      <c r="C134" s="9" t="s">
        <v>87</v>
      </c>
      <c r="D134" s="9" t="s">
        <v>88</v>
      </c>
      <c r="E134" s="9">
        <v>22</v>
      </c>
      <c r="F134" s="9" t="s">
        <v>35</v>
      </c>
      <c r="G134" s="9">
        <v>59</v>
      </c>
      <c r="H134" s="9" t="s">
        <v>36</v>
      </c>
      <c r="I134" s="9">
        <v>2</v>
      </c>
      <c r="J134" s="9">
        <v>70</v>
      </c>
      <c r="K134" s="9">
        <v>15</v>
      </c>
      <c r="L134" s="10">
        <v>0.5</v>
      </c>
      <c r="M134" s="10">
        <v>0.50347222222222221</v>
      </c>
      <c r="N134" s="17">
        <v>0</v>
      </c>
      <c r="O134" s="9" t="s">
        <v>25</v>
      </c>
    </row>
    <row r="135" spans="1:15" s="11" customFormat="1" ht="15.75">
      <c r="A135" s="8">
        <v>44090</v>
      </c>
      <c r="B135" s="9" t="s">
        <v>66</v>
      </c>
      <c r="C135" s="9" t="s">
        <v>87</v>
      </c>
      <c r="D135" s="9" t="s">
        <v>88</v>
      </c>
      <c r="E135" s="9">
        <v>22</v>
      </c>
      <c r="F135" s="9" t="s">
        <v>35</v>
      </c>
      <c r="G135" s="9">
        <v>59</v>
      </c>
      <c r="H135" s="9" t="s">
        <v>36</v>
      </c>
      <c r="I135" s="9">
        <v>3</v>
      </c>
      <c r="J135" s="9">
        <v>150</v>
      </c>
      <c r="K135" s="9">
        <v>5</v>
      </c>
      <c r="L135" s="9"/>
      <c r="M135" s="9"/>
      <c r="N135" s="17" t="s">
        <v>36</v>
      </c>
      <c r="O135" s="9" t="s">
        <v>27</v>
      </c>
    </row>
    <row r="136" spans="1:15" s="11" customFormat="1" ht="15.75">
      <c r="A136" s="8">
        <v>44090</v>
      </c>
      <c r="B136" s="9" t="s">
        <v>66</v>
      </c>
      <c r="C136" s="9" t="s">
        <v>87</v>
      </c>
      <c r="D136" s="9" t="s">
        <v>88</v>
      </c>
      <c r="E136" s="9">
        <v>22</v>
      </c>
      <c r="F136" s="9" t="s">
        <v>35</v>
      </c>
      <c r="G136" s="9">
        <v>59</v>
      </c>
      <c r="H136" s="9" t="s">
        <v>36</v>
      </c>
      <c r="I136" s="9">
        <v>4</v>
      </c>
      <c r="J136" s="9">
        <v>215</v>
      </c>
      <c r="K136" s="9">
        <v>30</v>
      </c>
      <c r="L136" s="10">
        <v>0.52083333333333337</v>
      </c>
      <c r="M136" s="10">
        <v>0.52430555555555558</v>
      </c>
      <c r="N136" s="17">
        <v>0</v>
      </c>
      <c r="O136" s="9" t="s">
        <v>30</v>
      </c>
    </row>
    <row r="137" spans="1:15" s="11" customFormat="1" ht="15.75">
      <c r="A137" s="8">
        <v>44090</v>
      </c>
      <c r="B137" s="9" t="s">
        <v>66</v>
      </c>
      <c r="C137" s="9" t="s">
        <v>87</v>
      </c>
      <c r="D137" s="9" t="s">
        <v>88</v>
      </c>
      <c r="E137" s="9">
        <v>22</v>
      </c>
      <c r="F137" s="9" t="s">
        <v>35</v>
      </c>
      <c r="G137" s="9">
        <v>59</v>
      </c>
      <c r="H137" s="9" t="s">
        <v>36</v>
      </c>
      <c r="I137" s="9">
        <v>5</v>
      </c>
      <c r="J137" s="9">
        <v>270</v>
      </c>
      <c r="K137" s="9">
        <v>40</v>
      </c>
      <c r="L137" s="9"/>
      <c r="M137" s="9"/>
      <c r="N137" s="17" t="s">
        <v>36</v>
      </c>
      <c r="O137" s="9" t="s">
        <v>23</v>
      </c>
    </row>
    <row r="138" spans="1:15" s="11" customFormat="1" ht="15.75">
      <c r="A138" s="8">
        <v>44090</v>
      </c>
      <c r="B138" s="9" t="s">
        <v>66</v>
      </c>
      <c r="C138" s="9" t="s">
        <v>87</v>
      </c>
      <c r="D138" s="9" t="s">
        <v>88</v>
      </c>
      <c r="E138" s="9">
        <v>22</v>
      </c>
      <c r="F138" s="9" t="s">
        <v>35</v>
      </c>
      <c r="G138" s="9">
        <v>59</v>
      </c>
      <c r="H138" s="9" t="s">
        <v>36</v>
      </c>
      <c r="I138" s="9">
        <v>6</v>
      </c>
      <c r="J138" s="9">
        <v>418</v>
      </c>
      <c r="K138" s="9">
        <v>100</v>
      </c>
      <c r="L138" s="10">
        <v>4.5138888888888888E-2</v>
      </c>
      <c r="M138" s="9"/>
      <c r="N138" s="17">
        <v>10</v>
      </c>
      <c r="O138" s="9" t="s">
        <v>69</v>
      </c>
    </row>
    <row r="139" spans="1:15" s="11" customFormat="1" ht="15.75">
      <c r="A139" s="8">
        <v>44090</v>
      </c>
      <c r="B139" s="9" t="s">
        <v>66</v>
      </c>
      <c r="C139" s="9" t="s">
        <v>87</v>
      </c>
      <c r="D139" s="9" t="s">
        <v>88</v>
      </c>
      <c r="E139" s="9">
        <v>22</v>
      </c>
      <c r="F139" s="9" t="s">
        <v>35</v>
      </c>
      <c r="G139" s="9">
        <v>59</v>
      </c>
      <c r="H139" s="9" t="s">
        <v>36</v>
      </c>
      <c r="I139" s="9">
        <v>7</v>
      </c>
      <c r="J139" s="9">
        <v>450</v>
      </c>
      <c r="K139" s="9">
        <v>100</v>
      </c>
      <c r="L139" s="10">
        <v>4.5138888888888888E-2</v>
      </c>
      <c r="M139" s="9"/>
      <c r="N139" s="17">
        <v>6</v>
      </c>
      <c r="O139" s="9" t="s">
        <v>70</v>
      </c>
    </row>
    <row r="140" spans="1:15" s="11" customFormat="1" ht="15.75">
      <c r="A140" s="8">
        <v>44090</v>
      </c>
      <c r="B140" s="9" t="s">
        <v>66</v>
      </c>
      <c r="C140" s="9" t="s">
        <v>87</v>
      </c>
      <c r="D140" s="9" t="s">
        <v>88</v>
      </c>
      <c r="E140" s="9">
        <v>22</v>
      </c>
      <c r="F140" s="9" t="s">
        <v>35</v>
      </c>
      <c r="G140" s="9">
        <v>59</v>
      </c>
      <c r="H140" s="9" t="s">
        <v>36</v>
      </c>
      <c r="I140" s="9">
        <v>8</v>
      </c>
      <c r="J140" s="9">
        <v>465</v>
      </c>
      <c r="K140" s="9">
        <v>80</v>
      </c>
      <c r="L140" s="9"/>
      <c r="M140" s="9"/>
      <c r="N140" s="17" t="s">
        <v>36</v>
      </c>
      <c r="O140" s="9" t="s">
        <v>71</v>
      </c>
    </row>
    <row r="141" spans="1:15" s="11" customFormat="1" ht="15.75">
      <c r="A141" s="8">
        <v>44090</v>
      </c>
      <c r="B141" s="9" t="s">
        <v>66</v>
      </c>
      <c r="C141" s="9" t="s">
        <v>87</v>
      </c>
      <c r="D141" s="9" t="s">
        <v>88</v>
      </c>
      <c r="E141" s="9">
        <v>22</v>
      </c>
      <c r="F141" s="9" t="s">
        <v>35</v>
      </c>
      <c r="G141" s="9">
        <v>59</v>
      </c>
      <c r="H141" s="9" t="s">
        <v>36</v>
      </c>
      <c r="I141" s="9">
        <v>9</v>
      </c>
      <c r="J141" s="9">
        <v>440</v>
      </c>
      <c r="K141" s="9">
        <v>50</v>
      </c>
      <c r="L141" s="9"/>
      <c r="M141" s="9"/>
      <c r="N141" s="17" t="s">
        <v>36</v>
      </c>
      <c r="O141" s="9" t="s">
        <v>72</v>
      </c>
    </row>
    <row r="142" spans="1:15" s="11" customFormat="1" ht="15.75">
      <c r="A142" s="8">
        <v>44090</v>
      </c>
      <c r="B142" s="9" t="s">
        <v>66</v>
      </c>
      <c r="C142" s="9" t="s">
        <v>87</v>
      </c>
      <c r="D142" s="9" t="s">
        <v>88</v>
      </c>
      <c r="E142" s="9">
        <v>22</v>
      </c>
      <c r="F142" s="9" t="s">
        <v>35</v>
      </c>
      <c r="G142" s="9">
        <v>59</v>
      </c>
      <c r="H142" s="9" t="s">
        <v>36</v>
      </c>
      <c r="I142" s="9">
        <v>10</v>
      </c>
      <c r="J142" s="9">
        <v>480</v>
      </c>
      <c r="K142" s="9">
        <v>50</v>
      </c>
      <c r="L142" s="9"/>
      <c r="M142" s="9"/>
      <c r="N142" s="17" t="s">
        <v>36</v>
      </c>
      <c r="O142" s="9" t="s">
        <v>73</v>
      </c>
    </row>
    <row r="143" spans="1:15" s="11" customFormat="1" ht="15.75">
      <c r="A143" s="8">
        <v>44091</v>
      </c>
      <c r="B143" s="9" t="s">
        <v>66</v>
      </c>
      <c r="C143" s="9" t="s">
        <v>89</v>
      </c>
      <c r="D143" s="9" t="s">
        <v>90</v>
      </c>
      <c r="E143" s="9">
        <v>28</v>
      </c>
      <c r="F143" s="9" t="s">
        <v>19</v>
      </c>
      <c r="G143" s="9">
        <v>66</v>
      </c>
      <c r="H143" s="9">
        <v>15</v>
      </c>
      <c r="I143" s="9">
        <v>1</v>
      </c>
      <c r="J143" s="9">
        <v>200</v>
      </c>
      <c r="K143" s="9">
        <v>100</v>
      </c>
      <c r="L143" s="10">
        <v>0.13402777777777777</v>
      </c>
      <c r="M143" s="9"/>
      <c r="N143" s="17">
        <v>28</v>
      </c>
      <c r="O143" s="9" t="s">
        <v>31</v>
      </c>
    </row>
    <row r="144" spans="1:15" s="11" customFormat="1" ht="15.75">
      <c r="A144" s="8">
        <v>44091</v>
      </c>
      <c r="B144" s="9" t="s">
        <v>66</v>
      </c>
      <c r="C144" s="9" t="s">
        <v>89</v>
      </c>
      <c r="D144" s="9" t="s">
        <v>90</v>
      </c>
      <c r="E144" s="9">
        <v>28</v>
      </c>
      <c r="F144" s="9" t="s">
        <v>19</v>
      </c>
      <c r="G144" s="9">
        <v>66</v>
      </c>
      <c r="H144" s="9">
        <v>15</v>
      </c>
      <c r="I144" s="9">
        <v>2</v>
      </c>
      <c r="J144" s="9">
        <v>200</v>
      </c>
      <c r="K144" s="9">
        <v>80</v>
      </c>
      <c r="L144" s="10">
        <v>0.13402777777777777</v>
      </c>
      <c r="M144" s="9"/>
      <c r="N144" s="17">
        <v>23</v>
      </c>
      <c r="O144" s="9" t="s">
        <v>25</v>
      </c>
    </row>
    <row r="145" spans="1:15" s="11" customFormat="1" ht="15.75">
      <c r="A145" s="8">
        <v>44091</v>
      </c>
      <c r="B145" s="9" t="s">
        <v>66</v>
      </c>
      <c r="C145" s="9" t="s">
        <v>89</v>
      </c>
      <c r="D145" s="9" t="s">
        <v>90</v>
      </c>
      <c r="E145" s="9">
        <v>28</v>
      </c>
      <c r="F145" s="9" t="s">
        <v>19</v>
      </c>
      <c r="G145" s="9">
        <v>66</v>
      </c>
      <c r="H145" s="9">
        <v>15</v>
      </c>
      <c r="I145" s="9">
        <v>3</v>
      </c>
      <c r="J145" s="9">
        <v>235</v>
      </c>
      <c r="K145" s="61">
        <v>40</v>
      </c>
      <c r="L145" s="10">
        <v>0.14722222222222223</v>
      </c>
      <c r="M145" s="9"/>
      <c r="N145" s="17">
        <v>9</v>
      </c>
      <c r="O145" s="9" t="s">
        <v>30</v>
      </c>
    </row>
    <row r="146" spans="1:15" s="11" customFormat="1" ht="15.75">
      <c r="A146" s="8">
        <v>44091</v>
      </c>
      <c r="B146" s="9" t="s">
        <v>66</v>
      </c>
      <c r="C146" s="9" t="s">
        <v>89</v>
      </c>
      <c r="D146" s="9" t="s">
        <v>90</v>
      </c>
      <c r="E146" s="9">
        <v>28</v>
      </c>
      <c r="F146" s="9" t="s">
        <v>19</v>
      </c>
      <c r="G146" s="9">
        <v>66</v>
      </c>
      <c r="H146" s="9">
        <v>15</v>
      </c>
      <c r="I146" s="9">
        <v>4</v>
      </c>
      <c r="J146" s="9">
        <v>215</v>
      </c>
      <c r="K146" s="9">
        <v>50</v>
      </c>
      <c r="L146" s="10">
        <v>0.14722222222222223</v>
      </c>
      <c r="M146" s="9"/>
      <c r="N146" s="17">
        <v>18</v>
      </c>
      <c r="O146" s="9" t="s">
        <v>27</v>
      </c>
    </row>
    <row r="147" spans="1:15" s="11" customFormat="1" ht="15.75">
      <c r="A147" s="8">
        <v>44091</v>
      </c>
      <c r="B147" s="9" t="s">
        <v>66</v>
      </c>
      <c r="C147" s="9" t="s">
        <v>89</v>
      </c>
      <c r="D147" s="9" t="s">
        <v>90</v>
      </c>
      <c r="E147" s="9">
        <v>28</v>
      </c>
      <c r="F147" s="9" t="s">
        <v>19</v>
      </c>
      <c r="G147" s="9">
        <v>66</v>
      </c>
      <c r="H147" s="9">
        <v>15</v>
      </c>
      <c r="I147" s="9">
        <v>5</v>
      </c>
      <c r="J147" s="9">
        <v>275</v>
      </c>
      <c r="K147" s="9">
        <v>60</v>
      </c>
      <c r="L147" s="10">
        <v>0.15555555555555556</v>
      </c>
      <c r="M147" s="10">
        <v>0.15902777777777777</v>
      </c>
      <c r="N147" s="17">
        <v>18</v>
      </c>
      <c r="O147" s="9" t="s">
        <v>23</v>
      </c>
    </row>
    <row r="148" spans="1:15" s="11" customFormat="1" ht="15.75">
      <c r="A148" s="8">
        <v>44091</v>
      </c>
      <c r="B148" s="9" t="s">
        <v>66</v>
      </c>
      <c r="C148" s="9" t="s">
        <v>89</v>
      </c>
      <c r="D148" s="9" t="s">
        <v>90</v>
      </c>
      <c r="E148" s="9">
        <v>28</v>
      </c>
      <c r="F148" s="9" t="s">
        <v>19</v>
      </c>
      <c r="G148" s="9">
        <v>66</v>
      </c>
      <c r="H148" s="9">
        <v>15</v>
      </c>
      <c r="I148" s="9">
        <v>6</v>
      </c>
      <c r="J148" s="9">
        <v>300</v>
      </c>
      <c r="K148" s="9">
        <v>75</v>
      </c>
      <c r="L148" s="9"/>
      <c r="M148" s="9"/>
      <c r="N148" s="17" t="s">
        <v>36</v>
      </c>
      <c r="O148" s="9" t="s">
        <v>69</v>
      </c>
    </row>
    <row r="149" spans="1:15" s="11" customFormat="1" ht="15.75">
      <c r="A149" s="8">
        <v>44091</v>
      </c>
      <c r="B149" s="9" t="s">
        <v>66</v>
      </c>
      <c r="C149" s="9" t="s">
        <v>89</v>
      </c>
      <c r="D149" s="9" t="s">
        <v>90</v>
      </c>
      <c r="E149" s="9">
        <v>28</v>
      </c>
      <c r="F149" s="9" t="s">
        <v>19</v>
      </c>
      <c r="G149" s="9">
        <v>66</v>
      </c>
      <c r="H149" s="9">
        <v>15</v>
      </c>
      <c r="I149" s="9">
        <v>7</v>
      </c>
      <c r="J149" s="9">
        <v>325</v>
      </c>
      <c r="K149" s="9">
        <v>40</v>
      </c>
      <c r="L149" s="9"/>
      <c r="M149" s="9"/>
      <c r="N149" s="17" t="s">
        <v>36</v>
      </c>
      <c r="O149" s="9" t="s">
        <v>70</v>
      </c>
    </row>
    <row r="150" spans="1:15" s="11" customFormat="1" ht="15.75">
      <c r="A150" s="8">
        <v>44091</v>
      </c>
      <c r="B150" s="9" t="s">
        <v>66</v>
      </c>
      <c r="C150" s="9" t="s">
        <v>89</v>
      </c>
      <c r="D150" s="9" t="s">
        <v>90</v>
      </c>
      <c r="E150" s="9">
        <v>28</v>
      </c>
      <c r="F150" s="9" t="s">
        <v>19</v>
      </c>
      <c r="G150" s="9">
        <v>66</v>
      </c>
      <c r="H150" s="9">
        <v>15</v>
      </c>
      <c r="I150" s="9">
        <v>8</v>
      </c>
      <c r="J150" s="9">
        <v>300</v>
      </c>
      <c r="K150" s="9">
        <v>70</v>
      </c>
      <c r="L150" s="9"/>
      <c r="M150" s="9"/>
      <c r="N150" s="17" t="s">
        <v>36</v>
      </c>
      <c r="O150" s="9" t="s">
        <v>71</v>
      </c>
    </row>
    <row r="151" spans="1:15" s="11" customFormat="1" ht="15.75">
      <c r="A151" s="8">
        <v>44091</v>
      </c>
      <c r="B151" s="9" t="s">
        <v>66</v>
      </c>
      <c r="C151" s="9" t="s">
        <v>89</v>
      </c>
      <c r="D151" s="9" t="s">
        <v>90</v>
      </c>
      <c r="E151" s="9">
        <v>28</v>
      </c>
      <c r="F151" s="9" t="s">
        <v>19</v>
      </c>
      <c r="G151" s="9">
        <v>66</v>
      </c>
      <c r="H151" s="9">
        <v>15</v>
      </c>
      <c r="I151" s="9">
        <v>9</v>
      </c>
      <c r="J151" s="9">
        <v>180</v>
      </c>
      <c r="K151" s="9">
        <v>30</v>
      </c>
      <c r="L151" s="9"/>
      <c r="M151" s="9"/>
      <c r="N151" s="17" t="s">
        <v>36</v>
      </c>
      <c r="O151" s="9" t="s">
        <v>72</v>
      </c>
    </row>
    <row r="152" spans="1:15" s="65" customFormat="1" ht="15.75">
      <c r="A152" s="62">
        <v>44091</v>
      </c>
      <c r="B152" s="63" t="s">
        <v>66</v>
      </c>
      <c r="C152" s="63" t="s">
        <v>89</v>
      </c>
      <c r="D152" s="63" t="s">
        <v>90</v>
      </c>
      <c r="E152" s="63">
        <v>28</v>
      </c>
      <c r="F152" s="63" t="s">
        <v>19</v>
      </c>
      <c r="G152" s="63">
        <v>66</v>
      </c>
      <c r="H152" s="63">
        <v>15</v>
      </c>
      <c r="I152" s="63">
        <v>10</v>
      </c>
      <c r="J152" s="63">
        <v>120</v>
      </c>
      <c r="K152" s="63">
        <v>60</v>
      </c>
      <c r="L152" s="63"/>
      <c r="M152" s="63"/>
      <c r="N152" s="64" t="s">
        <v>36</v>
      </c>
      <c r="O152" s="63" t="s">
        <v>73</v>
      </c>
    </row>
    <row r="153" spans="1:15" s="65" customFormat="1" ht="15.75">
      <c r="A153" s="62">
        <v>44092</v>
      </c>
      <c r="B153" s="63" t="s">
        <v>66</v>
      </c>
      <c r="C153" s="63" t="s">
        <v>91</v>
      </c>
      <c r="D153" s="63" t="s">
        <v>92</v>
      </c>
      <c r="E153" s="63">
        <v>32</v>
      </c>
      <c r="F153" s="63" t="s">
        <v>35</v>
      </c>
      <c r="G153" s="63">
        <v>63</v>
      </c>
      <c r="H153" s="63">
        <v>30</v>
      </c>
      <c r="I153" s="63">
        <v>1</v>
      </c>
      <c r="J153" s="63">
        <v>85</v>
      </c>
      <c r="K153" s="66">
        <v>30</v>
      </c>
      <c r="L153" s="67">
        <v>0.53125</v>
      </c>
      <c r="M153" s="67">
        <v>0.53472222222222221</v>
      </c>
      <c r="N153" s="64">
        <v>2</v>
      </c>
      <c r="O153" s="63" t="s">
        <v>31</v>
      </c>
    </row>
    <row r="154" spans="1:15" s="65" customFormat="1" ht="15.75">
      <c r="A154" s="62">
        <v>44092</v>
      </c>
      <c r="B154" s="63" t="s">
        <v>16</v>
      </c>
      <c r="C154" s="63" t="s">
        <v>91</v>
      </c>
      <c r="D154" s="63" t="s">
        <v>92</v>
      </c>
      <c r="E154" s="63">
        <v>32</v>
      </c>
      <c r="F154" s="63" t="s">
        <v>35</v>
      </c>
      <c r="G154" s="63">
        <v>63</v>
      </c>
      <c r="H154" s="63">
        <v>30</v>
      </c>
      <c r="I154" s="63">
        <v>2</v>
      </c>
      <c r="J154" s="63">
        <v>105</v>
      </c>
      <c r="K154" s="66">
        <v>50</v>
      </c>
      <c r="L154" s="67">
        <v>0.53125</v>
      </c>
      <c r="M154" s="63"/>
      <c r="N154" s="68">
        <v>31</v>
      </c>
      <c r="O154" s="63" t="s">
        <v>25</v>
      </c>
    </row>
    <row r="155" spans="1:15" s="65" customFormat="1" ht="15.75">
      <c r="A155" s="62">
        <v>44092</v>
      </c>
      <c r="B155" s="63" t="s">
        <v>66</v>
      </c>
      <c r="C155" s="63" t="s">
        <v>91</v>
      </c>
      <c r="D155" s="63" t="s">
        <v>92</v>
      </c>
      <c r="E155" s="63">
        <v>32</v>
      </c>
      <c r="F155" s="63" t="s">
        <v>35</v>
      </c>
      <c r="G155" s="63">
        <v>63</v>
      </c>
      <c r="H155" s="63">
        <v>30</v>
      </c>
      <c r="I155" s="63">
        <v>3</v>
      </c>
      <c r="J155" s="63">
        <v>110</v>
      </c>
      <c r="K155" s="66">
        <v>40</v>
      </c>
      <c r="L155" s="63"/>
      <c r="M155" s="63"/>
      <c r="N155" s="64">
        <v>2</v>
      </c>
      <c r="O155" s="63" t="s">
        <v>30</v>
      </c>
    </row>
    <row r="156" spans="1:15" s="65" customFormat="1" ht="15.75">
      <c r="A156" s="62">
        <v>44092</v>
      </c>
      <c r="B156" s="63" t="s">
        <v>16</v>
      </c>
      <c r="C156" s="63" t="s">
        <v>91</v>
      </c>
      <c r="D156" s="63" t="s">
        <v>92</v>
      </c>
      <c r="E156" s="63">
        <v>32</v>
      </c>
      <c r="F156" s="63" t="s">
        <v>35</v>
      </c>
      <c r="G156" s="63">
        <v>63</v>
      </c>
      <c r="H156" s="63">
        <v>30</v>
      </c>
      <c r="I156" s="63">
        <v>4</v>
      </c>
      <c r="J156" s="65">
        <v>125</v>
      </c>
      <c r="K156" s="69">
        <v>40</v>
      </c>
      <c r="L156" s="67">
        <v>5.7638888888888885E-2</v>
      </c>
      <c r="M156" s="63"/>
      <c r="N156" s="68">
        <v>41</v>
      </c>
      <c r="O156" s="63" t="s">
        <v>27</v>
      </c>
    </row>
    <row r="157" spans="1:15" s="65" customFormat="1" ht="15.75">
      <c r="A157" s="62">
        <v>44092</v>
      </c>
      <c r="B157" s="63" t="s">
        <v>66</v>
      </c>
      <c r="C157" s="63" t="s">
        <v>91</v>
      </c>
      <c r="D157" s="63" t="s">
        <v>92</v>
      </c>
      <c r="E157" s="63">
        <v>32</v>
      </c>
      <c r="F157" s="63" t="s">
        <v>35</v>
      </c>
      <c r="G157" s="63">
        <v>63</v>
      </c>
      <c r="H157" s="63">
        <v>30</v>
      </c>
      <c r="I157" s="63">
        <v>5</v>
      </c>
      <c r="J157" s="63">
        <v>115</v>
      </c>
      <c r="K157" s="66">
        <v>90</v>
      </c>
      <c r="L157" s="63"/>
      <c r="M157" s="63"/>
      <c r="N157" s="64">
        <v>21</v>
      </c>
      <c r="O157" s="63" t="s">
        <v>23</v>
      </c>
    </row>
    <row r="158" spans="1:15" s="65" customFormat="1" ht="15.75">
      <c r="A158" s="62">
        <v>44092</v>
      </c>
      <c r="B158" s="63" t="s">
        <v>66</v>
      </c>
      <c r="C158" s="63" t="s">
        <v>91</v>
      </c>
      <c r="D158" s="63" t="s">
        <v>92</v>
      </c>
      <c r="E158" s="63">
        <v>32</v>
      </c>
      <c r="F158" s="63" t="s">
        <v>35</v>
      </c>
      <c r="G158" s="63">
        <v>63</v>
      </c>
      <c r="H158" s="63">
        <v>30</v>
      </c>
      <c r="I158" s="63">
        <v>6</v>
      </c>
      <c r="J158" s="63">
        <v>100</v>
      </c>
      <c r="K158" s="66">
        <v>40</v>
      </c>
      <c r="L158" s="63"/>
      <c r="M158" s="63"/>
      <c r="N158" s="64" t="s">
        <v>36</v>
      </c>
      <c r="O158" s="63" t="s">
        <v>69</v>
      </c>
    </row>
    <row r="159" spans="1:15" s="11" customFormat="1" ht="15.75">
      <c r="A159" s="8">
        <v>44092</v>
      </c>
      <c r="B159" s="9" t="s">
        <v>66</v>
      </c>
      <c r="C159" s="9" t="s">
        <v>91</v>
      </c>
      <c r="D159" s="9" t="s">
        <v>92</v>
      </c>
      <c r="E159" s="9">
        <v>32</v>
      </c>
      <c r="F159" s="9" t="s">
        <v>35</v>
      </c>
      <c r="G159" s="9">
        <v>63</v>
      </c>
      <c r="H159" s="9">
        <v>30</v>
      </c>
      <c r="I159" s="9">
        <v>7</v>
      </c>
      <c r="J159" s="9">
        <v>90</v>
      </c>
      <c r="K159" s="70">
        <v>30</v>
      </c>
      <c r="L159" s="9"/>
      <c r="M159" s="9"/>
      <c r="N159" s="17" t="s">
        <v>36</v>
      </c>
      <c r="O159" s="9" t="s">
        <v>70</v>
      </c>
    </row>
    <row r="160" spans="1:15" s="11" customFormat="1" ht="15.75">
      <c r="A160" s="8">
        <v>44092</v>
      </c>
      <c r="B160" s="9" t="s">
        <v>66</v>
      </c>
      <c r="C160" s="9" t="s">
        <v>91</v>
      </c>
      <c r="D160" s="9" t="s">
        <v>92</v>
      </c>
      <c r="E160" s="9">
        <v>32</v>
      </c>
      <c r="F160" s="9" t="s">
        <v>35</v>
      </c>
      <c r="G160" s="9">
        <v>63</v>
      </c>
      <c r="H160" s="9">
        <v>30</v>
      </c>
      <c r="I160" s="9">
        <v>8</v>
      </c>
      <c r="J160" s="9">
        <v>100</v>
      </c>
      <c r="K160" s="70">
        <v>50</v>
      </c>
      <c r="L160" s="9"/>
      <c r="M160" s="9"/>
      <c r="N160" s="17" t="s">
        <v>36</v>
      </c>
      <c r="O160" s="9" t="s">
        <v>71</v>
      </c>
    </row>
    <row r="161" spans="1:16" s="11" customFormat="1" ht="15.75">
      <c r="A161" s="8">
        <v>44092</v>
      </c>
      <c r="B161" s="9" t="s">
        <v>66</v>
      </c>
      <c r="C161" s="9" t="s">
        <v>91</v>
      </c>
      <c r="D161" s="9" t="s">
        <v>92</v>
      </c>
      <c r="E161" s="9">
        <v>32</v>
      </c>
      <c r="F161" s="9" t="s">
        <v>35</v>
      </c>
      <c r="G161" s="9">
        <v>63</v>
      </c>
      <c r="H161" s="9">
        <v>30</v>
      </c>
      <c r="I161" s="9">
        <v>9</v>
      </c>
      <c r="J161" s="9">
        <v>120</v>
      </c>
      <c r="K161" s="70">
        <v>50</v>
      </c>
      <c r="L161" s="9"/>
      <c r="M161" s="9"/>
      <c r="N161" s="17" t="s">
        <v>36</v>
      </c>
      <c r="O161" s="9" t="s">
        <v>72</v>
      </c>
    </row>
    <row r="162" spans="1:16" s="11" customFormat="1" ht="15.75">
      <c r="A162" s="8">
        <v>44092</v>
      </c>
      <c r="B162" s="9" t="s">
        <v>66</v>
      </c>
      <c r="C162" s="9" t="s">
        <v>91</v>
      </c>
      <c r="D162" s="9" t="s">
        <v>92</v>
      </c>
      <c r="E162" s="9">
        <v>32</v>
      </c>
      <c r="F162" s="9" t="s">
        <v>35</v>
      </c>
      <c r="G162" s="9">
        <v>63</v>
      </c>
      <c r="H162" s="9">
        <v>30</v>
      </c>
      <c r="I162" s="9">
        <v>10</v>
      </c>
      <c r="J162" s="9">
        <v>150</v>
      </c>
      <c r="K162" s="70">
        <v>40</v>
      </c>
      <c r="L162" s="9"/>
      <c r="M162" s="9"/>
      <c r="N162" s="17" t="s">
        <v>36</v>
      </c>
      <c r="O162" s="9" t="s">
        <v>73</v>
      </c>
    </row>
    <row r="163" spans="1:16" s="11" customFormat="1" ht="15.75">
      <c r="A163" s="8">
        <v>44092</v>
      </c>
      <c r="B163" s="9"/>
      <c r="C163" s="9" t="s">
        <v>91</v>
      </c>
      <c r="D163" s="9" t="s">
        <v>93</v>
      </c>
      <c r="E163" s="9">
        <v>32</v>
      </c>
      <c r="F163" s="9" t="s">
        <v>19</v>
      </c>
      <c r="G163" s="9">
        <v>63</v>
      </c>
      <c r="H163" s="9">
        <v>15</v>
      </c>
      <c r="I163" s="9">
        <v>1</v>
      </c>
      <c r="J163" s="9">
        <v>55</v>
      </c>
      <c r="K163" s="9">
        <v>75</v>
      </c>
      <c r="L163" s="9"/>
      <c r="M163" s="9"/>
      <c r="N163" s="17">
        <v>7</v>
      </c>
      <c r="O163" s="9" t="s">
        <v>25</v>
      </c>
    </row>
    <row r="164" spans="1:16" s="11" customFormat="1" ht="15.75">
      <c r="A164" s="8">
        <v>44092</v>
      </c>
      <c r="B164" s="9"/>
      <c r="C164" s="9" t="s">
        <v>91</v>
      </c>
      <c r="D164" s="9" t="s">
        <v>93</v>
      </c>
      <c r="E164" s="9">
        <v>32</v>
      </c>
      <c r="F164" s="9" t="s">
        <v>19</v>
      </c>
      <c r="G164" s="9">
        <v>63</v>
      </c>
      <c r="H164" s="9">
        <v>15</v>
      </c>
      <c r="I164" s="9">
        <v>2</v>
      </c>
      <c r="J164" s="9">
        <v>50</v>
      </c>
      <c r="K164" s="9">
        <v>85</v>
      </c>
      <c r="L164" s="10">
        <v>0.15625</v>
      </c>
      <c r="M164" s="9"/>
      <c r="N164" s="17">
        <v>32</v>
      </c>
      <c r="O164" s="9" t="s">
        <v>31</v>
      </c>
    </row>
    <row r="165" spans="1:16" s="11" customFormat="1" ht="15.75">
      <c r="A165" s="62">
        <v>44092</v>
      </c>
      <c r="B165" s="63"/>
      <c r="C165" s="63" t="s">
        <v>91</v>
      </c>
      <c r="D165" s="63" t="s">
        <v>93</v>
      </c>
      <c r="E165" s="63">
        <v>32</v>
      </c>
      <c r="F165" s="63" t="s">
        <v>19</v>
      </c>
      <c r="G165" s="9">
        <v>63</v>
      </c>
      <c r="H165" s="9">
        <v>15</v>
      </c>
      <c r="I165" s="63">
        <v>3</v>
      </c>
      <c r="J165" s="63">
        <v>67</v>
      </c>
      <c r="K165" s="63">
        <v>40</v>
      </c>
      <c r="L165" s="67">
        <v>0.17013888888888887</v>
      </c>
      <c r="M165" s="63"/>
      <c r="N165" s="17">
        <v>8</v>
      </c>
      <c r="O165" s="63" t="s">
        <v>27</v>
      </c>
    </row>
    <row r="166" spans="1:16" s="11" customFormat="1" ht="15.75">
      <c r="A166" s="8">
        <v>44092</v>
      </c>
      <c r="B166" s="9"/>
      <c r="C166" s="9" t="s">
        <v>91</v>
      </c>
      <c r="D166" s="9" t="s">
        <v>93</v>
      </c>
      <c r="E166" s="9">
        <v>32</v>
      </c>
      <c r="F166" s="9" t="s">
        <v>19</v>
      </c>
      <c r="G166" s="9">
        <v>63</v>
      </c>
      <c r="H166" s="9">
        <v>15</v>
      </c>
      <c r="I166" s="9">
        <v>4</v>
      </c>
      <c r="J166" s="9">
        <v>75</v>
      </c>
      <c r="K166" s="9">
        <v>50</v>
      </c>
      <c r="L166" s="9"/>
      <c r="M166" s="9"/>
      <c r="N166" s="17">
        <v>6</v>
      </c>
      <c r="O166" s="9" t="s">
        <v>30</v>
      </c>
    </row>
    <row r="167" spans="1:16" s="11" customFormat="1" ht="15.75">
      <c r="A167" s="8">
        <v>44092</v>
      </c>
      <c r="B167" s="9"/>
      <c r="C167" s="9" t="s">
        <v>91</v>
      </c>
      <c r="D167" s="9" t="s">
        <v>93</v>
      </c>
      <c r="E167" s="9">
        <v>32</v>
      </c>
      <c r="F167" s="9" t="s">
        <v>19</v>
      </c>
      <c r="G167" s="9">
        <v>63</v>
      </c>
      <c r="H167" s="9">
        <v>15</v>
      </c>
      <c r="I167" s="9">
        <v>5</v>
      </c>
      <c r="J167" s="9">
        <v>95</v>
      </c>
      <c r="K167" s="9">
        <v>30</v>
      </c>
      <c r="L167" s="9"/>
      <c r="M167" s="9"/>
      <c r="N167" s="17">
        <v>6</v>
      </c>
      <c r="O167" s="9" t="s">
        <v>23</v>
      </c>
    </row>
    <row r="168" spans="1:16" s="11" customFormat="1" ht="15.75">
      <c r="A168" s="8">
        <v>44092</v>
      </c>
      <c r="B168" s="9"/>
      <c r="C168" s="9" t="s">
        <v>91</v>
      </c>
      <c r="D168" s="9" t="s">
        <v>93</v>
      </c>
      <c r="E168" s="9">
        <v>32</v>
      </c>
      <c r="F168" s="9" t="s">
        <v>19</v>
      </c>
      <c r="G168" s="9">
        <v>63</v>
      </c>
      <c r="H168" s="9">
        <v>15</v>
      </c>
      <c r="I168" s="63">
        <v>6</v>
      </c>
      <c r="J168" s="9">
        <v>105</v>
      </c>
      <c r="K168" s="9">
        <v>20</v>
      </c>
      <c r="L168" s="9"/>
      <c r="M168" s="9"/>
      <c r="N168" s="64" t="s">
        <v>36</v>
      </c>
      <c r="O168" s="9" t="s">
        <v>69</v>
      </c>
    </row>
    <row r="169" spans="1:16" s="11" customFormat="1" ht="15.75">
      <c r="A169" s="8">
        <v>44092</v>
      </c>
      <c r="B169" s="9"/>
      <c r="C169" s="9" t="s">
        <v>91</v>
      </c>
      <c r="D169" s="9" t="s">
        <v>93</v>
      </c>
      <c r="E169" s="9">
        <v>32</v>
      </c>
      <c r="F169" s="9" t="s">
        <v>19</v>
      </c>
      <c r="G169" s="9">
        <v>63</v>
      </c>
      <c r="H169" s="9">
        <v>15</v>
      </c>
      <c r="I169" s="9">
        <v>7</v>
      </c>
      <c r="J169" s="9">
        <v>125</v>
      </c>
      <c r="K169" s="9">
        <v>40</v>
      </c>
      <c r="L169" s="9"/>
      <c r="M169" s="9"/>
      <c r="N169" s="17" t="s">
        <v>36</v>
      </c>
      <c r="O169" s="9" t="s">
        <v>70</v>
      </c>
    </row>
    <row r="170" spans="1:16" s="11" customFormat="1" ht="15.75">
      <c r="A170" s="8">
        <v>44092</v>
      </c>
      <c r="B170" s="9"/>
      <c r="C170" s="9" t="s">
        <v>91</v>
      </c>
      <c r="D170" s="9" t="s">
        <v>93</v>
      </c>
      <c r="E170" s="9">
        <v>32</v>
      </c>
      <c r="F170" s="9" t="s">
        <v>19</v>
      </c>
      <c r="G170" s="9">
        <v>63</v>
      </c>
      <c r="H170" s="9">
        <v>15</v>
      </c>
      <c r="I170" s="9">
        <v>8</v>
      </c>
      <c r="J170" s="9">
        <v>140</v>
      </c>
      <c r="K170" s="9">
        <v>20</v>
      </c>
      <c r="L170" s="9"/>
      <c r="M170" s="9"/>
      <c r="N170" s="17" t="s">
        <v>36</v>
      </c>
      <c r="O170" s="9" t="s">
        <v>71</v>
      </c>
    </row>
    <row r="171" spans="1:16" s="11" customFormat="1" ht="15.75">
      <c r="A171" s="8">
        <v>44092</v>
      </c>
      <c r="B171" s="9"/>
      <c r="C171" s="9" t="s">
        <v>91</v>
      </c>
      <c r="D171" s="9" t="s">
        <v>93</v>
      </c>
      <c r="E171" s="9">
        <v>32</v>
      </c>
      <c r="F171" s="9" t="s">
        <v>19</v>
      </c>
      <c r="G171" s="9">
        <v>63</v>
      </c>
      <c r="H171" s="9">
        <v>15</v>
      </c>
      <c r="I171" s="9">
        <v>9</v>
      </c>
      <c r="J171" s="9">
        <v>54</v>
      </c>
      <c r="K171" s="71" t="s">
        <v>36</v>
      </c>
      <c r="L171" s="9"/>
      <c r="M171" s="9"/>
      <c r="N171" s="17" t="s">
        <v>36</v>
      </c>
      <c r="O171" s="9" t="s">
        <v>72</v>
      </c>
    </row>
    <row r="172" spans="1:16" s="11" customFormat="1" ht="15.75">
      <c r="A172" s="72">
        <v>44092</v>
      </c>
      <c r="B172" s="73"/>
      <c r="C172" s="73" t="s">
        <v>91</v>
      </c>
      <c r="D172" s="73" t="s">
        <v>93</v>
      </c>
      <c r="E172" s="73">
        <v>32</v>
      </c>
      <c r="F172" s="73" t="s">
        <v>19</v>
      </c>
      <c r="G172" s="73">
        <v>63</v>
      </c>
      <c r="H172" s="73">
        <v>15</v>
      </c>
      <c r="I172" s="73">
        <v>10</v>
      </c>
      <c r="J172" s="73">
        <v>50</v>
      </c>
      <c r="K172" s="73" t="s">
        <v>36</v>
      </c>
      <c r="L172" s="73"/>
      <c r="M172" s="73"/>
      <c r="N172" s="74" t="s">
        <v>36</v>
      </c>
      <c r="O172" s="73" t="s">
        <v>73</v>
      </c>
    </row>
    <row r="173" spans="1:16" s="11" customFormat="1" ht="15.75">
      <c r="A173" s="72">
        <v>44093</v>
      </c>
      <c r="B173" s="73"/>
      <c r="C173" s="73" t="s">
        <v>94</v>
      </c>
      <c r="D173" s="73" t="s">
        <v>95</v>
      </c>
      <c r="E173" s="73">
        <v>58</v>
      </c>
      <c r="F173" s="73" t="s">
        <v>19</v>
      </c>
      <c r="G173" s="73">
        <v>55</v>
      </c>
      <c r="H173" s="73">
        <v>5</v>
      </c>
      <c r="I173" s="73">
        <v>1</v>
      </c>
      <c r="J173" s="73">
        <v>30</v>
      </c>
      <c r="K173" s="73">
        <v>100</v>
      </c>
      <c r="L173" s="95">
        <v>4.8611111111111112E-2</v>
      </c>
      <c r="M173" s="95">
        <v>5.2083333333333336E-2</v>
      </c>
      <c r="N173" s="74">
        <v>9</v>
      </c>
      <c r="O173" s="73" t="s">
        <v>31</v>
      </c>
      <c r="P173" s="96"/>
    </row>
    <row r="174" spans="1:16" s="11" customFormat="1" ht="15.75">
      <c r="A174" s="72">
        <v>44093</v>
      </c>
      <c r="B174" s="73"/>
      <c r="C174" s="73" t="s">
        <v>94</v>
      </c>
      <c r="D174" s="73" t="s">
        <v>95</v>
      </c>
      <c r="E174" s="73">
        <v>58</v>
      </c>
      <c r="F174" s="73" t="s">
        <v>19</v>
      </c>
      <c r="G174" s="73">
        <v>55</v>
      </c>
      <c r="H174" s="73">
        <v>5</v>
      </c>
      <c r="I174" s="73">
        <v>2</v>
      </c>
      <c r="J174" s="73">
        <v>82</v>
      </c>
      <c r="K174" s="73">
        <v>75</v>
      </c>
      <c r="L174" s="95">
        <v>5.9027777777777783E-2</v>
      </c>
      <c r="M174" s="95">
        <v>6.25E-2</v>
      </c>
      <c r="N174" s="74">
        <v>13</v>
      </c>
      <c r="O174" s="73" t="s">
        <v>25</v>
      </c>
      <c r="P174" s="96"/>
    </row>
    <row r="175" spans="1:16" s="11" customFormat="1" ht="15.75">
      <c r="A175" s="72">
        <v>44093</v>
      </c>
      <c r="B175" s="73"/>
      <c r="C175" s="73" t="s">
        <v>94</v>
      </c>
      <c r="D175" s="73" t="s">
        <v>95</v>
      </c>
      <c r="E175" s="73">
        <v>58</v>
      </c>
      <c r="F175" s="73" t="s">
        <v>19</v>
      </c>
      <c r="G175" s="73">
        <v>55</v>
      </c>
      <c r="H175" s="73">
        <v>5</v>
      </c>
      <c r="I175" s="73">
        <v>3</v>
      </c>
      <c r="J175" s="73">
        <v>180</v>
      </c>
      <c r="K175" s="73">
        <v>50</v>
      </c>
      <c r="L175" s="97" t="s">
        <v>36</v>
      </c>
      <c r="M175" s="97" t="s">
        <v>36</v>
      </c>
      <c r="N175" s="74">
        <v>17</v>
      </c>
      <c r="O175" s="73" t="s">
        <v>27</v>
      </c>
      <c r="P175" s="96"/>
    </row>
    <row r="176" spans="1:16" s="11" customFormat="1" ht="15.75">
      <c r="A176" s="72">
        <v>44093</v>
      </c>
      <c r="B176" s="73"/>
      <c r="C176" s="73" t="s">
        <v>94</v>
      </c>
      <c r="D176" s="73" t="s">
        <v>95</v>
      </c>
      <c r="E176" s="73">
        <v>58</v>
      </c>
      <c r="F176" s="73" t="s">
        <v>19</v>
      </c>
      <c r="G176" s="73">
        <v>55</v>
      </c>
      <c r="H176" s="73">
        <v>5</v>
      </c>
      <c r="I176" s="73">
        <v>4</v>
      </c>
      <c r="J176" s="73">
        <v>210</v>
      </c>
      <c r="K176" s="73">
        <v>50</v>
      </c>
      <c r="L176" s="97" t="s">
        <v>36</v>
      </c>
      <c r="M176" s="97" t="s">
        <v>36</v>
      </c>
      <c r="N176" s="97" t="s">
        <v>36</v>
      </c>
      <c r="O176" s="73" t="s">
        <v>30</v>
      </c>
      <c r="P176" s="96"/>
    </row>
    <row r="177" spans="1:16" s="11" customFormat="1" ht="15.75">
      <c r="A177" s="72">
        <v>44093</v>
      </c>
      <c r="B177" s="73"/>
      <c r="C177" s="73" t="s">
        <v>94</v>
      </c>
      <c r="D177" s="73" t="s">
        <v>95</v>
      </c>
      <c r="E177" s="73">
        <v>58</v>
      </c>
      <c r="F177" s="73" t="s">
        <v>19</v>
      </c>
      <c r="G177" s="73">
        <v>55</v>
      </c>
      <c r="H177" s="73">
        <v>5</v>
      </c>
      <c r="I177" s="73">
        <v>5</v>
      </c>
      <c r="J177" s="73">
        <v>240</v>
      </c>
      <c r="K177" s="73">
        <v>30</v>
      </c>
      <c r="L177" s="97" t="s">
        <v>36</v>
      </c>
      <c r="M177" s="97" t="s">
        <v>36</v>
      </c>
      <c r="N177" s="97" t="s">
        <v>36</v>
      </c>
      <c r="O177" s="73" t="s">
        <v>23</v>
      </c>
      <c r="P177" s="96"/>
    </row>
    <row r="178" spans="1:16" s="11" customFormat="1" ht="15.75">
      <c r="A178" s="72">
        <v>44093</v>
      </c>
      <c r="B178" s="73"/>
      <c r="C178" s="73" t="s">
        <v>17</v>
      </c>
      <c r="D178" s="73" t="s">
        <v>18</v>
      </c>
      <c r="E178" s="73"/>
      <c r="F178" s="73"/>
      <c r="G178" s="73">
        <v>57</v>
      </c>
      <c r="H178" s="73">
        <v>5</v>
      </c>
      <c r="I178" s="73">
        <v>1</v>
      </c>
      <c r="J178" s="73">
        <v>150</v>
      </c>
      <c r="K178" s="73">
        <v>5</v>
      </c>
      <c r="L178" s="95">
        <v>0.17152777777777775</v>
      </c>
      <c r="M178" s="95">
        <v>0.17500000000000002</v>
      </c>
      <c r="N178" s="74">
        <v>4</v>
      </c>
      <c r="O178" s="73" t="s">
        <v>31</v>
      </c>
      <c r="P178" s="96"/>
    </row>
    <row r="179" spans="1:16" s="11" customFormat="1" ht="15.75">
      <c r="A179" s="72">
        <v>44093</v>
      </c>
      <c r="B179" s="73"/>
      <c r="C179" s="73" t="s">
        <v>17</v>
      </c>
      <c r="D179" s="73" t="s">
        <v>18</v>
      </c>
      <c r="E179" s="73"/>
      <c r="F179" s="73"/>
      <c r="G179" s="73">
        <v>57</v>
      </c>
      <c r="H179" s="73">
        <v>5</v>
      </c>
      <c r="I179" s="73">
        <v>2</v>
      </c>
      <c r="J179" s="73">
        <v>150</v>
      </c>
      <c r="K179" s="73">
        <v>50</v>
      </c>
      <c r="L179" s="95">
        <v>0.18194444444444444</v>
      </c>
      <c r="M179" s="95">
        <v>0.18541666666666667</v>
      </c>
      <c r="N179" s="74">
        <v>15</v>
      </c>
      <c r="O179" s="73" t="s">
        <v>25</v>
      </c>
      <c r="P179" s="96"/>
    </row>
    <row r="180" spans="1:16" s="11" customFormat="1" ht="15.75">
      <c r="A180" s="72">
        <v>44093</v>
      </c>
      <c r="B180" s="73"/>
      <c r="C180" s="73" t="s">
        <v>17</v>
      </c>
      <c r="D180" s="73" t="s">
        <v>18</v>
      </c>
      <c r="E180" s="73"/>
      <c r="F180" s="73"/>
      <c r="G180" s="73">
        <v>57</v>
      </c>
      <c r="H180" s="73">
        <v>5</v>
      </c>
      <c r="I180" s="73">
        <v>3</v>
      </c>
      <c r="J180" s="73">
        <v>170</v>
      </c>
      <c r="K180" s="73">
        <v>25</v>
      </c>
      <c r="L180" s="97" t="s">
        <v>36</v>
      </c>
      <c r="M180" s="97" t="s">
        <v>36</v>
      </c>
      <c r="N180" s="97" t="s">
        <v>36</v>
      </c>
      <c r="O180" s="73" t="s">
        <v>27</v>
      </c>
      <c r="P180" s="96"/>
    </row>
    <row r="181" spans="1:16" s="11" customFormat="1" ht="15.75">
      <c r="A181" s="72">
        <v>44093</v>
      </c>
      <c r="B181" s="73"/>
      <c r="C181" s="73" t="s">
        <v>17</v>
      </c>
      <c r="D181" s="73" t="s">
        <v>18</v>
      </c>
      <c r="E181" s="73"/>
      <c r="F181" s="73"/>
      <c r="G181" s="73">
        <v>57</v>
      </c>
      <c r="H181" s="73">
        <v>5</v>
      </c>
      <c r="I181" s="73">
        <v>4</v>
      </c>
      <c r="J181" s="73">
        <v>150</v>
      </c>
      <c r="K181" s="73">
        <v>59</v>
      </c>
      <c r="L181" s="97" t="s">
        <v>36</v>
      </c>
      <c r="M181" s="97" t="s">
        <v>36</v>
      </c>
      <c r="N181" s="97" t="s">
        <v>36</v>
      </c>
      <c r="O181" s="73" t="s">
        <v>30</v>
      </c>
      <c r="P181" s="96"/>
    </row>
    <row r="182" spans="1:16" s="11" customFormat="1" ht="15.75">
      <c r="A182" s="72">
        <v>44093</v>
      </c>
      <c r="B182" s="73"/>
      <c r="C182" s="73" t="s">
        <v>17</v>
      </c>
      <c r="D182" s="73" t="s">
        <v>18</v>
      </c>
      <c r="E182" s="73"/>
      <c r="F182" s="73"/>
      <c r="G182" s="73">
        <v>57</v>
      </c>
      <c r="H182" s="73">
        <v>5</v>
      </c>
      <c r="I182" s="73">
        <v>5</v>
      </c>
      <c r="J182" s="73">
        <v>230</v>
      </c>
      <c r="K182" s="73">
        <v>50</v>
      </c>
      <c r="L182" s="95">
        <v>0.20833333333333334</v>
      </c>
      <c r="M182" s="95">
        <v>0.21180555555555555</v>
      </c>
      <c r="N182" s="74">
        <v>17</v>
      </c>
      <c r="O182" s="73" t="s">
        <v>23</v>
      </c>
      <c r="P182" s="96"/>
    </row>
    <row r="183" spans="1:16" s="11" customFormat="1" ht="15.75">
      <c r="A183" s="72">
        <v>44094</v>
      </c>
      <c r="B183" s="73"/>
      <c r="C183" s="73" t="s">
        <v>49</v>
      </c>
      <c r="D183" s="73" t="s">
        <v>50</v>
      </c>
      <c r="E183" s="73"/>
      <c r="F183" s="73"/>
      <c r="G183" s="73">
        <v>54</v>
      </c>
      <c r="H183" s="73">
        <v>40</v>
      </c>
      <c r="I183" s="73">
        <v>1</v>
      </c>
      <c r="J183" s="73">
        <v>15</v>
      </c>
      <c r="K183" s="73">
        <v>60</v>
      </c>
      <c r="L183" s="97" t="s">
        <v>36</v>
      </c>
      <c r="M183" s="97" t="s">
        <v>36</v>
      </c>
      <c r="N183" s="74">
        <v>18</v>
      </c>
      <c r="O183" s="73" t="s">
        <v>25</v>
      </c>
      <c r="P183" s="96"/>
    </row>
    <row r="184" spans="1:16" s="11" customFormat="1" ht="15.75">
      <c r="A184" s="72">
        <v>44094</v>
      </c>
      <c r="B184" s="73"/>
      <c r="C184" s="73" t="s">
        <v>49</v>
      </c>
      <c r="D184" s="73" t="s">
        <v>50</v>
      </c>
      <c r="E184" s="73"/>
      <c r="F184" s="73"/>
      <c r="G184" s="73">
        <v>54</v>
      </c>
      <c r="H184" s="73">
        <v>40</v>
      </c>
      <c r="I184" s="73">
        <v>2</v>
      </c>
      <c r="J184" s="73">
        <v>25</v>
      </c>
      <c r="K184" s="73">
        <v>30</v>
      </c>
      <c r="L184" s="97" t="s">
        <v>36</v>
      </c>
      <c r="M184" s="97" t="s">
        <v>36</v>
      </c>
      <c r="N184" s="74">
        <v>40</v>
      </c>
      <c r="O184" s="73" t="s">
        <v>31</v>
      </c>
      <c r="P184" s="96"/>
    </row>
    <row r="185" spans="1:16" s="11" customFormat="1" ht="15.75">
      <c r="A185" s="72">
        <v>44094</v>
      </c>
      <c r="B185" s="73"/>
      <c r="C185" s="73" t="s">
        <v>49</v>
      </c>
      <c r="D185" s="73" t="s">
        <v>50</v>
      </c>
      <c r="E185" s="73"/>
      <c r="F185" s="73"/>
      <c r="G185" s="73">
        <v>54</v>
      </c>
      <c r="H185" s="73">
        <v>40</v>
      </c>
      <c r="I185" s="73">
        <v>3</v>
      </c>
      <c r="J185" s="73">
        <v>30</v>
      </c>
      <c r="K185" s="73">
        <v>50</v>
      </c>
      <c r="L185" s="97" t="s">
        <v>36</v>
      </c>
      <c r="M185" s="97" t="s">
        <v>36</v>
      </c>
      <c r="N185" s="74">
        <v>18</v>
      </c>
      <c r="O185" s="73" t="s">
        <v>30</v>
      </c>
      <c r="P185" s="96"/>
    </row>
    <row r="186" spans="1:16" s="11" customFormat="1" ht="15.75">
      <c r="A186" s="72">
        <v>44094</v>
      </c>
      <c r="B186" s="73"/>
      <c r="C186" s="73" t="s">
        <v>49</v>
      </c>
      <c r="D186" s="73" t="s">
        <v>50</v>
      </c>
      <c r="E186" s="73"/>
      <c r="F186" s="73"/>
      <c r="G186" s="73">
        <v>54</v>
      </c>
      <c r="H186" s="73">
        <v>40</v>
      </c>
      <c r="I186" s="73">
        <v>4</v>
      </c>
      <c r="J186" s="73">
        <v>25</v>
      </c>
      <c r="K186" s="73">
        <v>20</v>
      </c>
      <c r="L186" s="97" t="s">
        <v>36</v>
      </c>
      <c r="M186" s="97" t="s">
        <v>36</v>
      </c>
      <c r="N186" s="97" t="s">
        <v>36</v>
      </c>
      <c r="O186" s="73" t="s">
        <v>27</v>
      </c>
      <c r="P186" s="96"/>
    </row>
    <row r="187" spans="1:16" s="11" customFormat="1" ht="15.75">
      <c r="A187" s="72">
        <v>44094</v>
      </c>
      <c r="B187" s="73"/>
      <c r="C187" s="73" t="s">
        <v>49</v>
      </c>
      <c r="D187" s="73" t="s">
        <v>50</v>
      </c>
      <c r="E187" s="73"/>
      <c r="F187" s="73"/>
      <c r="G187" s="73">
        <v>54</v>
      </c>
      <c r="H187" s="73">
        <v>40</v>
      </c>
      <c r="I187" s="73">
        <v>5</v>
      </c>
      <c r="J187" s="73">
        <v>40</v>
      </c>
      <c r="K187" s="73">
        <v>50</v>
      </c>
      <c r="L187" s="97" t="s">
        <v>36</v>
      </c>
      <c r="M187" s="97" t="s">
        <v>36</v>
      </c>
      <c r="N187" s="97" t="s">
        <v>36</v>
      </c>
      <c r="O187" s="73" t="s">
        <v>23</v>
      </c>
      <c r="P187" s="96" t="s">
        <v>96</v>
      </c>
    </row>
    <row r="188" spans="1:16" s="11" customFormat="1" ht="15.75">
      <c r="A188" s="72">
        <v>44094</v>
      </c>
      <c r="B188" s="73"/>
      <c r="C188" s="73" t="s">
        <v>45</v>
      </c>
      <c r="D188" s="73" t="s">
        <v>97</v>
      </c>
      <c r="E188" s="73"/>
      <c r="F188" s="73"/>
      <c r="G188" s="73">
        <v>61</v>
      </c>
      <c r="H188" s="73">
        <v>10</v>
      </c>
      <c r="I188" s="73">
        <v>1</v>
      </c>
      <c r="J188" s="73">
        <v>80</v>
      </c>
      <c r="K188" s="73">
        <v>75</v>
      </c>
      <c r="L188" s="95">
        <v>6.3888888888888884E-2</v>
      </c>
      <c r="M188" s="95">
        <v>6.7361111111111108E-2</v>
      </c>
      <c r="N188" s="74">
        <v>33</v>
      </c>
      <c r="O188" s="73" t="s">
        <v>31</v>
      </c>
      <c r="P188" s="96"/>
    </row>
    <row r="189" spans="1:16" s="11" customFormat="1" ht="15.75">
      <c r="A189" s="72">
        <v>44094</v>
      </c>
      <c r="B189" s="73"/>
      <c r="C189" s="73" t="s">
        <v>45</v>
      </c>
      <c r="D189" s="73" t="s">
        <v>97</v>
      </c>
      <c r="E189" s="73"/>
      <c r="F189" s="73"/>
      <c r="G189" s="73">
        <v>61</v>
      </c>
      <c r="H189" s="73">
        <v>10</v>
      </c>
      <c r="I189" s="73">
        <v>2</v>
      </c>
      <c r="J189" s="73">
        <v>90</v>
      </c>
      <c r="K189" s="73">
        <v>80</v>
      </c>
      <c r="L189" s="95">
        <v>6.5972222222222224E-2</v>
      </c>
      <c r="M189" s="95">
        <v>6.9444444444444434E-2</v>
      </c>
      <c r="N189" s="74">
        <v>50</v>
      </c>
      <c r="O189" s="73" t="s">
        <v>25</v>
      </c>
      <c r="P189" s="96"/>
    </row>
    <row r="190" spans="1:16" s="11" customFormat="1" ht="15.75">
      <c r="A190" s="72">
        <v>44094</v>
      </c>
      <c r="B190" s="73"/>
      <c r="C190" s="73" t="s">
        <v>45</v>
      </c>
      <c r="D190" s="73" t="s">
        <v>97</v>
      </c>
      <c r="E190" s="73"/>
      <c r="F190" s="73"/>
      <c r="G190" s="73">
        <v>61</v>
      </c>
      <c r="H190" s="73">
        <v>10</v>
      </c>
      <c r="I190" s="73">
        <v>3</v>
      </c>
      <c r="J190" s="73">
        <v>75</v>
      </c>
      <c r="K190" s="73">
        <v>90</v>
      </c>
      <c r="L190" s="95">
        <v>7.2916666666666671E-2</v>
      </c>
      <c r="M190" s="95">
        <v>7.6388888888888895E-2</v>
      </c>
      <c r="N190" s="74">
        <v>11</v>
      </c>
      <c r="O190" s="73" t="s">
        <v>27</v>
      </c>
      <c r="P190" s="96"/>
    </row>
    <row r="191" spans="1:16" s="11" customFormat="1" ht="15.75">
      <c r="A191" s="72">
        <v>44094</v>
      </c>
      <c r="B191" s="73"/>
      <c r="C191" s="73" t="s">
        <v>45</v>
      </c>
      <c r="D191" s="73" t="s">
        <v>97</v>
      </c>
      <c r="E191" s="73"/>
      <c r="F191" s="73"/>
      <c r="G191" s="73">
        <v>61</v>
      </c>
      <c r="H191" s="73">
        <v>10</v>
      </c>
      <c r="I191" s="73">
        <v>4</v>
      </c>
      <c r="J191" s="73">
        <v>60</v>
      </c>
      <c r="K191" s="73">
        <v>80</v>
      </c>
      <c r="L191" s="97" t="s">
        <v>36</v>
      </c>
      <c r="M191" s="97" t="s">
        <v>36</v>
      </c>
      <c r="N191" s="97" t="s">
        <v>36</v>
      </c>
      <c r="O191" s="73" t="s">
        <v>30</v>
      </c>
      <c r="P191" s="96"/>
    </row>
    <row r="192" spans="1:16" s="11" customFormat="1" ht="15.75">
      <c r="A192" s="72">
        <v>44094</v>
      </c>
      <c r="B192" s="73"/>
      <c r="C192" s="73" t="s">
        <v>45</v>
      </c>
      <c r="D192" s="73" t="s">
        <v>97</v>
      </c>
      <c r="E192" s="73"/>
      <c r="F192" s="73"/>
      <c r="G192" s="73">
        <v>61</v>
      </c>
      <c r="H192" s="73">
        <v>10</v>
      </c>
      <c r="I192" s="73">
        <v>5</v>
      </c>
      <c r="J192" s="73">
        <v>50</v>
      </c>
      <c r="K192" s="73">
        <v>50</v>
      </c>
      <c r="L192" s="97" t="s">
        <v>36</v>
      </c>
      <c r="M192" s="97" t="s">
        <v>36</v>
      </c>
      <c r="N192" s="97" t="s">
        <v>36</v>
      </c>
      <c r="O192" s="73" t="s">
        <v>23</v>
      </c>
      <c r="P192" s="96"/>
    </row>
    <row r="193" spans="1:16" s="11" customFormat="1" ht="15.75">
      <c r="A193" s="72">
        <v>44094</v>
      </c>
      <c r="B193" s="73"/>
      <c r="C193" s="73" t="s">
        <v>47</v>
      </c>
      <c r="D193" s="73" t="s">
        <v>48</v>
      </c>
      <c r="E193" s="73"/>
      <c r="F193" s="73"/>
      <c r="G193" s="73">
        <v>61</v>
      </c>
      <c r="H193" s="73">
        <v>10</v>
      </c>
      <c r="I193" s="73">
        <v>1</v>
      </c>
      <c r="J193" s="73">
        <v>140</v>
      </c>
      <c r="K193" s="73">
        <v>20</v>
      </c>
      <c r="L193" s="95">
        <v>0.14722222222222223</v>
      </c>
      <c r="M193" s="95">
        <v>0.15069444444444444</v>
      </c>
      <c r="N193" s="74">
        <v>5</v>
      </c>
      <c r="O193" s="73" t="s">
        <v>31</v>
      </c>
      <c r="P193" s="96"/>
    </row>
    <row r="194" spans="1:16" s="11" customFormat="1" ht="15.75">
      <c r="A194" s="72">
        <v>44094</v>
      </c>
      <c r="B194" s="73"/>
      <c r="C194" s="73" t="s">
        <v>47</v>
      </c>
      <c r="D194" s="73" t="s">
        <v>48</v>
      </c>
      <c r="E194" s="73"/>
      <c r="F194" s="73"/>
      <c r="G194" s="73">
        <v>61</v>
      </c>
      <c r="H194" s="73">
        <v>10</v>
      </c>
      <c r="I194" s="73">
        <v>2</v>
      </c>
      <c r="J194" s="73">
        <v>130</v>
      </c>
      <c r="K194" s="73">
        <v>10</v>
      </c>
      <c r="L194" s="97" t="s">
        <v>36</v>
      </c>
      <c r="M194" s="97" t="s">
        <v>36</v>
      </c>
      <c r="N194" s="74">
        <v>7</v>
      </c>
      <c r="O194" s="73" t="s">
        <v>25</v>
      </c>
      <c r="P194" s="96"/>
    </row>
    <row r="195" spans="1:16" s="11" customFormat="1" ht="15.75">
      <c r="A195" s="72">
        <v>44094</v>
      </c>
      <c r="B195" s="73"/>
      <c r="C195" s="73" t="s">
        <v>47</v>
      </c>
      <c r="D195" s="73" t="s">
        <v>48</v>
      </c>
      <c r="E195" s="73"/>
      <c r="F195" s="73"/>
      <c r="G195" s="73">
        <v>61</v>
      </c>
      <c r="H195" s="73">
        <v>10</v>
      </c>
      <c r="I195" s="73">
        <v>3</v>
      </c>
      <c r="J195" s="73">
        <v>125</v>
      </c>
      <c r="K195" s="73">
        <v>20</v>
      </c>
      <c r="L195" s="97" t="s">
        <v>36</v>
      </c>
      <c r="M195" s="97" t="s">
        <v>36</v>
      </c>
      <c r="N195" s="74">
        <v>3</v>
      </c>
      <c r="O195" s="73" t="s">
        <v>27</v>
      </c>
      <c r="P195" s="96"/>
    </row>
    <row r="196" spans="1:16" s="11" customFormat="1" ht="15.75">
      <c r="A196" s="72">
        <v>44094</v>
      </c>
      <c r="B196" s="73"/>
      <c r="C196" s="73" t="s">
        <v>47</v>
      </c>
      <c r="D196" s="73" t="s">
        <v>48</v>
      </c>
      <c r="E196" s="73"/>
      <c r="F196" s="73"/>
      <c r="G196" s="73">
        <v>61</v>
      </c>
      <c r="H196" s="73">
        <v>10</v>
      </c>
      <c r="I196" s="73">
        <v>4</v>
      </c>
      <c r="J196" s="73">
        <v>68</v>
      </c>
      <c r="K196" s="73">
        <v>10</v>
      </c>
      <c r="L196" s="97" t="s">
        <v>36</v>
      </c>
      <c r="M196" s="97" t="s">
        <v>36</v>
      </c>
      <c r="N196" s="97" t="s">
        <v>36</v>
      </c>
      <c r="O196" s="73" t="s">
        <v>30</v>
      </c>
      <c r="P196" s="96"/>
    </row>
    <row r="197" spans="1:16" s="11" customFormat="1" ht="15.75">
      <c r="A197" s="72">
        <v>44094</v>
      </c>
      <c r="B197" s="73"/>
      <c r="C197" s="73" t="s">
        <v>47</v>
      </c>
      <c r="D197" s="73" t="s">
        <v>48</v>
      </c>
      <c r="E197" s="73"/>
      <c r="F197" s="73"/>
      <c r="G197" s="73">
        <v>61</v>
      </c>
      <c r="H197" s="73">
        <v>10</v>
      </c>
      <c r="I197" s="73">
        <v>5</v>
      </c>
      <c r="J197" s="73">
        <v>50</v>
      </c>
      <c r="K197" s="73">
        <v>10</v>
      </c>
      <c r="L197" s="97" t="s">
        <v>36</v>
      </c>
      <c r="M197" s="97" t="s">
        <v>36</v>
      </c>
      <c r="N197" s="97" t="s">
        <v>36</v>
      </c>
      <c r="O197" s="73" t="s">
        <v>23</v>
      </c>
      <c r="P197" s="96"/>
    </row>
    <row r="198" spans="1:16" s="11" customFormat="1" ht="15.75">
      <c r="A198" s="72">
        <v>44095</v>
      </c>
      <c r="B198" s="73"/>
      <c r="C198" s="73" t="s">
        <v>55</v>
      </c>
      <c r="D198" s="73" t="s">
        <v>56</v>
      </c>
      <c r="E198" s="73"/>
      <c r="F198" s="73"/>
      <c r="G198" s="73">
        <v>54</v>
      </c>
      <c r="H198" s="73">
        <v>5</v>
      </c>
      <c r="I198" s="73">
        <v>1</v>
      </c>
      <c r="J198" s="73">
        <v>50</v>
      </c>
      <c r="K198" s="73">
        <v>50</v>
      </c>
      <c r="L198" s="95">
        <v>0.46875</v>
      </c>
      <c r="M198" s="95">
        <v>0.47222222222222227</v>
      </c>
      <c r="N198" s="74">
        <v>11</v>
      </c>
      <c r="O198" s="73" t="s">
        <v>31</v>
      </c>
      <c r="P198" s="96"/>
    </row>
    <row r="199" spans="1:16" s="11" customFormat="1" ht="15.75">
      <c r="A199" s="72">
        <v>44095</v>
      </c>
      <c r="B199" s="73"/>
      <c r="C199" s="73" t="s">
        <v>55</v>
      </c>
      <c r="D199" s="73" t="s">
        <v>56</v>
      </c>
      <c r="E199" s="73"/>
      <c r="F199" s="73"/>
      <c r="G199" s="73">
        <v>54</v>
      </c>
      <c r="H199" s="73">
        <v>51</v>
      </c>
      <c r="I199" s="73">
        <v>2</v>
      </c>
      <c r="J199" s="73">
        <v>95</v>
      </c>
      <c r="K199" s="73">
        <v>25</v>
      </c>
      <c r="L199" s="95">
        <v>0.46875</v>
      </c>
      <c r="M199" s="95">
        <v>0.47222222222222227</v>
      </c>
      <c r="N199" s="74">
        <v>13</v>
      </c>
      <c r="O199" s="73" t="s">
        <v>25</v>
      </c>
      <c r="P199" s="96"/>
    </row>
    <row r="200" spans="1:16" s="11" customFormat="1" ht="15.75">
      <c r="A200" s="72">
        <v>44095</v>
      </c>
      <c r="B200" s="73"/>
      <c r="C200" s="73" t="s">
        <v>55</v>
      </c>
      <c r="D200" s="73" t="s">
        <v>56</v>
      </c>
      <c r="E200" s="73"/>
      <c r="F200" s="73"/>
      <c r="G200" s="73">
        <v>54</v>
      </c>
      <c r="H200" s="73">
        <v>51</v>
      </c>
      <c r="I200" s="73">
        <v>3</v>
      </c>
      <c r="J200" s="73">
        <v>50</v>
      </c>
      <c r="K200" s="73">
        <v>75</v>
      </c>
      <c r="L200" s="97" t="s">
        <v>36</v>
      </c>
      <c r="M200" s="97" t="s">
        <v>36</v>
      </c>
      <c r="N200" s="74">
        <v>21</v>
      </c>
      <c r="O200" s="73" t="s">
        <v>27</v>
      </c>
      <c r="P200" s="96"/>
    </row>
    <row r="201" spans="1:16" s="11" customFormat="1" ht="15.75">
      <c r="A201" s="72">
        <v>44095</v>
      </c>
      <c r="B201" s="73"/>
      <c r="C201" s="73" t="s">
        <v>55</v>
      </c>
      <c r="D201" s="73" t="s">
        <v>56</v>
      </c>
      <c r="E201" s="73"/>
      <c r="F201" s="73"/>
      <c r="G201" s="73">
        <v>54</v>
      </c>
      <c r="H201" s="73">
        <v>51</v>
      </c>
      <c r="I201" s="73">
        <v>4</v>
      </c>
      <c r="J201" s="73">
        <v>120</v>
      </c>
      <c r="K201" s="73">
        <v>50</v>
      </c>
      <c r="L201" s="97" t="s">
        <v>36</v>
      </c>
      <c r="M201" s="97" t="s">
        <v>36</v>
      </c>
      <c r="N201" s="97" t="s">
        <v>36</v>
      </c>
      <c r="O201" s="73" t="s">
        <v>30</v>
      </c>
      <c r="P201" s="96"/>
    </row>
    <row r="202" spans="1:16" s="11" customFormat="1" ht="15.75">
      <c r="A202" s="72">
        <v>44095</v>
      </c>
      <c r="B202" s="73"/>
      <c r="C202" s="73" t="s">
        <v>55</v>
      </c>
      <c r="D202" s="73" t="s">
        <v>56</v>
      </c>
      <c r="E202" s="73"/>
      <c r="F202" s="73"/>
      <c r="G202" s="73">
        <v>54</v>
      </c>
      <c r="H202" s="73">
        <v>51</v>
      </c>
      <c r="I202" s="73">
        <v>5</v>
      </c>
      <c r="J202" s="73">
        <v>200</v>
      </c>
      <c r="K202" s="73">
        <v>70</v>
      </c>
      <c r="L202" s="95">
        <v>0.49861111111111112</v>
      </c>
      <c r="M202" s="95">
        <v>0.50208333333333333</v>
      </c>
      <c r="N202" s="74">
        <v>21</v>
      </c>
      <c r="O202" s="73" t="s">
        <v>23</v>
      </c>
      <c r="P202" s="96"/>
    </row>
    <row r="203" spans="1:16" s="11" customFormat="1" ht="15.75">
      <c r="A203" s="72">
        <v>44095</v>
      </c>
      <c r="B203" s="73"/>
      <c r="C203" s="73" t="s">
        <v>53</v>
      </c>
      <c r="D203" s="73" t="s">
        <v>54</v>
      </c>
      <c r="E203" s="73"/>
      <c r="F203" s="73"/>
      <c r="G203" s="73">
        <v>63</v>
      </c>
      <c r="H203" s="73">
        <v>15</v>
      </c>
      <c r="I203" s="73">
        <v>1</v>
      </c>
      <c r="J203" s="73">
        <v>145</v>
      </c>
      <c r="K203" s="73">
        <v>80</v>
      </c>
      <c r="L203" s="97" t="s">
        <v>36</v>
      </c>
      <c r="M203" s="97" t="s">
        <v>36</v>
      </c>
      <c r="N203" s="74">
        <v>22</v>
      </c>
      <c r="O203" s="73" t="s">
        <v>25</v>
      </c>
      <c r="P203" s="96"/>
    </row>
    <row r="204" spans="1:16" s="11" customFormat="1" ht="15.75">
      <c r="A204" s="72">
        <v>44095</v>
      </c>
      <c r="B204" s="73"/>
      <c r="C204" s="73" t="s">
        <v>53</v>
      </c>
      <c r="D204" s="73" t="s">
        <v>54</v>
      </c>
      <c r="E204" s="73"/>
      <c r="F204" s="73"/>
      <c r="G204" s="73">
        <v>63</v>
      </c>
      <c r="H204" s="73">
        <v>15</v>
      </c>
      <c r="I204" s="73">
        <v>2</v>
      </c>
      <c r="J204" s="73">
        <v>130</v>
      </c>
      <c r="K204" s="73">
        <v>60</v>
      </c>
      <c r="L204" s="95">
        <v>0.15416666666666667</v>
      </c>
      <c r="M204" s="95">
        <v>0.15763888888888888</v>
      </c>
      <c r="N204" s="97">
        <v>18</v>
      </c>
      <c r="O204" s="73" t="s">
        <v>31</v>
      </c>
      <c r="P204" s="96"/>
    </row>
    <row r="205" spans="1:16" s="11" customFormat="1" ht="15.75">
      <c r="A205" s="72">
        <v>44095</v>
      </c>
      <c r="B205" s="73"/>
      <c r="C205" s="73" t="s">
        <v>53</v>
      </c>
      <c r="D205" s="73" t="s">
        <v>54</v>
      </c>
      <c r="E205" s="73"/>
      <c r="F205" s="73"/>
      <c r="G205" s="73">
        <v>63</v>
      </c>
      <c r="H205" s="73">
        <v>15</v>
      </c>
      <c r="I205" s="73">
        <v>3</v>
      </c>
      <c r="J205" s="73">
        <v>50</v>
      </c>
      <c r="K205" s="73">
        <v>75</v>
      </c>
      <c r="L205" s="97" t="s">
        <v>36</v>
      </c>
      <c r="M205" s="97" t="s">
        <v>36</v>
      </c>
      <c r="N205" s="97" t="s">
        <v>36</v>
      </c>
      <c r="O205" s="73" t="s">
        <v>27</v>
      </c>
      <c r="P205" s="96"/>
    </row>
    <row r="206" spans="1:16" s="11" customFormat="1" ht="15.75">
      <c r="A206" s="72">
        <v>44095</v>
      </c>
      <c r="B206" s="73"/>
      <c r="C206" s="73" t="s">
        <v>53</v>
      </c>
      <c r="D206" s="73" t="s">
        <v>54</v>
      </c>
      <c r="E206" s="73"/>
      <c r="F206" s="73"/>
      <c r="G206" s="73">
        <v>63</v>
      </c>
      <c r="H206" s="73">
        <v>15</v>
      </c>
      <c r="I206" s="73">
        <v>4</v>
      </c>
      <c r="J206" s="73">
        <v>120</v>
      </c>
      <c r="K206" s="73">
        <v>50</v>
      </c>
      <c r="L206" s="97" t="s">
        <v>36</v>
      </c>
      <c r="M206" s="97" t="s">
        <v>36</v>
      </c>
      <c r="N206" s="97" t="s">
        <v>36</v>
      </c>
      <c r="O206" s="73" t="s">
        <v>30</v>
      </c>
      <c r="P206" s="96"/>
    </row>
    <row r="207" spans="1:16" s="11" customFormat="1" ht="15.75">
      <c r="A207" s="72">
        <v>44095</v>
      </c>
      <c r="B207" s="73"/>
      <c r="C207" s="73" t="s">
        <v>53</v>
      </c>
      <c r="D207" s="73" t="s">
        <v>54</v>
      </c>
      <c r="E207" s="73"/>
      <c r="F207" s="73"/>
      <c r="G207" s="73">
        <v>63</v>
      </c>
      <c r="H207" s="73">
        <v>15</v>
      </c>
      <c r="I207" s="73">
        <v>5</v>
      </c>
      <c r="J207" s="95">
        <v>6.5972222222222224E-2</v>
      </c>
      <c r="K207" s="73">
        <v>75</v>
      </c>
      <c r="L207" s="97" t="s">
        <v>36</v>
      </c>
      <c r="M207" s="97" t="s">
        <v>36</v>
      </c>
      <c r="N207" s="74">
        <v>15</v>
      </c>
      <c r="O207" s="73" t="s">
        <v>23</v>
      </c>
      <c r="P207" s="96"/>
    </row>
    <row r="208" spans="1:16" s="110" customFormat="1" ht="15.75">
      <c r="A208" s="176">
        <v>44095</v>
      </c>
      <c r="B208" s="177"/>
      <c r="C208" s="177" t="s">
        <v>51</v>
      </c>
      <c r="D208" s="177" t="s">
        <v>52</v>
      </c>
      <c r="E208" s="177"/>
      <c r="F208" s="177"/>
      <c r="G208" s="177">
        <v>64</v>
      </c>
      <c r="H208" s="177">
        <v>15</v>
      </c>
      <c r="I208" s="177">
        <v>1</v>
      </c>
      <c r="J208" s="177"/>
      <c r="K208" s="177"/>
      <c r="L208" s="178" t="s">
        <v>36</v>
      </c>
      <c r="M208" s="178" t="s">
        <v>36</v>
      </c>
      <c r="N208" s="179">
        <v>7</v>
      </c>
      <c r="O208" s="177"/>
      <c r="P208" s="180"/>
    </row>
    <row r="209" spans="1:16" s="11" customFormat="1" ht="15.75">
      <c r="A209" s="72">
        <v>44095</v>
      </c>
      <c r="B209" s="73"/>
      <c r="C209" s="73" t="s">
        <v>51</v>
      </c>
      <c r="D209" s="73" t="s">
        <v>52</v>
      </c>
      <c r="E209" s="73"/>
      <c r="F209" s="73"/>
      <c r="G209" s="73">
        <v>64</v>
      </c>
      <c r="H209" s="73">
        <v>15</v>
      </c>
      <c r="I209" s="73">
        <v>2</v>
      </c>
      <c r="J209" s="73">
        <v>120</v>
      </c>
      <c r="K209" s="73">
        <v>50</v>
      </c>
      <c r="L209" s="97" t="s">
        <v>36</v>
      </c>
      <c r="M209" s="97" t="s">
        <v>36</v>
      </c>
      <c r="N209" s="74">
        <v>7</v>
      </c>
      <c r="O209" s="73" t="s">
        <v>25</v>
      </c>
      <c r="P209" s="96"/>
    </row>
    <row r="210" spans="1:16" s="11" customFormat="1" ht="15.75">
      <c r="A210" s="72">
        <v>44095</v>
      </c>
      <c r="B210" s="73"/>
      <c r="C210" s="73" t="s">
        <v>51</v>
      </c>
      <c r="D210" s="73" t="s">
        <v>52</v>
      </c>
      <c r="E210" s="73"/>
      <c r="F210" s="73"/>
      <c r="G210" s="73">
        <v>64</v>
      </c>
      <c r="H210" s="73">
        <v>15</v>
      </c>
      <c r="I210" s="73">
        <v>3</v>
      </c>
      <c r="J210" s="73">
        <v>160</v>
      </c>
      <c r="K210" s="73">
        <v>75</v>
      </c>
      <c r="L210" s="97" t="s">
        <v>36</v>
      </c>
      <c r="M210" s="97" t="s">
        <v>36</v>
      </c>
      <c r="N210" s="74">
        <v>23</v>
      </c>
      <c r="O210" s="73" t="s">
        <v>27</v>
      </c>
      <c r="P210" s="96"/>
    </row>
    <row r="211" spans="1:16" s="11" customFormat="1" ht="15.75">
      <c r="A211" s="72">
        <v>44095</v>
      </c>
      <c r="B211" s="73"/>
      <c r="C211" s="73" t="s">
        <v>51</v>
      </c>
      <c r="D211" s="73" t="s">
        <v>52</v>
      </c>
      <c r="E211" s="73"/>
      <c r="F211" s="73"/>
      <c r="G211" s="73">
        <v>64</v>
      </c>
      <c r="H211" s="73">
        <v>15</v>
      </c>
      <c r="I211" s="73">
        <v>4</v>
      </c>
      <c r="J211" s="73">
        <v>156</v>
      </c>
      <c r="K211" s="73">
        <v>40</v>
      </c>
      <c r="L211" s="97" t="s">
        <v>36</v>
      </c>
      <c r="M211" s="97" t="s">
        <v>36</v>
      </c>
      <c r="N211" s="97" t="s">
        <v>36</v>
      </c>
      <c r="O211" s="73" t="s">
        <v>30</v>
      </c>
      <c r="P211" s="96"/>
    </row>
    <row r="212" spans="1:16" s="11" customFormat="1" ht="15.75">
      <c r="A212" s="72">
        <v>44095</v>
      </c>
      <c r="B212" s="73"/>
      <c r="C212" s="73" t="s">
        <v>51</v>
      </c>
      <c r="D212" s="73" t="s">
        <v>52</v>
      </c>
      <c r="E212" s="73"/>
      <c r="F212" s="73"/>
      <c r="G212" s="73">
        <v>64</v>
      </c>
      <c r="H212" s="73">
        <v>15</v>
      </c>
      <c r="I212" s="73">
        <v>5</v>
      </c>
      <c r="J212" s="73">
        <v>155</v>
      </c>
      <c r="K212" s="73">
        <v>30</v>
      </c>
      <c r="L212" s="97" t="s">
        <v>36</v>
      </c>
      <c r="M212" s="97" t="s">
        <v>36</v>
      </c>
      <c r="N212" s="97" t="s">
        <v>36</v>
      </c>
      <c r="O212" s="73" t="s">
        <v>23</v>
      </c>
      <c r="P212" s="96"/>
    </row>
    <row r="213" spans="1:16" s="11" customFormat="1" ht="15.75">
      <c r="A213" s="72">
        <v>44096</v>
      </c>
      <c r="B213" s="73"/>
      <c r="C213" s="73" t="s">
        <v>33</v>
      </c>
      <c r="D213" s="73" t="s">
        <v>37</v>
      </c>
      <c r="E213" s="73"/>
      <c r="F213" s="73"/>
      <c r="G213" s="73">
        <v>55</v>
      </c>
      <c r="H213" s="73">
        <v>5</v>
      </c>
      <c r="I213" s="73">
        <v>1</v>
      </c>
      <c r="J213" s="73">
        <v>115</v>
      </c>
      <c r="K213" s="73">
        <v>50</v>
      </c>
      <c r="L213" s="95">
        <v>0.44444444444444442</v>
      </c>
      <c r="M213" s="95">
        <v>0.44791666666666669</v>
      </c>
      <c r="N213" s="74">
        <v>2</v>
      </c>
      <c r="O213" s="73" t="s">
        <v>31</v>
      </c>
      <c r="P213" s="96"/>
    </row>
    <row r="214" spans="1:16" s="11" customFormat="1" ht="15.75">
      <c r="A214" s="72">
        <v>44096</v>
      </c>
      <c r="B214" s="73"/>
      <c r="C214" s="73" t="s">
        <v>33</v>
      </c>
      <c r="D214" s="73" t="s">
        <v>37</v>
      </c>
      <c r="E214" s="73"/>
      <c r="F214" s="73"/>
      <c r="G214" s="73">
        <v>55</v>
      </c>
      <c r="H214" s="73">
        <v>5</v>
      </c>
      <c r="I214" s="73">
        <v>2</v>
      </c>
      <c r="J214" s="73">
        <v>150</v>
      </c>
      <c r="K214" s="97">
        <v>90</v>
      </c>
      <c r="L214" s="97" t="s">
        <v>36</v>
      </c>
      <c r="M214" s="97" t="s">
        <v>36</v>
      </c>
      <c r="N214" s="97" t="s">
        <v>36</v>
      </c>
      <c r="O214" s="73" t="s">
        <v>25</v>
      </c>
      <c r="P214" s="96"/>
    </row>
    <row r="215" spans="1:16" s="11" customFormat="1" ht="15.75">
      <c r="A215" s="72">
        <v>44096</v>
      </c>
      <c r="B215" s="73"/>
      <c r="C215" s="73" t="s">
        <v>33</v>
      </c>
      <c r="D215" s="73" t="s">
        <v>37</v>
      </c>
      <c r="E215" s="73"/>
      <c r="F215" s="73"/>
      <c r="G215" s="73">
        <v>55</v>
      </c>
      <c r="H215" s="73">
        <v>5</v>
      </c>
      <c r="I215" s="73">
        <v>3</v>
      </c>
      <c r="J215" s="73">
        <v>105</v>
      </c>
      <c r="K215" s="73">
        <v>70</v>
      </c>
      <c r="L215" s="97" t="s">
        <v>36</v>
      </c>
      <c r="M215" s="97" t="s">
        <v>36</v>
      </c>
      <c r="N215" s="74">
        <v>6</v>
      </c>
      <c r="O215" s="73" t="s">
        <v>27</v>
      </c>
      <c r="P215" s="96"/>
    </row>
    <row r="216" spans="1:16" s="11" customFormat="1" ht="15.75">
      <c r="A216" s="72">
        <v>44096</v>
      </c>
      <c r="B216" s="73"/>
      <c r="C216" s="73" t="s">
        <v>33</v>
      </c>
      <c r="D216" s="73" t="s">
        <v>37</v>
      </c>
      <c r="E216" s="73"/>
      <c r="F216" s="73"/>
      <c r="G216" s="73">
        <v>55</v>
      </c>
      <c r="H216" s="73">
        <v>5</v>
      </c>
      <c r="I216" s="73">
        <v>4</v>
      </c>
      <c r="J216" s="73">
        <v>160</v>
      </c>
      <c r="K216" s="73">
        <v>80</v>
      </c>
      <c r="L216" s="97" t="s">
        <v>36</v>
      </c>
      <c r="M216" s="97" t="s">
        <v>36</v>
      </c>
      <c r="N216" s="74">
        <v>11</v>
      </c>
      <c r="O216" s="73" t="s">
        <v>30</v>
      </c>
      <c r="P216" s="96"/>
    </row>
    <row r="217" spans="1:16" s="11" customFormat="1" ht="15.75">
      <c r="A217" s="72">
        <v>44096</v>
      </c>
      <c r="B217" s="73"/>
      <c r="C217" s="73" t="s">
        <v>33</v>
      </c>
      <c r="D217" s="73" t="s">
        <v>37</v>
      </c>
      <c r="E217" s="73"/>
      <c r="F217" s="73"/>
      <c r="G217" s="73">
        <v>55</v>
      </c>
      <c r="H217" s="73">
        <v>5</v>
      </c>
      <c r="I217" s="73">
        <v>5</v>
      </c>
      <c r="J217" s="73">
        <v>175</v>
      </c>
      <c r="K217" s="73">
        <v>50</v>
      </c>
      <c r="L217" s="97" t="s">
        <v>36</v>
      </c>
      <c r="M217" s="97" t="s">
        <v>36</v>
      </c>
      <c r="N217" s="97" t="s">
        <v>36</v>
      </c>
      <c r="O217" s="73" t="s">
        <v>23</v>
      </c>
      <c r="P217" s="96"/>
    </row>
    <row r="218" spans="1:16" s="11" customFormat="1" ht="15.75">
      <c r="A218" s="72">
        <v>44096</v>
      </c>
      <c r="B218" s="73"/>
      <c r="C218" s="73" t="s">
        <v>33</v>
      </c>
      <c r="D218" s="73" t="s">
        <v>98</v>
      </c>
      <c r="E218" s="73"/>
      <c r="F218" s="73"/>
      <c r="G218" s="73">
        <v>61</v>
      </c>
      <c r="H218" s="73">
        <v>0</v>
      </c>
      <c r="I218" s="73">
        <v>1</v>
      </c>
      <c r="J218" s="73">
        <v>185</v>
      </c>
      <c r="K218" s="73">
        <v>50</v>
      </c>
      <c r="L218" s="95">
        <v>0.49305555555555558</v>
      </c>
      <c r="M218" s="95">
        <v>0.49652777777777773</v>
      </c>
      <c r="N218" s="74">
        <v>5</v>
      </c>
      <c r="O218" s="73" t="s">
        <v>31</v>
      </c>
      <c r="P218" s="96"/>
    </row>
    <row r="219" spans="1:16" s="11" customFormat="1" ht="15.75">
      <c r="A219" s="72">
        <v>44096</v>
      </c>
      <c r="B219" s="73"/>
      <c r="C219" s="73" t="s">
        <v>33</v>
      </c>
      <c r="D219" s="73" t="s">
        <v>98</v>
      </c>
      <c r="E219" s="73"/>
      <c r="F219" s="73"/>
      <c r="G219" s="73">
        <v>61</v>
      </c>
      <c r="H219" s="73">
        <v>0</v>
      </c>
      <c r="I219" s="73">
        <v>2</v>
      </c>
      <c r="J219" s="73">
        <v>200</v>
      </c>
      <c r="K219" s="73">
        <v>75</v>
      </c>
      <c r="L219" s="95">
        <v>0.50208333333333333</v>
      </c>
      <c r="M219" s="95">
        <v>0.50555555555555554</v>
      </c>
      <c r="N219" s="74">
        <v>15</v>
      </c>
      <c r="O219" s="73" t="s">
        <v>25</v>
      </c>
      <c r="P219" s="96"/>
    </row>
    <row r="220" spans="1:16" s="11" customFormat="1" ht="15.75">
      <c r="A220" s="72">
        <v>44096</v>
      </c>
      <c r="B220" s="73"/>
      <c r="C220" s="73" t="s">
        <v>33</v>
      </c>
      <c r="D220" s="73" t="s">
        <v>98</v>
      </c>
      <c r="E220" s="73"/>
      <c r="F220" s="73"/>
      <c r="G220" s="73">
        <v>61</v>
      </c>
      <c r="H220" s="73">
        <v>0</v>
      </c>
      <c r="I220" s="73">
        <v>3</v>
      </c>
      <c r="J220" s="73">
        <v>210</v>
      </c>
      <c r="K220" s="73">
        <v>40</v>
      </c>
      <c r="L220" s="95">
        <v>0.51041666666666663</v>
      </c>
      <c r="M220" s="95">
        <v>0.51388888888888895</v>
      </c>
      <c r="N220" s="74">
        <v>6</v>
      </c>
      <c r="O220" s="73" t="s">
        <v>27</v>
      </c>
      <c r="P220" s="96"/>
    </row>
    <row r="221" spans="1:16" s="11" customFormat="1" ht="15.75">
      <c r="A221" s="72">
        <v>44096</v>
      </c>
      <c r="B221" s="73"/>
      <c r="C221" s="73" t="s">
        <v>33</v>
      </c>
      <c r="D221" s="73" t="s">
        <v>98</v>
      </c>
      <c r="E221" s="73"/>
      <c r="F221" s="73"/>
      <c r="G221" s="73">
        <v>61</v>
      </c>
      <c r="H221" s="73">
        <v>0</v>
      </c>
      <c r="I221" s="73">
        <v>4</v>
      </c>
      <c r="J221" s="73">
        <v>100</v>
      </c>
      <c r="K221" s="73">
        <v>20</v>
      </c>
      <c r="L221" s="97" t="s">
        <v>36</v>
      </c>
      <c r="M221" s="97" t="s">
        <v>36</v>
      </c>
      <c r="N221" s="97" t="s">
        <v>36</v>
      </c>
      <c r="O221" s="73" t="s">
        <v>30</v>
      </c>
      <c r="P221" s="96"/>
    </row>
    <row r="222" spans="1:16" s="11" customFormat="1" ht="15.75">
      <c r="A222" s="72">
        <v>44096</v>
      </c>
      <c r="B222" s="73"/>
      <c r="C222" s="73" t="s">
        <v>33</v>
      </c>
      <c r="D222" s="73" t="s">
        <v>98</v>
      </c>
      <c r="E222" s="73"/>
      <c r="F222" s="73"/>
      <c r="G222" s="73">
        <v>61</v>
      </c>
      <c r="H222" s="73">
        <v>0</v>
      </c>
      <c r="I222" s="73">
        <v>5</v>
      </c>
      <c r="J222" s="73">
        <v>85</v>
      </c>
      <c r="K222" s="73">
        <v>40</v>
      </c>
      <c r="L222" s="97" t="s">
        <v>36</v>
      </c>
      <c r="M222" s="97" t="s">
        <v>36</v>
      </c>
      <c r="N222" s="97" t="s">
        <v>36</v>
      </c>
      <c r="O222" s="73" t="s">
        <v>23</v>
      </c>
      <c r="P222" s="96"/>
    </row>
    <row r="223" spans="1:16" s="11" customFormat="1" ht="15.75">
      <c r="A223" s="72">
        <v>44096</v>
      </c>
      <c r="B223" s="73"/>
      <c r="C223" s="73" t="s">
        <v>58</v>
      </c>
      <c r="D223" s="73" t="s">
        <v>59</v>
      </c>
      <c r="E223" s="73"/>
      <c r="F223" s="73"/>
      <c r="G223" s="73">
        <v>63</v>
      </c>
      <c r="H223" s="73">
        <v>0</v>
      </c>
      <c r="I223" s="73">
        <v>1</v>
      </c>
      <c r="J223" s="73">
        <v>35</v>
      </c>
      <c r="K223" s="73">
        <v>25</v>
      </c>
      <c r="L223" s="97" t="s">
        <v>36</v>
      </c>
      <c r="M223" s="97" t="s">
        <v>36</v>
      </c>
      <c r="N223" s="97" t="s">
        <v>36</v>
      </c>
      <c r="O223" s="73" t="s">
        <v>31</v>
      </c>
      <c r="P223" s="96"/>
    </row>
    <row r="224" spans="1:16" s="11" customFormat="1" ht="15.75">
      <c r="A224" s="72">
        <v>44096</v>
      </c>
      <c r="B224" s="73"/>
      <c r="C224" s="73" t="s">
        <v>58</v>
      </c>
      <c r="D224" s="73" t="s">
        <v>59</v>
      </c>
      <c r="E224" s="73"/>
      <c r="F224" s="73"/>
      <c r="G224" s="73">
        <v>63</v>
      </c>
      <c r="H224" s="73">
        <v>0</v>
      </c>
      <c r="I224" s="73">
        <v>2</v>
      </c>
      <c r="J224" s="73">
        <v>20</v>
      </c>
      <c r="K224" s="73">
        <v>50</v>
      </c>
      <c r="L224" s="95">
        <v>7.9861111111111105E-2</v>
      </c>
      <c r="M224" s="95">
        <v>8.3333333333333329E-2</v>
      </c>
      <c r="N224" s="74">
        <v>4</v>
      </c>
      <c r="O224" s="73" t="s">
        <v>25</v>
      </c>
      <c r="P224" s="96"/>
    </row>
    <row r="225" spans="1:16" s="11" customFormat="1" ht="15.75">
      <c r="A225" s="72">
        <v>44096</v>
      </c>
      <c r="B225" s="73"/>
      <c r="C225" s="73" t="s">
        <v>58</v>
      </c>
      <c r="D225" s="73" t="s">
        <v>59</v>
      </c>
      <c r="E225" s="73"/>
      <c r="F225" s="73"/>
      <c r="G225" s="73">
        <v>63</v>
      </c>
      <c r="H225" s="73">
        <v>0</v>
      </c>
      <c r="I225" s="73">
        <v>3</v>
      </c>
      <c r="J225" s="73">
        <v>50</v>
      </c>
      <c r="K225" s="73">
        <v>50</v>
      </c>
      <c r="L225" s="95">
        <v>9.7222222222222224E-2</v>
      </c>
      <c r="M225" s="95">
        <v>0.10069444444444443</v>
      </c>
      <c r="N225" s="74">
        <v>3</v>
      </c>
      <c r="O225" s="73" t="s">
        <v>27</v>
      </c>
      <c r="P225" s="96"/>
    </row>
    <row r="226" spans="1:16" s="11" customFormat="1" ht="15.75">
      <c r="A226" s="72">
        <v>44096</v>
      </c>
      <c r="B226" s="73"/>
      <c r="C226" s="73" t="s">
        <v>58</v>
      </c>
      <c r="D226" s="73" t="s">
        <v>59</v>
      </c>
      <c r="E226" s="73"/>
      <c r="F226" s="73"/>
      <c r="G226" s="73">
        <v>63</v>
      </c>
      <c r="H226" s="73">
        <v>0</v>
      </c>
      <c r="I226" s="73">
        <v>4</v>
      </c>
      <c r="J226" s="73">
        <v>75</v>
      </c>
      <c r="K226" s="73">
        <v>60</v>
      </c>
      <c r="L226" s="95">
        <v>0.10416666666666667</v>
      </c>
      <c r="M226" s="95">
        <v>0.1076388888888889</v>
      </c>
      <c r="N226" s="74">
        <v>5</v>
      </c>
      <c r="O226" s="73" t="s">
        <v>30</v>
      </c>
      <c r="P226" s="96"/>
    </row>
    <row r="227" spans="1:16" s="11" customFormat="1" ht="15.75">
      <c r="A227" s="72">
        <v>44096</v>
      </c>
      <c r="B227" s="73"/>
      <c r="C227" s="73" t="s">
        <v>58</v>
      </c>
      <c r="D227" s="73" t="s">
        <v>59</v>
      </c>
      <c r="E227" s="73"/>
      <c r="F227" s="73"/>
      <c r="G227" s="73">
        <v>63</v>
      </c>
      <c r="H227" s="73">
        <v>0</v>
      </c>
      <c r="I227" s="73">
        <v>5</v>
      </c>
      <c r="J227" s="73">
        <v>140</v>
      </c>
      <c r="K227" s="73">
        <v>10</v>
      </c>
      <c r="L227" s="97" t="s">
        <v>36</v>
      </c>
      <c r="M227" s="97" t="s">
        <v>36</v>
      </c>
      <c r="N227" s="97" t="s">
        <v>36</v>
      </c>
      <c r="O227" s="73" t="s">
        <v>23</v>
      </c>
      <c r="P227" s="96"/>
    </row>
    <row r="228" spans="1:16" s="11" customFormat="1" ht="15.75">
      <c r="A228" s="72">
        <v>44096</v>
      </c>
      <c r="B228" s="73"/>
      <c r="C228" s="73" t="s">
        <v>58</v>
      </c>
      <c r="D228" s="73" t="s">
        <v>99</v>
      </c>
      <c r="E228" s="73"/>
      <c r="F228" s="73"/>
      <c r="G228" s="73">
        <v>63</v>
      </c>
      <c r="H228" s="73">
        <v>0</v>
      </c>
      <c r="I228" s="73">
        <v>1</v>
      </c>
      <c r="J228" s="73">
        <v>60</v>
      </c>
      <c r="K228" s="73">
        <v>5</v>
      </c>
      <c r="L228" s="97" t="s">
        <v>36</v>
      </c>
      <c r="M228" s="97" t="s">
        <v>36</v>
      </c>
      <c r="N228" s="97" t="s">
        <v>36</v>
      </c>
      <c r="O228" s="73" t="s">
        <v>31</v>
      </c>
      <c r="P228" s="96"/>
    </row>
    <row r="229" spans="1:16" s="11" customFormat="1" ht="15.75">
      <c r="A229" s="72">
        <v>44096</v>
      </c>
      <c r="B229" s="73"/>
      <c r="C229" s="73" t="s">
        <v>58</v>
      </c>
      <c r="D229" s="73" t="s">
        <v>99</v>
      </c>
      <c r="E229" s="73"/>
      <c r="F229" s="73"/>
      <c r="G229" s="73">
        <v>63</v>
      </c>
      <c r="H229" s="73">
        <v>0</v>
      </c>
      <c r="I229" s="73">
        <v>2</v>
      </c>
      <c r="J229" s="73">
        <v>90</v>
      </c>
      <c r="K229" s="73">
        <v>75</v>
      </c>
      <c r="L229" s="95">
        <v>0.15486111111111112</v>
      </c>
      <c r="M229" s="95">
        <v>0.15833333333333333</v>
      </c>
      <c r="N229" s="74">
        <v>6</v>
      </c>
      <c r="O229" s="73" t="s">
        <v>25</v>
      </c>
      <c r="P229" s="96"/>
    </row>
    <row r="230" spans="1:16" s="11" customFormat="1" ht="15.75">
      <c r="A230" s="72">
        <v>44096</v>
      </c>
      <c r="B230" s="73"/>
      <c r="C230" s="73" t="s">
        <v>58</v>
      </c>
      <c r="D230" s="73" t="s">
        <v>99</v>
      </c>
      <c r="E230" s="73"/>
      <c r="F230" s="73"/>
      <c r="G230" s="73">
        <v>63</v>
      </c>
      <c r="H230" s="73">
        <v>0</v>
      </c>
      <c r="I230" s="73">
        <v>3</v>
      </c>
      <c r="J230" s="73">
        <v>100</v>
      </c>
      <c r="K230" s="73">
        <v>40</v>
      </c>
      <c r="L230" s="95">
        <v>0.16319444444444445</v>
      </c>
      <c r="M230" s="95">
        <v>0.16666666666666666</v>
      </c>
      <c r="N230" s="74">
        <v>12</v>
      </c>
      <c r="O230" s="73" t="s">
        <v>27</v>
      </c>
      <c r="P230" s="96"/>
    </row>
    <row r="231" spans="1:16" s="11" customFormat="1" ht="15.75">
      <c r="A231" s="72">
        <v>44096</v>
      </c>
      <c r="B231" s="73"/>
      <c r="C231" s="73" t="s">
        <v>58</v>
      </c>
      <c r="D231" s="73" t="s">
        <v>99</v>
      </c>
      <c r="E231" s="73"/>
      <c r="F231" s="73"/>
      <c r="G231" s="73">
        <v>63</v>
      </c>
      <c r="H231" s="73">
        <v>0</v>
      </c>
      <c r="I231" s="73">
        <v>4</v>
      </c>
      <c r="J231" s="73">
        <v>80</v>
      </c>
      <c r="K231" s="73">
        <v>75</v>
      </c>
      <c r="L231" s="95">
        <v>0.17013888888888887</v>
      </c>
      <c r="M231" s="95">
        <v>0.17361111111111113</v>
      </c>
      <c r="N231" s="74">
        <v>20</v>
      </c>
      <c r="O231" s="73" t="s">
        <v>30</v>
      </c>
      <c r="P231" s="96"/>
    </row>
    <row r="232" spans="1:16" s="11" customFormat="1" ht="15.75">
      <c r="A232" s="72">
        <v>44096</v>
      </c>
      <c r="B232" s="73"/>
      <c r="C232" s="73" t="s">
        <v>58</v>
      </c>
      <c r="D232" s="73" t="s">
        <v>99</v>
      </c>
      <c r="E232" s="73"/>
      <c r="F232" s="73"/>
      <c r="G232" s="73">
        <v>63</v>
      </c>
      <c r="H232" s="73">
        <v>0</v>
      </c>
      <c r="I232" s="73">
        <v>5</v>
      </c>
      <c r="J232" s="73">
        <v>75</v>
      </c>
      <c r="K232" s="73">
        <v>5</v>
      </c>
      <c r="L232" s="97" t="s">
        <v>36</v>
      </c>
      <c r="M232" s="97" t="s">
        <v>36</v>
      </c>
      <c r="N232" s="97" t="s">
        <v>36</v>
      </c>
      <c r="O232" s="73" t="s">
        <v>23</v>
      </c>
      <c r="P232" s="96"/>
    </row>
    <row r="233" spans="1:16" s="11" customFormat="1" ht="15.75">
      <c r="A233" s="72">
        <v>44097</v>
      </c>
      <c r="B233" s="73"/>
      <c r="C233" s="73" t="s">
        <v>62</v>
      </c>
      <c r="D233" s="73" t="s">
        <v>63</v>
      </c>
      <c r="E233" s="73"/>
      <c r="F233" s="73"/>
      <c r="G233" s="73">
        <v>59</v>
      </c>
      <c r="H233" s="73">
        <v>100</v>
      </c>
      <c r="I233" s="73">
        <v>1</v>
      </c>
      <c r="J233" s="73">
        <v>30</v>
      </c>
      <c r="K233" s="73">
        <v>50</v>
      </c>
      <c r="L233" s="95">
        <v>0.45277777777777778</v>
      </c>
      <c r="M233" s="95">
        <v>0.45624999999999999</v>
      </c>
      <c r="N233" s="74">
        <v>14</v>
      </c>
      <c r="O233" s="73" t="s">
        <v>31</v>
      </c>
      <c r="P233" s="96"/>
    </row>
    <row r="234" spans="1:16" s="11" customFormat="1" ht="15.75">
      <c r="A234" s="72">
        <v>44097</v>
      </c>
      <c r="B234" s="73"/>
      <c r="C234" s="73" t="s">
        <v>62</v>
      </c>
      <c r="D234" s="73" t="s">
        <v>63</v>
      </c>
      <c r="E234" s="73"/>
      <c r="F234" s="73"/>
      <c r="G234" s="73">
        <v>59</v>
      </c>
      <c r="H234" s="73">
        <v>100</v>
      </c>
      <c r="I234" s="73">
        <v>2</v>
      </c>
      <c r="J234" s="73">
        <v>40</v>
      </c>
      <c r="K234" s="73">
        <v>80</v>
      </c>
      <c r="L234" s="95">
        <v>0.46319444444444446</v>
      </c>
      <c r="M234" s="95">
        <v>0.46666666666666662</v>
      </c>
      <c r="N234" s="74">
        <v>19</v>
      </c>
      <c r="O234" s="73" t="s">
        <v>25</v>
      </c>
      <c r="P234" s="96"/>
    </row>
    <row r="235" spans="1:16" s="11" customFormat="1" ht="15.75">
      <c r="A235" s="72">
        <v>44097</v>
      </c>
      <c r="B235" s="73"/>
      <c r="C235" s="73" t="s">
        <v>62</v>
      </c>
      <c r="D235" s="73" t="s">
        <v>63</v>
      </c>
      <c r="E235" s="73"/>
      <c r="F235" s="73"/>
      <c r="G235" s="73">
        <v>59</v>
      </c>
      <c r="H235" s="73">
        <v>100</v>
      </c>
      <c r="I235" s="73">
        <v>3</v>
      </c>
      <c r="J235" s="73">
        <v>75</v>
      </c>
      <c r="K235" s="73">
        <v>25</v>
      </c>
      <c r="L235" s="95">
        <v>0.47569444444444442</v>
      </c>
      <c r="M235" s="95">
        <v>0.47916666666666669</v>
      </c>
      <c r="N235" s="74">
        <v>12</v>
      </c>
      <c r="O235" s="73" t="s">
        <v>27</v>
      </c>
      <c r="P235" s="96"/>
    </row>
    <row r="236" spans="1:16" s="11" customFormat="1" ht="15.75">
      <c r="A236" s="72">
        <v>44097</v>
      </c>
      <c r="B236" s="73"/>
      <c r="C236" s="73" t="s">
        <v>62</v>
      </c>
      <c r="D236" s="73" t="s">
        <v>63</v>
      </c>
      <c r="E236" s="73"/>
      <c r="F236" s="73"/>
      <c r="G236" s="73">
        <v>59</v>
      </c>
      <c r="H236" s="73">
        <v>100</v>
      </c>
      <c r="I236" s="73">
        <v>4</v>
      </c>
      <c r="J236" s="73">
        <v>115</v>
      </c>
      <c r="K236" s="73">
        <v>95</v>
      </c>
      <c r="L236" s="97" t="s">
        <v>36</v>
      </c>
      <c r="M236" s="97" t="s">
        <v>36</v>
      </c>
      <c r="N236" s="97" t="s">
        <v>36</v>
      </c>
      <c r="O236" s="73" t="s">
        <v>30</v>
      </c>
      <c r="P236" s="96"/>
    </row>
    <row r="237" spans="1:16" s="11" customFormat="1" ht="15.75">
      <c r="A237" s="72">
        <v>44097</v>
      </c>
      <c r="B237" s="73"/>
      <c r="C237" s="73" t="s">
        <v>62</v>
      </c>
      <c r="D237" s="73" t="s">
        <v>63</v>
      </c>
      <c r="E237" s="73"/>
      <c r="F237" s="73"/>
      <c r="G237" s="73">
        <v>59</v>
      </c>
      <c r="H237" s="73">
        <v>100</v>
      </c>
      <c r="I237" s="73">
        <v>5</v>
      </c>
      <c r="J237" s="73">
        <v>140</v>
      </c>
      <c r="K237" s="73">
        <v>25</v>
      </c>
      <c r="L237" s="97" t="s">
        <v>36</v>
      </c>
      <c r="M237" s="97" t="s">
        <v>36</v>
      </c>
      <c r="N237" s="97" t="s">
        <v>36</v>
      </c>
      <c r="O237" s="73" t="s">
        <v>23</v>
      </c>
      <c r="P237" s="96"/>
    </row>
    <row r="238" spans="1:16" s="11" customFormat="1" ht="15.75">
      <c r="A238" s="72">
        <v>44097</v>
      </c>
      <c r="B238" s="73"/>
      <c r="C238" s="73" t="s">
        <v>39</v>
      </c>
      <c r="D238" s="73" t="s">
        <v>43</v>
      </c>
      <c r="E238" s="73"/>
      <c r="F238" s="73"/>
      <c r="G238" s="73">
        <v>63</v>
      </c>
      <c r="H238" s="73">
        <v>95</v>
      </c>
      <c r="I238" s="73">
        <v>1</v>
      </c>
      <c r="J238" s="73">
        <v>60</v>
      </c>
      <c r="K238" s="73">
        <v>40</v>
      </c>
      <c r="L238" s="95">
        <v>5.5555555555555552E-2</v>
      </c>
      <c r="M238" s="95">
        <v>5.9027777777777783E-2</v>
      </c>
      <c r="N238" s="74">
        <v>5</v>
      </c>
      <c r="O238" s="73" t="s">
        <v>31</v>
      </c>
      <c r="P238" s="96"/>
    </row>
    <row r="239" spans="1:16" s="11" customFormat="1" ht="15.75">
      <c r="A239" s="72">
        <v>44097</v>
      </c>
      <c r="B239" s="73"/>
      <c r="C239" s="73" t="s">
        <v>39</v>
      </c>
      <c r="D239" s="73" t="s">
        <v>43</v>
      </c>
      <c r="E239" s="73"/>
      <c r="F239" s="73"/>
      <c r="G239" s="73">
        <v>63</v>
      </c>
      <c r="H239" s="73">
        <v>95</v>
      </c>
      <c r="I239" s="73">
        <v>2</v>
      </c>
      <c r="J239" s="73">
        <v>95</v>
      </c>
      <c r="K239" s="73">
        <v>75</v>
      </c>
      <c r="L239" s="95">
        <v>6.458333333333334E-2</v>
      </c>
      <c r="M239" s="95">
        <v>6.805555555555555E-2</v>
      </c>
      <c r="N239" s="74">
        <v>9</v>
      </c>
      <c r="O239" s="73" t="s">
        <v>25</v>
      </c>
      <c r="P239" s="96"/>
    </row>
    <row r="240" spans="1:16" s="11" customFormat="1" ht="15.75">
      <c r="A240" s="72">
        <v>44097</v>
      </c>
      <c r="B240" s="73"/>
      <c r="C240" s="73" t="s">
        <v>39</v>
      </c>
      <c r="D240" s="73" t="s">
        <v>43</v>
      </c>
      <c r="E240" s="73"/>
      <c r="F240" s="73"/>
      <c r="G240" s="73">
        <v>63</v>
      </c>
      <c r="H240" s="73">
        <v>95</v>
      </c>
      <c r="I240" s="73">
        <v>3</v>
      </c>
      <c r="J240" s="73">
        <v>75</v>
      </c>
      <c r="K240" s="73">
        <v>25</v>
      </c>
      <c r="L240" s="95">
        <v>8.0555555555555561E-2</v>
      </c>
      <c r="M240" s="95">
        <v>8.4027777777777771E-2</v>
      </c>
      <c r="N240" s="74">
        <v>1</v>
      </c>
      <c r="O240" s="73" t="s">
        <v>27</v>
      </c>
      <c r="P240" s="96"/>
    </row>
    <row r="241" spans="1:16" s="11" customFormat="1" ht="15.75">
      <c r="A241" s="72">
        <v>44097</v>
      </c>
      <c r="B241" s="73"/>
      <c r="C241" s="73" t="s">
        <v>39</v>
      </c>
      <c r="D241" s="73" t="s">
        <v>43</v>
      </c>
      <c r="E241" s="73"/>
      <c r="F241" s="73"/>
      <c r="G241" s="73">
        <v>63</v>
      </c>
      <c r="H241" s="73">
        <v>95</v>
      </c>
      <c r="I241" s="73">
        <v>4</v>
      </c>
      <c r="J241" s="73">
        <v>75</v>
      </c>
      <c r="K241" s="73">
        <v>25</v>
      </c>
      <c r="L241" s="97" t="s">
        <v>36</v>
      </c>
      <c r="M241" s="97" t="s">
        <v>36</v>
      </c>
      <c r="N241" s="97" t="s">
        <v>36</v>
      </c>
      <c r="O241" s="73" t="s">
        <v>30</v>
      </c>
      <c r="P241" s="96"/>
    </row>
    <row r="242" spans="1:16" s="11" customFormat="1" ht="15.75">
      <c r="A242" s="72">
        <v>44097</v>
      </c>
      <c r="B242" s="73"/>
      <c r="C242" s="73" t="s">
        <v>39</v>
      </c>
      <c r="D242" s="73" t="s">
        <v>43</v>
      </c>
      <c r="E242" s="73"/>
      <c r="F242" s="73"/>
      <c r="G242" s="73">
        <v>63</v>
      </c>
      <c r="H242" s="73">
        <v>95</v>
      </c>
      <c r="I242" s="73">
        <v>5</v>
      </c>
      <c r="J242" s="73">
        <v>100</v>
      </c>
      <c r="K242" s="73">
        <v>50</v>
      </c>
      <c r="L242" s="97" t="s">
        <v>36</v>
      </c>
      <c r="M242" s="97" t="s">
        <v>36</v>
      </c>
      <c r="N242" s="97" t="s">
        <v>36</v>
      </c>
      <c r="O242" s="73" t="s">
        <v>100</v>
      </c>
      <c r="P242" s="96"/>
    </row>
    <row r="243" spans="1:16" s="11" customFormat="1" ht="15.75">
      <c r="A243" s="72">
        <v>44097</v>
      </c>
      <c r="B243" s="73"/>
      <c r="C243" s="73" t="s">
        <v>39</v>
      </c>
      <c r="D243" s="73" t="s">
        <v>40</v>
      </c>
      <c r="E243" s="73"/>
      <c r="F243" s="73"/>
      <c r="G243" s="73">
        <v>63</v>
      </c>
      <c r="H243" s="73">
        <v>30</v>
      </c>
      <c r="I243" s="73">
        <v>1</v>
      </c>
      <c r="J243" s="73">
        <v>115</v>
      </c>
      <c r="K243" s="73">
        <v>50</v>
      </c>
      <c r="L243" s="95">
        <v>0.13749999999999998</v>
      </c>
      <c r="M243" s="95">
        <v>0.14097222222222222</v>
      </c>
      <c r="N243" s="74">
        <v>14</v>
      </c>
      <c r="O243" s="73" t="s">
        <v>31</v>
      </c>
      <c r="P243" s="96"/>
    </row>
    <row r="244" spans="1:16" s="11" customFormat="1" ht="15.75">
      <c r="A244" s="72">
        <v>44097</v>
      </c>
      <c r="B244" s="73"/>
      <c r="C244" s="73" t="s">
        <v>39</v>
      </c>
      <c r="D244" s="73" t="s">
        <v>40</v>
      </c>
      <c r="E244" s="73"/>
      <c r="F244" s="73"/>
      <c r="G244" s="73">
        <v>63</v>
      </c>
      <c r="H244" s="73">
        <v>30</v>
      </c>
      <c r="I244" s="73">
        <v>2</v>
      </c>
      <c r="J244" s="73">
        <v>175</v>
      </c>
      <c r="K244" s="73">
        <v>50</v>
      </c>
      <c r="L244" s="95">
        <v>0.1451388888888889</v>
      </c>
      <c r="M244" s="95">
        <v>0.14861111111111111</v>
      </c>
      <c r="N244" s="74">
        <v>11</v>
      </c>
      <c r="O244" s="73" t="s">
        <v>25</v>
      </c>
      <c r="P244" s="96"/>
    </row>
    <row r="245" spans="1:16" s="11" customFormat="1" ht="15.75">
      <c r="A245" s="72">
        <v>44097</v>
      </c>
      <c r="B245" s="73"/>
      <c r="C245" s="73" t="s">
        <v>39</v>
      </c>
      <c r="D245" s="73" t="s">
        <v>40</v>
      </c>
      <c r="E245" s="73"/>
      <c r="F245" s="73"/>
      <c r="G245" s="73">
        <v>63</v>
      </c>
      <c r="H245" s="73">
        <v>30</v>
      </c>
      <c r="I245" s="73">
        <v>3</v>
      </c>
      <c r="J245" s="73">
        <v>230</v>
      </c>
      <c r="K245" s="73">
        <v>75</v>
      </c>
      <c r="L245" s="95">
        <v>0.15277777777777776</v>
      </c>
      <c r="M245" s="95">
        <v>0.15625</v>
      </c>
      <c r="N245" s="74">
        <v>5</v>
      </c>
      <c r="O245" s="73" t="s">
        <v>27</v>
      </c>
      <c r="P245" s="96"/>
    </row>
    <row r="246" spans="1:16" s="11" customFormat="1" ht="15.75">
      <c r="A246" s="72">
        <v>44097</v>
      </c>
      <c r="B246" s="73"/>
      <c r="C246" s="73" t="s">
        <v>39</v>
      </c>
      <c r="D246" s="73" t="s">
        <v>40</v>
      </c>
      <c r="E246" s="73"/>
      <c r="F246" s="73"/>
      <c r="G246" s="73">
        <v>63</v>
      </c>
      <c r="H246" s="73">
        <v>30</v>
      </c>
      <c r="I246" s="73">
        <v>4</v>
      </c>
      <c r="J246" s="73">
        <v>210</v>
      </c>
      <c r="K246" s="73">
        <v>30</v>
      </c>
      <c r="L246" s="97" t="s">
        <v>36</v>
      </c>
      <c r="M246" s="97" t="s">
        <v>36</v>
      </c>
      <c r="N246" s="97" t="s">
        <v>36</v>
      </c>
      <c r="O246" s="73" t="s">
        <v>30</v>
      </c>
      <c r="P246" s="96"/>
    </row>
    <row r="247" spans="1:16" s="11" customFormat="1" ht="15.75">
      <c r="A247" s="72">
        <v>44097</v>
      </c>
      <c r="B247" s="73"/>
      <c r="C247" s="73" t="s">
        <v>39</v>
      </c>
      <c r="D247" s="73" t="s">
        <v>40</v>
      </c>
      <c r="E247" s="73"/>
      <c r="F247" s="73"/>
      <c r="G247" s="73">
        <v>63</v>
      </c>
      <c r="H247" s="73">
        <v>30</v>
      </c>
      <c r="I247" s="73">
        <v>5</v>
      </c>
      <c r="J247" s="73">
        <v>190</v>
      </c>
      <c r="K247" s="73">
        <v>80</v>
      </c>
      <c r="L247" s="97" t="s">
        <v>36</v>
      </c>
      <c r="M247" s="97" t="s">
        <v>36</v>
      </c>
      <c r="N247" s="97" t="s">
        <v>36</v>
      </c>
      <c r="O247" s="73" t="s">
        <v>23</v>
      </c>
      <c r="P247" s="96"/>
    </row>
    <row r="248" spans="1:16" s="11" customFormat="1" ht="15.75">
      <c r="A248" s="72">
        <v>44098</v>
      </c>
      <c r="B248" s="73"/>
      <c r="C248" s="73" t="s">
        <v>77</v>
      </c>
      <c r="D248" s="73" t="s">
        <v>78</v>
      </c>
      <c r="E248" s="73"/>
      <c r="F248" s="73"/>
      <c r="G248" s="73">
        <v>72</v>
      </c>
      <c r="H248" s="73">
        <v>50</v>
      </c>
      <c r="I248" s="73">
        <v>1</v>
      </c>
      <c r="J248" s="73">
        <v>30</v>
      </c>
      <c r="K248" s="73">
        <v>50</v>
      </c>
      <c r="L248" s="95">
        <v>5.5555555555555552E-2</v>
      </c>
      <c r="M248" s="95">
        <v>5.9027777777777783E-2</v>
      </c>
      <c r="N248" s="74">
        <v>21</v>
      </c>
      <c r="O248" s="73" t="s">
        <v>31</v>
      </c>
      <c r="P248" s="96"/>
    </row>
    <row r="249" spans="1:16" s="11" customFormat="1" ht="15.75">
      <c r="A249" s="72">
        <v>44098</v>
      </c>
      <c r="B249" s="73"/>
      <c r="C249" s="73" t="s">
        <v>77</v>
      </c>
      <c r="D249" s="73" t="s">
        <v>78</v>
      </c>
      <c r="E249" s="73"/>
      <c r="F249" s="73"/>
      <c r="G249" s="73">
        <v>72</v>
      </c>
      <c r="H249" s="73">
        <v>50</v>
      </c>
      <c r="I249" s="73">
        <v>2</v>
      </c>
      <c r="J249" s="73">
        <v>90</v>
      </c>
      <c r="K249" s="73">
        <v>60</v>
      </c>
      <c r="L249" s="95">
        <v>6.9444444444444434E-2</v>
      </c>
      <c r="M249" s="95">
        <v>7.2916666666666671E-2</v>
      </c>
      <c r="N249" s="74">
        <v>36</v>
      </c>
      <c r="O249" s="73" t="s">
        <v>25</v>
      </c>
      <c r="P249" s="96"/>
    </row>
    <row r="250" spans="1:16" s="11" customFormat="1" ht="15.75">
      <c r="A250" s="72">
        <v>44098</v>
      </c>
      <c r="B250" s="73"/>
      <c r="C250" s="73" t="s">
        <v>77</v>
      </c>
      <c r="D250" s="73" t="s">
        <v>78</v>
      </c>
      <c r="E250" s="73"/>
      <c r="F250" s="73"/>
      <c r="G250" s="73">
        <v>72</v>
      </c>
      <c r="H250" s="73">
        <v>50</v>
      </c>
      <c r="I250" s="73">
        <v>3</v>
      </c>
      <c r="J250" s="73">
        <v>25</v>
      </c>
      <c r="K250" s="73">
        <v>50</v>
      </c>
      <c r="L250" s="97" t="s">
        <v>36</v>
      </c>
      <c r="M250" s="97" t="s">
        <v>36</v>
      </c>
      <c r="N250" s="97" t="s">
        <v>36</v>
      </c>
      <c r="O250" s="73" t="s">
        <v>27</v>
      </c>
      <c r="P250" s="96"/>
    </row>
    <row r="251" spans="1:16" s="11" customFormat="1" ht="15.75">
      <c r="A251" s="72">
        <v>44098</v>
      </c>
      <c r="B251" s="73"/>
      <c r="C251" s="73" t="s">
        <v>77</v>
      </c>
      <c r="D251" s="73" t="s">
        <v>78</v>
      </c>
      <c r="E251" s="73"/>
      <c r="F251" s="73"/>
      <c r="G251" s="73">
        <v>72</v>
      </c>
      <c r="H251" s="73">
        <v>50</v>
      </c>
      <c r="I251" s="73">
        <v>4</v>
      </c>
      <c r="J251" s="73">
        <v>145</v>
      </c>
      <c r="K251" s="73">
        <v>75</v>
      </c>
      <c r="L251" s="95">
        <v>7.1527777777777787E-2</v>
      </c>
      <c r="M251" s="95">
        <v>7.4999999999999997E-2</v>
      </c>
      <c r="N251" s="74">
        <v>27</v>
      </c>
      <c r="O251" s="73" t="s">
        <v>101</v>
      </c>
      <c r="P251" s="96"/>
    </row>
    <row r="252" spans="1:16" s="11" customFormat="1" ht="15.75">
      <c r="A252" s="72">
        <v>44098</v>
      </c>
      <c r="B252" s="73"/>
      <c r="C252" s="73" t="s">
        <v>77</v>
      </c>
      <c r="D252" s="73" t="s">
        <v>78</v>
      </c>
      <c r="E252" s="73"/>
      <c r="F252" s="73"/>
      <c r="G252" s="73">
        <v>72</v>
      </c>
      <c r="H252" s="73">
        <v>50</v>
      </c>
      <c r="I252" s="73">
        <v>5</v>
      </c>
      <c r="J252" s="73">
        <v>120</v>
      </c>
      <c r="K252" s="73">
        <v>25</v>
      </c>
      <c r="L252" s="97" t="s">
        <v>36</v>
      </c>
      <c r="M252" s="97" t="s">
        <v>36</v>
      </c>
      <c r="N252" s="97" t="s">
        <v>36</v>
      </c>
      <c r="O252" s="73" t="s">
        <v>23</v>
      </c>
      <c r="P252" s="96"/>
    </row>
    <row r="253" spans="1:16" s="11" customFormat="1" ht="15.75">
      <c r="A253" s="72">
        <v>44099</v>
      </c>
      <c r="B253" s="73"/>
      <c r="C253" s="73" t="s">
        <v>64</v>
      </c>
      <c r="D253" s="73" t="s">
        <v>65</v>
      </c>
      <c r="E253" s="73"/>
      <c r="F253" s="73"/>
      <c r="G253" s="73">
        <v>59</v>
      </c>
      <c r="H253" s="73">
        <v>5</v>
      </c>
      <c r="I253" s="73">
        <v>1</v>
      </c>
      <c r="J253" s="73">
        <v>340</v>
      </c>
      <c r="K253" s="73">
        <v>100</v>
      </c>
      <c r="L253" s="97" t="s">
        <v>36</v>
      </c>
      <c r="M253" s="97" t="s">
        <v>36</v>
      </c>
      <c r="N253" s="74">
        <v>2</v>
      </c>
      <c r="O253" s="73" t="s">
        <v>31</v>
      </c>
      <c r="P253" s="96"/>
    </row>
    <row r="254" spans="1:16" s="11" customFormat="1" ht="15.75">
      <c r="A254" s="72">
        <v>44099</v>
      </c>
      <c r="B254" s="73"/>
      <c r="C254" s="73" t="s">
        <v>64</v>
      </c>
      <c r="D254" s="73" t="s">
        <v>65</v>
      </c>
      <c r="E254" s="73"/>
      <c r="F254" s="73"/>
      <c r="G254" s="73">
        <v>59</v>
      </c>
      <c r="H254" s="73">
        <v>5</v>
      </c>
      <c r="I254" s="73">
        <v>2</v>
      </c>
      <c r="J254" s="73">
        <v>335</v>
      </c>
      <c r="K254" s="73"/>
      <c r="L254" s="95">
        <v>0.44444444444444442</v>
      </c>
      <c r="M254" s="95">
        <v>0.44791666666666669</v>
      </c>
      <c r="N254" s="74">
        <v>0</v>
      </c>
      <c r="O254" s="73" t="s">
        <v>25</v>
      </c>
      <c r="P254" s="96"/>
    </row>
    <row r="255" spans="1:16" s="11" customFormat="1" ht="15.75">
      <c r="A255" s="72">
        <v>44099</v>
      </c>
      <c r="B255" s="73"/>
      <c r="C255" s="73" t="s">
        <v>64</v>
      </c>
      <c r="D255" s="73" t="s">
        <v>65</v>
      </c>
      <c r="E255" s="73"/>
      <c r="F255" s="73"/>
      <c r="G255" s="73">
        <v>59</v>
      </c>
      <c r="H255" s="73">
        <v>5</v>
      </c>
      <c r="I255" s="73">
        <v>3</v>
      </c>
      <c r="J255" s="73">
        <v>536</v>
      </c>
      <c r="K255" s="73"/>
      <c r="L255" s="95">
        <v>0.46527777777777773</v>
      </c>
      <c r="M255" s="95">
        <v>0.46875</v>
      </c>
      <c r="N255" s="74">
        <v>2</v>
      </c>
      <c r="O255" s="73" t="s">
        <v>27</v>
      </c>
      <c r="P255" s="96"/>
    </row>
    <row r="256" spans="1:16" s="11" customFormat="1" ht="15.75">
      <c r="A256" s="72">
        <v>44099</v>
      </c>
      <c r="B256" s="73"/>
      <c r="C256" s="73" t="s">
        <v>64</v>
      </c>
      <c r="D256" s="73" t="s">
        <v>65</v>
      </c>
      <c r="E256" s="73"/>
      <c r="F256" s="73"/>
      <c r="G256" s="73">
        <v>59</v>
      </c>
      <c r="H256" s="73">
        <v>5</v>
      </c>
      <c r="I256" s="73">
        <v>4</v>
      </c>
      <c r="J256" s="73">
        <v>295</v>
      </c>
      <c r="K256" s="73"/>
      <c r="L256" s="97" t="s">
        <v>36</v>
      </c>
      <c r="M256" s="97" t="s">
        <v>36</v>
      </c>
      <c r="N256" s="97" t="s">
        <v>36</v>
      </c>
      <c r="O256" s="73" t="s">
        <v>30</v>
      </c>
      <c r="P256" s="96"/>
    </row>
    <row r="257" spans="1:16" s="11" customFormat="1" ht="15.75">
      <c r="A257" s="72">
        <v>44099</v>
      </c>
      <c r="B257" s="73"/>
      <c r="C257" s="73" t="s">
        <v>64</v>
      </c>
      <c r="D257" s="73" t="s">
        <v>65</v>
      </c>
      <c r="E257" s="73"/>
      <c r="F257" s="73"/>
      <c r="G257" s="73">
        <v>59</v>
      </c>
      <c r="H257" s="73">
        <v>5</v>
      </c>
      <c r="I257" s="73">
        <v>5</v>
      </c>
      <c r="J257" s="73">
        <v>65</v>
      </c>
      <c r="K257" s="73"/>
      <c r="L257" s="97" t="s">
        <v>36</v>
      </c>
      <c r="M257" s="97" t="s">
        <v>36</v>
      </c>
      <c r="N257" s="97" t="s">
        <v>36</v>
      </c>
      <c r="O257" s="73" t="s">
        <v>23</v>
      </c>
      <c r="P257" s="96"/>
    </row>
    <row r="258" spans="1:16" s="11" customFormat="1" ht="15.75">
      <c r="A258" s="72">
        <v>44105</v>
      </c>
      <c r="B258" s="73"/>
      <c r="C258" s="73" t="s">
        <v>17</v>
      </c>
      <c r="D258" s="73" t="s">
        <v>28</v>
      </c>
      <c r="E258" s="73"/>
      <c r="F258" s="73"/>
      <c r="G258" s="73">
        <v>63</v>
      </c>
      <c r="H258" s="73">
        <v>80</v>
      </c>
      <c r="I258" s="73">
        <v>1</v>
      </c>
      <c r="J258" s="73">
        <v>115</v>
      </c>
      <c r="K258" s="73">
        <v>5</v>
      </c>
      <c r="L258" s="97" t="s">
        <v>36</v>
      </c>
      <c r="M258" s="97" t="s">
        <v>36</v>
      </c>
      <c r="N258" s="74">
        <v>1</v>
      </c>
      <c r="O258" s="73" t="s">
        <v>31</v>
      </c>
      <c r="P258" s="96"/>
    </row>
    <row r="259" spans="1:16" s="11" customFormat="1" ht="15.75">
      <c r="A259" s="72">
        <v>44105</v>
      </c>
      <c r="B259" s="73"/>
      <c r="C259" s="73" t="s">
        <v>17</v>
      </c>
      <c r="D259" s="73" t="s">
        <v>28</v>
      </c>
      <c r="E259" s="73"/>
      <c r="F259" s="73"/>
      <c r="G259" s="73">
        <v>63</v>
      </c>
      <c r="H259" s="73">
        <v>80</v>
      </c>
      <c r="I259" s="73">
        <v>2</v>
      </c>
      <c r="J259" s="73">
        <v>140</v>
      </c>
      <c r="K259" s="73">
        <v>5</v>
      </c>
      <c r="L259" s="97" t="s">
        <v>36</v>
      </c>
      <c r="M259" s="97" t="s">
        <v>36</v>
      </c>
      <c r="N259" s="97" t="s">
        <v>36</v>
      </c>
      <c r="O259" s="73" t="s">
        <v>25</v>
      </c>
      <c r="P259" s="96"/>
    </row>
    <row r="260" spans="1:16" s="11" customFormat="1" ht="15.75">
      <c r="A260" s="72">
        <v>44105</v>
      </c>
      <c r="B260" s="73"/>
      <c r="C260" s="73" t="s">
        <v>17</v>
      </c>
      <c r="D260" s="73" t="s">
        <v>28</v>
      </c>
      <c r="E260" s="73"/>
      <c r="F260" s="73"/>
      <c r="G260" s="73">
        <v>63</v>
      </c>
      <c r="H260" s="73">
        <v>80</v>
      </c>
      <c r="I260" s="73">
        <v>3</v>
      </c>
      <c r="J260" s="73">
        <v>165</v>
      </c>
      <c r="K260" s="73">
        <v>5</v>
      </c>
      <c r="L260" s="97" t="s">
        <v>36</v>
      </c>
      <c r="M260" s="97" t="s">
        <v>36</v>
      </c>
      <c r="N260" s="74">
        <v>4</v>
      </c>
      <c r="O260" s="73" t="s">
        <v>27</v>
      </c>
      <c r="P260" s="96"/>
    </row>
    <row r="261" spans="1:16" s="11" customFormat="1" ht="15.75">
      <c r="A261" s="72">
        <v>44105</v>
      </c>
      <c r="B261" s="73"/>
      <c r="C261" s="73" t="s">
        <v>17</v>
      </c>
      <c r="D261" s="73" t="s">
        <v>28</v>
      </c>
      <c r="E261" s="73"/>
      <c r="F261" s="73"/>
      <c r="G261" s="73">
        <v>63</v>
      </c>
      <c r="H261" s="73">
        <v>80</v>
      </c>
      <c r="I261" s="73">
        <v>4</v>
      </c>
      <c r="J261" s="73">
        <v>190</v>
      </c>
      <c r="K261" s="73">
        <v>75</v>
      </c>
      <c r="L261" s="97" t="s">
        <v>36</v>
      </c>
      <c r="M261" s="97" t="s">
        <v>36</v>
      </c>
      <c r="N261" s="74">
        <v>5</v>
      </c>
      <c r="O261" s="73" t="s">
        <v>30</v>
      </c>
      <c r="P261" s="96"/>
    </row>
    <row r="262" spans="1:16" ht="15.75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9"/>
      <c r="O262" s="98"/>
      <c r="P262" s="87"/>
    </row>
    <row r="263" spans="1:16" ht="15.75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9"/>
      <c r="O263" s="98"/>
      <c r="P263" s="87"/>
    </row>
    <row r="264" spans="1:16" ht="15.75"/>
    <row r="265" spans="1:16" ht="15.75"/>
    <row r="266" spans="1:16" ht="15.75"/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B63CF-10A7-4CA0-A6E5-45FF8C8AA218}">
  <dimension ref="A1:R25"/>
  <sheetViews>
    <sheetView workbookViewId="0">
      <selection activeCell="C17" sqref="C17"/>
    </sheetView>
  </sheetViews>
  <sheetFormatPr defaultRowHeight="15"/>
  <cols>
    <col min="2" max="2" width="10.140625" customWidth="1"/>
    <col min="11" max="11" width="10.42578125" customWidth="1"/>
    <col min="12" max="12" width="9.85546875" customWidth="1"/>
  </cols>
  <sheetData>
    <row r="1" spans="1:18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N1" s="35"/>
      <c r="O1" s="35"/>
      <c r="P1" s="35"/>
      <c r="Q1" s="35"/>
      <c r="R1" s="35"/>
    </row>
    <row r="2" spans="1:18" ht="45.75">
      <c r="A2" s="46" t="s">
        <v>600</v>
      </c>
      <c r="B2" s="266" t="s">
        <v>447</v>
      </c>
      <c r="C2" s="266" t="s">
        <v>448</v>
      </c>
      <c r="D2" s="266" t="s">
        <v>449</v>
      </c>
      <c r="E2" s="266" t="s">
        <v>450</v>
      </c>
      <c r="F2" s="266" t="s">
        <v>451</v>
      </c>
      <c r="G2" s="266" t="s">
        <v>452</v>
      </c>
      <c r="H2" s="266" t="s">
        <v>453</v>
      </c>
      <c r="I2" s="266" t="s">
        <v>454</v>
      </c>
      <c r="J2" s="266" t="s">
        <v>455</v>
      </c>
      <c r="K2" s="266" t="s">
        <v>456</v>
      </c>
      <c r="L2" s="266" t="s">
        <v>612</v>
      </c>
      <c r="M2" s="267"/>
      <c r="N2" s="35"/>
      <c r="O2" s="35"/>
      <c r="P2" s="310" t="s">
        <v>217</v>
      </c>
      <c r="Q2" s="310"/>
      <c r="R2" s="310"/>
    </row>
    <row r="3" spans="1:18" ht="45.75">
      <c r="A3" s="46" t="s">
        <v>602</v>
      </c>
      <c r="B3" s="266" t="s">
        <v>457</v>
      </c>
      <c r="C3" s="266" t="s">
        <v>458</v>
      </c>
      <c r="D3" s="266" t="s">
        <v>459</v>
      </c>
      <c r="E3" s="266" t="s">
        <v>460</v>
      </c>
      <c r="F3" s="266" t="s">
        <v>461</v>
      </c>
      <c r="G3" s="266" t="s">
        <v>462</v>
      </c>
      <c r="H3" s="266" t="s">
        <v>463</v>
      </c>
      <c r="I3" s="266" t="s">
        <v>464</v>
      </c>
      <c r="J3" s="266" t="s">
        <v>465</v>
      </c>
      <c r="K3" s="266" t="s">
        <v>466</v>
      </c>
      <c r="L3" s="266"/>
      <c r="M3" s="269"/>
      <c r="N3" s="35"/>
      <c r="O3" s="35"/>
      <c r="P3" s="35"/>
      <c r="Q3" s="35" t="s">
        <v>219</v>
      </c>
      <c r="R3" s="35" t="s">
        <v>622</v>
      </c>
    </row>
    <row r="4" spans="1:18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63" t="s">
        <v>603</v>
      </c>
      <c r="L4" s="263" t="s">
        <v>603</v>
      </c>
      <c r="M4" s="263" t="s">
        <v>603</v>
      </c>
      <c r="N4" s="35"/>
      <c r="O4" s="35"/>
      <c r="P4" s="309" t="s">
        <v>222</v>
      </c>
      <c r="Q4" s="309">
        <v>5</v>
      </c>
      <c r="R4" s="309">
        <f>Q4*21</f>
        <v>105</v>
      </c>
    </row>
    <row r="5" spans="1:18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  <c r="N5" s="35"/>
      <c r="O5" s="35"/>
      <c r="P5" s="309" t="s">
        <v>607</v>
      </c>
      <c r="Q5" s="309">
        <v>5</v>
      </c>
      <c r="R5" s="309">
        <f t="shared" ref="R5:R6" si="0">Q5*21</f>
        <v>105</v>
      </c>
    </row>
    <row r="6" spans="1:18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  <c r="N6" s="35"/>
      <c r="O6" s="35"/>
      <c r="P6" s="35" t="s">
        <v>232</v>
      </c>
      <c r="Q6" s="309">
        <v>1</v>
      </c>
      <c r="R6" s="309">
        <f t="shared" si="0"/>
        <v>21</v>
      </c>
    </row>
    <row r="7" spans="1:18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  <c r="N7" s="35"/>
      <c r="O7" s="35"/>
      <c r="P7" s="309"/>
      <c r="Q7" s="35">
        <v>11</v>
      </c>
      <c r="R7" s="35">
        <f>SUM(R4:R6)</f>
        <v>231</v>
      </c>
    </row>
    <row r="8" spans="1:18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  <c r="N8" s="35"/>
      <c r="O8" s="35"/>
      <c r="P8" s="35"/>
      <c r="Q8" s="35"/>
      <c r="R8" s="35"/>
    </row>
    <row r="9" spans="1:18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  <c r="N9" s="35"/>
      <c r="O9" s="35"/>
      <c r="P9" s="35"/>
      <c r="Q9" s="35"/>
      <c r="R9" s="35"/>
    </row>
    <row r="10" spans="1:18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A11" s="35"/>
      <c r="B11" s="275" t="s">
        <v>623</v>
      </c>
    </row>
    <row r="12" spans="1:18">
      <c r="B12" s="275" t="s">
        <v>624</v>
      </c>
    </row>
    <row r="14" spans="1:18">
      <c r="B14" s="274"/>
    </row>
    <row r="15" spans="1:18">
      <c r="B15" s="274"/>
    </row>
    <row r="16" spans="1:18">
      <c r="B16" s="274"/>
    </row>
    <row r="17" spans="2:2">
      <c r="B17" s="274"/>
    </row>
    <row r="18" spans="2:2">
      <c r="B18" s="274"/>
    </row>
    <row r="19" spans="2:2">
      <c r="B19" s="274"/>
    </row>
    <row r="20" spans="2:2">
      <c r="B20" s="274"/>
    </row>
    <row r="21" spans="2:2">
      <c r="B21" s="274"/>
    </row>
    <row r="22" spans="2:2">
      <c r="B22" s="274"/>
    </row>
    <row r="23" spans="2:2">
      <c r="B23" s="274"/>
    </row>
    <row r="24" spans="2:2">
      <c r="B24" s="274"/>
    </row>
    <row r="25" spans="2:2">
      <c r="B25" s="87"/>
    </row>
  </sheetData>
  <mergeCells count="1">
    <mergeCell ref="P2:R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0C5F2-32FB-45C7-86C0-61110E86F565}">
  <dimension ref="A1:R13"/>
  <sheetViews>
    <sheetView workbookViewId="0">
      <selection activeCell="B11" sqref="B11"/>
    </sheetView>
  </sheetViews>
  <sheetFormatPr defaultRowHeight="15"/>
  <cols>
    <col min="2" max="2" width="10.140625" customWidth="1"/>
    <col min="11" max="11" width="10.42578125" customWidth="1"/>
    <col min="12" max="12" width="9.85546875" customWidth="1"/>
  </cols>
  <sheetData>
    <row r="1" spans="1:18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N1" s="35"/>
      <c r="O1" s="35"/>
      <c r="P1" s="35"/>
      <c r="Q1" s="35"/>
      <c r="R1" s="35"/>
    </row>
    <row r="2" spans="1:18" ht="40.5">
      <c r="A2" s="46" t="s">
        <v>600</v>
      </c>
      <c r="B2" s="304" t="s">
        <v>376</v>
      </c>
      <c r="C2" s="304" t="s">
        <v>377</v>
      </c>
      <c r="D2" s="304" t="s">
        <v>378</v>
      </c>
      <c r="E2" s="304" t="s">
        <v>379</v>
      </c>
      <c r="F2" s="304" t="s">
        <v>380</v>
      </c>
      <c r="G2" s="305" t="s">
        <v>381</v>
      </c>
      <c r="H2" s="304" t="s">
        <v>382</v>
      </c>
      <c r="I2" s="304" t="s">
        <v>383</v>
      </c>
      <c r="J2" s="304" t="s">
        <v>384</v>
      </c>
      <c r="K2" s="306" t="s">
        <v>385</v>
      </c>
      <c r="L2" s="196" t="s">
        <v>396</v>
      </c>
      <c r="M2" s="267" t="s">
        <v>601</v>
      </c>
      <c r="N2" s="35"/>
      <c r="O2" s="35"/>
      <c r="P2" s="310" t="s">
        <v>217</v>
      </c>
      <c r="Q2" s="310"/>
      <c r="R2" s="310"/>
    </row>
    <row r="3" spans="1:18" ht="40.5">
      <c r="A3" s="46" t="s">
        <v>602</v>
      </c>
      <c r="B3" s="196" t="s">
        <v>386</v>
      </c>
      <c r="C3" s="196" t="s">
        <v>387</v>
      </c>
      <c r="D3" s="196" t="s">
        <v>388</v>
      </c>
      <c r="E3" s="196" t="s">
        <v>389</v>
      </c>
      <c r="F3" s="196" t="s">
        <v>390</v>
      </c>
      <c r="G3" s="196" t="s">
        <v>391</v>
      </c>
      <c r="H3" s="196" t="s">
        <v>392</v>
      </c>
      <c r="I3" s="196" t="s">
        <v>393</v>
      </c>
      <c r="J3" s="196" t="s">
        <v>394</v>
      </c>
      <c r="K3" s="307" t="s">
        <v>395</v>
      </c>
      <c r="L3" s="196"/>
      <c r="M3" s="269" t="s">
        <v>603</v>
      </c>
      <c r="N3" s="35"/>
      <c r="O3" s="35"/>
      <c r="P3" s="35"/>
      <c r="Q3" s="35" t="s">
        <v>219</v>
      </c>
      <c r="R3" s="35" t="s">
        <v>604</v>
      </c>
    </row>
    <row r="4" spans="1:18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71" t="s">
        <v>603</v>
      </c>
      <c r="L4" s="264" t="s">
        <v>603</v>
      </c>
      <c r="M4" s="264" t="s">
        <v>603</v>
      </c>
      <c r="N4" s="35"/>
      <c r="O4" s="35"/>
      <c r="P4" s="309" t="s">
        <v>222</v>
      </c>
      <c r="Q4" s="309">
        <v>5</v>
      </c>
      <c r="R4" s="309">
        <f>Q4*22</f>
        <v>110</v>
      </c>
    </row>
    <row r="5" spans="1:18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  <c r="N5" s="35"/>
      <c r="O5" s="35"/>
      <c r="P5" s="309" t="s">
        <v>607</v>
      </c>
      <c r="Q5" s="309">
        <v>5</v>
      </c>
      <c r="R5" s="309">
        <f t="shared" ref="R5:R6" si="0">Q5*22</f>
        <v>110</v>
      </c>
    </row>
    <row r="6" spans="1:18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  <c r="N6" s="35"/>
      <c r="O6" s="35"/>
      <c r="P6" s="35" t="s">
        <v>232</v>
      </c>
      <c r="Q6" s="309">
        <v>1</v>
      </c>
      <c r="R6" s="309">
        <f t="shared" si="0"/>
        <v>22</v>
      </c>
    </row>
    <row r="7" spans="1:18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  <c r="N7" s="35"/>
      <c r="O7" s="35"/>
      <c r="P7" s="309"/>
      <c r="Q7" s="35">
        <v>11</v>
      </c>
      <c r="R7" s="35">
        <f>SUM(R4:R6)</f>
        <v>242</v>
      </c>
    </row>
    <row r="8" spans="1:18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  <c r="N8" s="35"/>
      <c r="O8" s="35"/>
      <c r="P8" s="35"/>
      <c r="Q8" s="35"/>
      <c r="R8" s="35"/>
    </row>
    <row r="9" spans="1:18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  <c r="N9" s="35"/>
      <c r="O9" s="35"/>
      <c r="P9" s="35"/>
      <c r="Q9" s="35"/>
      <c r="R9" s="35"/>
    </row>
    <row r="10" spans="1:18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A11" s="35"/>
      <c r="B11" s="276" t="s">
        <v>625</v>
      </c>
    </row>
    <row r="13" spans="1:18">
      <c r="B13" t="s">
        <v>626</v>
      </c>
    </row>
  </sheetData>
  <mergeCells count="1">
    <mergeCell ref="P2:R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1CB30-BFBF-4DAD-B417-96A73F0CEC0B}">
  <dimension ref="A1:R11"/>
  <sheetViews>
    <sheetView workbookViewId="0">
      <selection activeCell="B2" sqref="B2"/>
    </sheetView>
  </sheetViews>
  <sheetFormatPr defaultRowHeight="15"/>
  <sheetData>
    <row r="1" spans="1:18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N1" s="35"/>
      <c r="O1" s="35"/>
      <c r="P1" s="35"/>
      <c r="Q1" s="35"/>
      <c r="R1" s="35"/>
    </row>
    <row r="2" spans="1:18" ht="60.75">
      <c r="A2" s="46" t="s">
        <v>600</v>
      </c>
      <c r="B2" s="255" t="s">
        <v>427</v>
      </c>
      <c r="C2" s="256" t="s">
        <v>428</v>
      </c>
      <c r="D2" s="256" t="s">
        <v>429</v>
      </c>
      <c r="E2" s="256" t="s">
        <v>430</v>
      </c>
      <c r="F2" s="256" t="s">
        <v>431</v>
      </c>
      <c r="G2" s="256" t="s">
        <v>432</v>
      </c>
      <c r="H2" s="256" t="s">
        <v>433</v>
      </c>
      <c r="I2" s="256" t="s">
        <v>434</v>
      </c>
      <c r="J2" s="256" t="s">
        <v>435</v>
      </c>
      <c r="K2" s="256" t="s">
        <v>436</v>
      </c>
      <c r="L2" s="257" t="s">
        <v>601</v>
      </c>
      <c r="M2" s="258" t="s">
        <v>603</v>
      </c>
      <c r="N2" s="35"/>
      <c r="O2" s="35"/>
      <c r="P2" s="310" t="s">
        <v>217</v>
      </c>
      <c r="Q2" s="310"/>
      <c r="R2" s="310"/>
    </row>
    <row r="3" spans="1:18" ht="60.75">
      <c r="A3" s="46" t="s">
        <v>602</v>
      </c>
      <c r="B3" s="259" t="s">
        <v>437</v>
      </c>
      <c r="C3" s="260" t="s">
        <v>438</v>
      </c>
      <c r="D3" s="260" t="s">
        <v>439</v>
      </c>
      <c r="E3" s="260" t="s">
        <v>440</v>
      </c>
      <c r="F3" s="260" t="s">
        <v>441</v>
      </c>
      <c r="G3" s="260" t="s">
        <v>442</v>
      </c>
      <c r="H3" s="260" t="s">
        <v>443</v>
      </c>
      <c r="I3" s="260" t="s">
        <v>444</v>
      </c>
      <c r="J3" s="260" t="s">
        <v>445</v>
      </c>
      <c r="K3" s="260" t="s">
        <v>446</v>
      </c>
      <c r="L3" s="260" t="s">
        <v>603</v>
      </c>
      <c r="M3" s="261" t="s">
        <v>603</v>
      </c>
      <c r="N3" s="35"/>
      <c r="O3" s="35"/>
      <c r="P3" s="35"/>
      <c r="Q3" s="35" t="s">
        <v>219</v>
      </c>
      <c r="R3" s="35" t="s">
        <v>622</v>
      </c>
    </row>
    <row r="4" spans="1:18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63" t="s">
        <v>603</v>
      </c>
      <c r="L4" s="263" t="s">
        <v>603</v>
      </c>
      <c r="M4" s="263" t="s">
        <v>603</v>
      </c>
      <c r="N4" s="35"/>
      <c r="O4" s="35"/>
      <c r="P4" s="309" t="s">
        <v>222</v>
      </c>
      <c r="Q4" s="309">
        <v>5</v>
      </c>
      <c r="R4" s="309">
        <f>Q4*21</f>
        <v>105</v>
      </c>
    </row>
    <row r="5" spans="1:18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  <c r="N5" s="35"/>
      <c r="O5" s="35"/>
      <c r="P5" s="309" t="s">
        <v>607</v>
      </c>
      <c r="Q5" s="309">
        <v>5</v>
      </c>
      <c r="R5" s="309">
        <f t="shared" ref="R5:R6" si="0">Q5*21</f>
        <v>105</v>
      </c>
    </row>
    <row r="6" spans="1:18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  <c r="N6" s="35"/>
      <c r="O6" s="35"/>
      <c r="P6" s="35" t="s">
        <v>232</v>
      </c>
      <c r="Q6" s="309">
        <v>1</v>
      </c>
      <c r="R6" s="309">
        <f t="shared" si="0"/>
        <v>21</v>
      </c>
    </row>
    <row r="7" spans="1:18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  <c r="N7" s="35"/>
      <c r="O7" s="35"/>
      <c r="P7" s="309"/>
      <c r="Q7" s="35">
        <v>11</v>
      </c>
      <c r="R7" s="35">
        <f>SUM(R4:R6)</f>
        <v>231</v>
      </c>
    </row>
    <row r="8" spans="1:18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  <c r="N8" s="35"/>
      <c r="O8" s="35"/>
      <c r="P8" s="35"/>
      <c r="Q8" s="35"/>
      <c r="R8" s="35"/>
    </row>
    <row r="9" spans="1:18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  <c r="N9" s="35"/>
      <c r="O9" s="35"/>
      <c r="P9" s="35"/>
      <c r="Q9" s="35"/>
      <c r="R9" s="35"/>
    </row>
    <row r="10" spans="1:18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</row>
  </sheetData>
  <mergeCells count="1">
    <mergeCell ref="P2:R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27EBF-71A3-4EB0-AA26-89E586F092DB}">
  <dimension ref="A1:R16"/>
  <sheetViews>
    <sheetView workbookViewId="0">
      <selection activeCell="B2" sqref="B2"/>
    </sheetView>
  </sheetViews>
  <sheetFormatPr defaultRowHeight="15"/>
  <cols>
    <col min="2" max="2" width="9.42578125" customWidth="1"/>
    <col min="3" max="3" width="8.28515625" customWidth="1"/>
    <col min="4" max="4" width="8.85546875" customWidth="1"/>
    <col min="5" max="5" width="8.5703125" customWidth="1"/>
    <col min="6" max="6" width="8.28515625" customWidth="1"/>
    <col min="7" max="8" width="8.42578125" customWidth="1"/>
    <col min="9" max="9" width="8.28515625" customWidth="1"/>
    <col min="10" max="10" width="8.5703125" customWidth="1"/>
    <col min="11" max="11" width="8.140625" customWidth="1"/>
    <col min="12" max="12" width="8.7109375" customWidth="1"/>
    <col min="13" max="13" width="8.42578125" customWidth="1"/>
  </cols>
  <sheetData>
    <row r="1" spans="1:18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P1" s="309" t="s">
        <v>217</v>
      </c>
      <c r="Q1" s="309"/>
      <c r="R1" s="309"/>
    </row>
    <row r="2" spans="1:18" ht="37.5">
      <c r="A2" s="46" t="s">
        <v>600</v>
      </c>
      <c r="B2" s="245" t="s">
        <v>353</v>
      </c>
      <c r="C2" s="199" t="s">
        <v>354</v>
      </c>
      <c r="D2" s="199" t="s">
        <v>355</v>
      </c>
      <c r="E2" s="199" t="s">
        <v>356</v>
      </c>
      <c r="F2" s="199" t="s">
        <v>357</v>
      </c>
      <c r="G2" s="199" t="s">
        <v>358</v>
      </c>
      <c r="H2" s="249" t="s">
        <v>359</v>
      </c>
      <c r="I2" s="250" t="s">
        <v>361</v>
      </c>
      <c r="J2" s="250" t="s">
        <v>360</v>
      </c>
      <c r="K2" s="249" t="s">
        <v>362</v>
      </c>
      <c r="L2" s="249" t="s">
        <v>363</v>
      </c>
      <c r="M2" s="251" t="s">
        <v>612</v>
      </c>
      <c r="P2" s="35"/>
      <c r="Q2" s="35" t="s">
        <v>219</v>
      </c>
      <c r="R2" s="35" t="s">
        <v>627</v>
      </c>
    </row>
    <row r="3" spans="1:18" ht="37.5">
      <c r="A3" s="46" t="s">
        <v>602</v>
      </c>
      <c r="B3" s="199" t="s">
        <v>364</v>
      </c>
      <c r="C3" s="199" t="s">
        <v>365</v>
      </c>
      <c r="D3" s="199" t="s">
        <v>366</v>
      </c>
      <c r="E3" s="199" t="s">
        <v>367</v>
      </c>
      <c r="F3" s="199" t="s">
        <v>368</v>
      </c>
      <c r="G3" s="248" t="s">
        <v>369</v>
      </c>
      <c r="H3" s="135"/>
      <c r="I3" s="135"/>
      <c r="J3" s="135"/>
      <c r="K3" s="135"/>
      <c r="L3" s="135"/>
      <c r="M3" s="135"/>
      <c r="P3" s="309" t="s">
        <v>222</v>
      </c>
      <c r="Q3" s="309">
        <v>5</v>
      </c>
      <c r="R3" s="309">
        <f>Q3*25</f>
        <v>125</v>
      </c>
    </row>
    <row r="4" spans="1:18" ht="37.5">
      <c r="A4" s="46" t="s">
        <v>605</v>
      </c>
      <c r="B4" s="199"/>
      <c r="C4" s="199"/>
      <c r="D4" s="199"/>
      <c r="E4" s="199"/>
      <c r="F4" s="199"/>
      <c r="G4" s="199"/>
      <c r="H4" s="252" t="s">
        <v>370</v>
      </c>
      <c r="I4" s="252" t="s">
        <v>371</v>
      </c>
      <c r="J4" s="252" t="s">
        <v>372</v>
      </c>
      <c r="K4" s="252" t="s">
        <v>373</v>
      </c>
      <c r="L4" s="252" t="s">
        <v>374</v>
      </c>
      <c r="M4" s="252" t="s">
        <v>375</v>
      </c>
      <c r="P4" s="309" t="s">
        <v>607</v>
      </c>
      <c r="Q4" s="309">
        <v>5</v>
      </c>
      <c r="R4" s="309">
        <f t="shared" ref="R4:R5" si="0">Q4*25</f>
        <v>125</v>
      </c>
    </row>
    <row r="5" spans="1:18" ht="20.25">
      <c r="A5" s="46" t="s">
        <v>606</v>
      </c>
      <c r="B5" s="181"/>
      <c r="C5" s="181"/>
      <c r="D5" s="181"/>
      <c r="E5" s="181"/>
      <c r="F5" s="181"/>
      <c r="G5" s="181"/>
      <c r="H5" s="181"/>
      <c r="I5" s="183"/>
      <c r="J5" s="181"/>
      <c r="K5" s="181"/>
      <c r="L5" s="181"/>
      <c r="M5" s="181"/>
      <c r="P5" s="35" t="s">
        <v>232</v>
      </c>
      <c r="Q5" s="309">
        <v>1</v>
      </c>
      <c r="R5" s="309">
        <f t="shared" si="0"/>
        <v>25</v>
      </c>
    </row>
    <row r="6" spans="1:18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P6" s="56"/>
      <c r="Q6">
        <f ca="1">SUM(Q3:Q6)</f>
        <v>11</v>
      </c>
      <c r="R6">
        <f ca="1">SUM(R3:R6)</f>
        <v>297</v>
      </c>
    </row>
    <row r="7" spans="1:18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P7" s="56"/>
    </row>
    <row r="8" spans="1:18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18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</row>
    <row r="12" spans="1:18">
      <c r="B12" s="309" t="s">
        <v>224</v>
      </c>
      <c r="C12" s="309">
        <v>1.25</v>
      </c>
    </row>
    <row r="13" spans="1:18">
      <c r="B13" s="56" t="s">
        <v>226</v>
      </c>
      <c r="C13" s="309">
        <v>1.25</v>
      </c>
    </row>
    <row r="14" spans="1:18">
      <c r="B14" s="56" t="s">
        <v>228</v>
      </c>
      <c r="C14" s="309">
        <v>1.25</v>
      </c>
    </row>
    <row r="15" spans="1:18">
      <c r="B15" s="56" t="s">
        <v>230</v>
      </c>
      <c r="C15" s="309">
        <v>1.25</v>
      </c>
    </row>
    <row r="16" spans="1:18">
      <c r="B16" t="s">
        <v>628</v>
      </c>
      <c r="C16">
        <f>SUM(C12:C15)</f>
        <v>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88555-772B-4E49-89CB-9F8880FE74D1}">
  <dimension ref="A1:Q12"/>
  <sheetViews>
    <sheetView workbookViewId="0">
      <selection activeCell="B2" sqref="B2"/>
    </sheetView>
  </sheetViews>
  <sheetFormatPr defaultRowHeight="15"/>
  <cols>
    <col min="2" max="2" width="20.5703125" customWidth="1"/>
    <col min="3" max="3" width="13.42578125" customWidth="1"/>
    <col min="4" max="4" width="9.42578125" customWidth="1"/>
    <col min="5" max="5" width="10.140625" customWidth="1"/>
    <col min="6" max="6" width="9.5703125" customWidth="1"/>
    <col min="7" max="7" width="9.42578125" customWidth="1"/>
    <col min="8" max="8" width="10" customWidth="1"/>
    <col min="9" max="9" width="9.5703125" customWidth="1"/>
    <col min="10" max="11" width="9.85546875" customWidth="1"/>
    <col min="12" max="12" width="9.7109375" customWidth="1"/>
    <col min="13" max="13" width="9.42578125" customWidth="1"/>
  </cols>
  <sheetData>
    <row r="1" spans="1:17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O1" s="309" t="s">
        <v>217</v>
      </c>
      <c r="P1" s="309"/>
      <c r="Q1" s="309"/>
    </row>
    <row r="2" spans="1:17" ht="37.5">
      <c r="A2" s="46" t="s">
        <v>600</v>
      </c>
      <c r="B2" s="201" t="s">
        <v>327</v>
      </c>
      <c r="C2" s="199" t="s">
        <v>328</v>
      </c>
      <c r="D2" s="199" t="s">
        <v>329</v>
      </c>
      <c r="E2" s="199" t="s">
        <v>330</v>
      </c>
      <c r="F2" s="199" t="s">
        <v>331</v>
      </c>
      <c r="G2" s="199" t="s">
        <v>332</v>
      </c>
      <c r="H2" s="199" t="s">
        <v>333</v>
      </c>
      <c r="I2" s="199" t="s">
        <v>334</v>
      </c>
      <c r="J2" s="199" t="s">
        <v>335</v>
      </c>
      <c r="K2" s="199" t="s">
        <v>336</v>
      </c>
      <c r="L2" s="199" t="s">
        <v>337</v>
      </c>
      <c r="M2" s="199" t="s">
        <v>338</v>
      </c>
      <c r="O2" s="35"/>
      <c r="P2" s="35" t="s">
        <v>219</v>
      </c>
      <c r="Q2" s="35" t="s">
        <v>629</v>
      </c>
    </row>
    <row r="3" spans="1:17" ht="37.5">
      <c r="A3" s="46" t="s">
        <v>602</v>
      </c>
      <c r="B3" s="199" t="s">
        <v>339</v>
      </c>
      <c r="C3" s="199" t="s">
        <v>340</v>
      </c>
      <c r="D3" s="199" t="s">
        <v>341</v>
      </c>
      <c r="E3" s="199" t="s">
        <v>342</v>
      </c>
      <c r="F3" s="199" t="s">
        <v>343</v>
      </c>
      <c r="G3" s="199" t="s">
        <v>344</v>
      </c>
      <c r="H3" s="199" t="s">
        <v>345</v>
      </c>
      <c r="I3" s="199" t="s">
        <v>346</v>
      </c>
      <c r="J3" s="199" t="s">
        <v>347</v>
      </c>
      <c r="K3" s="199" t="s">
        <v>348</v>
      </c>
      <c r="L3" s="199" t="s">
        <v>349</v>
      </c>
      <c r="M3" s="199" t="s">
        <v>350</v>
      </c>
      <c r="O3" s="309" t="s">
        <v>222</v>
      </c>
      <c r="P3" s="309">
        <v>5</v>
      </c>
      <c r="Q3" s="309">
        <f>P3*27</f>
        <v>135</v>
      </c>
    </row>
    <row r="4" spans="1:17" ht="37.5">
      <c r="A4" s="46" t="s">
        <v>605</v>
      </c>
      <c r="B4" s="199" t="s">
        <v>351</v>
      </c>
      <c r="C4" s="199" t="s">
        <v>352</v>
      </c>
      <c r="D4" s="199" t="s">
        <v>612</v>
      </c>
      <c r="E4" s="199"/>
      <c r="F4" s="199"/>
      <c r="G4" s="199"/>
      <c r="H4" s="199"/>
      <c r="I4" s="199"/>
      <c r="J4" s="200"/>
      <c r="K4" s="200"/>
      <c r="L4" s="200"/>
      <c r="M4" s="200"/>
      <c r="O4" s="309" t="s">
        <v>224</v>
      </c>
      <c r="P4" s="309">
        <v>1.25</v>
      </c>
      <c r="Q4" s="309">
        <f t="shared" ref="Q4:Q8" si="0">P4*27</f>
        <v>33.75</v>
      </c>
    </row>
    <row r="5" spans="1:17" ht="20.25">
      <c r="A5" s="46" t="s">
        <v>606</v>
      </c>
      <c r="B5" s="181"/>
      <c r="C5" s="181"/>
      <c r="D5" s="181"/>
      <c r="E5" s="181"/>
      <c r="F5" s="181"/>
      <c r="G5" s="181"/>
      <c r="H5" s="181"/>
      <c r="I5" s="183"/>
      <c r="J5" s="181"/>
      <c r="K5" s="181"/>
      <c r="L5" s="181"/>
      <c r="M5" s="181"/>
      <c r="O5" s="56" t="s">
        <v>226</v>
      </c>
      <c r="P5" s="309">
        <v>1.25</v>
      </c>
      <c r="Q5" s="309">
        <f t="shared" si="0"/>
        <v>33.75</v>
      </c>
    </row>
    <row r="6" spans="1:17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O6" s="56" t="s">
        <v>228</v>
      </c>
      <c r="P6" s="309">
        <v>1.25</v>
      </c>
      <c r="Q6" s="309">
        <f t="shared" si="0"/>
        <v>33.75</v>
      </c>
    </row>
    <row r="7" spans="1:17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O7" s="56" t="s">
        <v>230</v>
      </c>
      <c r="P7" s="309">
        <v>1.25</v>
      </c>
      <c r="Q7" s="309">
        <f t="shared" si="0"/>
        <v>33.75</v>
      </c>
    </row>
    <row r="8" spans="1:17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O8" s="35" t="s">
        <v>232</v>
      </c>
      <c r="P8" s="35">
        <v>1</v>
      </c>
      <c r="Q8" s="309">
        <f t="shared" si="0"/>
        <v>27</v>
      </c>
    </row>
    <row r="9" spans="1:17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P9">
        <f>SUM(P3:P8)</f>
        <v>11</v>
      </c>
      <c r="Q9">
        <f>SUM(Q3:Q8)</f>
        <v>297</v>
      </c>
    </row>
    <row r="12" spans="1:17" ht="50.25">
      <c r="B12" s="201" t="s">
        <v>630</v>
      </c>
      <c r="C12" s="202" t="s">
        <v>631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E2FFE4-4598-440D-83EE-F9A63734A3DF}">
  <dimension ref="A1:M9"/>
  <sheetViews>
    <sheetView workbookViewId="0">
      <selection activeCell="B2" sqref="B2"/>
    </sheetView>
  </sheetViews>
  <sheetFormatPr defaultRowHeight="15"/>
  <sheetData>
    <row r="1" spans="1:13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3" ht="40.5">
      <c r="A2" s="46" t="s">
        <v>600</v>
      </c>
      <c r="B2" s="196" t="s">
        <v>306</v>
      </c>
      <c r="C2" s="196" t="s">
        <v>307</v>
      </c>
      <c r="D2" s="196" t="s">
        <v>308</v>
      </c>
      <c r="E2" s="196" t="s">
        <v>309</v>
      </c>
      <c r="F2" s="196" t="s">
        <v>310</v>
      </c>
      <c r="G2" s="196" t="s">
        <v>311</v>
      </c>
      <c r="H2" s="196" t="s">
        <v>312</v>
      </c>
      <c r="I2" s="196" t="s">
        <v>313</v>
      </c>
      <c r="J2" s="196" t="s">
        <v>314</v>
      </c>
      <c r="K2" s="196" t="s">
        <v>315</v>
      </c>
      <c r="L2" s="196" t="s">
        <v>316</v>
      </c>
      <c r="M2" s="52" t="s">
        <v>601</v>
      </c>
    </row>
    <row r="3" spans="1:13" ht="40.5">
      <c r="A3" s="46" t="s">
        <v>602</v>
      </c>
      <c r="B3" s="196" t="s">
        <v>317</v>
      </c>
      <c r="C3" s="196" t="s">
        <v>318</v>
      </c>
      <c r="D3" s="196" t="s">
        <v>319</v>
      </c>
      <c r="E3" s="196" t="s">
        <v>320</v>
      </c>
      <c r="F3" s="196" t="s">
        <v>321</v>
      </c>
      <c r="G3" s="196" t="s">
        <v>322</v>
      </c>
      <c r="H3" s="196" t="s">
        <v>323</v>
      </c>
      <c r="I3" s="196" t="s">
        <v>324</v>
      </c>
      <c r="J3" s="196" t="s">
        <v>325</v>
      </c>
      <c r="K3" s="196" t="s">
        <v>326</v>
      </c>
      <c r="L3" s="196" t="s">
        <v>601</v>
      </c>
      <c r="M3" s="195"/>
    </row>
    <row r="4" spans="1:13" ht="20.25">
      <c r="A4" s="46" t="s">
        <v>605</v>
      </c>
      <c r="B4" s="197"/>
      <c r="C4" s="181"/>
      <c r="D4" s="181"/>
      <c r="E4" s="181"/>
      <c r="F4" s="181"/>
      <c r="G4" s="181"/>
      <c r="H4" s="183"/>
      <c r="I4" s="184"/>
      <c r="J4" s="184"/>
      <c r="K4" s="184"/>
      <c r="L4" s="184"/>
      <c r="M4" s="184"/>
    </row>
    <row r="5" spans="1:13" ht="20.25">
      <c r="A5" s="46" t="s">
        <v>606</v>
      </c>
      <c r="B5" s="172"/>
      <c r="C5" s="172"/>
      <c r="D5" s="172"/>
      <c r="E5" s="172"/>
      <c r="F5" s="172"/>
      <c r="G5" s="172"/>
      <c r="H5" s="172"/>
      <c r="I5" s="173"/>
      <c r="J5" s="172"/>
      <c r="K5" s="172"/>
      <c r="L5" s="172"/>
      <c r="M5" s="172"/>
    </row>
    <row r="6" spans="1:13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</row>
    <row r="7" spans="1:13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</row>
    <row r="8" spans="1:13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13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1549E-1450-4808-ACE6-1A2C3F2B8B17}">
  <dimension ref="B2:R12"/>
  <sheetViews>
    <sheetView workbookViewId="0">
      <selection activeCell="D3" sqref="D3"/>
    </sheetView>
  </sheetViews>
  <sheetFormatPr defaultRowHeight="15"/>
  <cols>
    <col min="3" max="3" width="9.140625" customWidth="1"/>
    <col min="13" max="13" width="7.85546875" customWidth="1"/>
  </cols>
  <sheetData>
    <row r="2" spans="2:18" ht="21">
      <c r="B2" s="46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  <c r="M2" s="47">
        <v>11</v>
      </c>
      <c r="N2" s="47">
        <v>12</v>
      </c>
      <c r="P2" s="309" t="s">
        <v>217</v>
      </c>
      <c r="Q2" s="309"/>
      <c r="R2" s="309"/>
    </row>
    <row r="3" spans="2:18" ht="34.5">
      <c r="B3" s="46" t="s">
        <v>600</v>
      </c>
      <c r="C3" s="185" t="s">
        <v>295</v>
      </c>
      <c r="D3" s="185" t="s">
        <v>296</v>
      </c>
      <c r="E3" s="185" t="s">
        <v>297</v>
      </c>
      <c r="F3" s="192" t="s">
        <v>298</v>
      </c>
      <c r="G3" s="135"/>
      <c r="H3" s="193" t="s">
        <v>300</v>
      </c>
      <c r="I3" s="185" t="s">
        <v>301</v>
      </c>
      <c r="J3" s="185" t="s">
        <v>302</v>
      </c>
      <c r="K3" s="185" t="s">
        <v>303</v>
      </c>
      <c r="L3" s="185" t="s">
        <v>304</v>
      </c>
      <c r="M3" s="185" t="s">
        <v>632</v>
      </c>
      <c r="N3" s="182" t="s">
        <v>633</v>
      </c>
      <c r="P3" s="35"/>
      <c r="Q3" s="35" t="s">
        <v>219</v>
      </c>
      <c r="R3" s="35" t="s">
        <v>220</v>
      </c>
    </row>
    <row r="4" spans="2:18" ht="34.5">
      <c r="B4" s="46" t="s">
        <v>602</v>
      </c>
      <c r="C4" s="186" t="s">
        <v>284</v>
      </c>
      <c r="D4" s="186" t="s">
        <v>285</v>
      </c>
      <c r="E4" s="186" t="s">
        <v>286</v>
      </c>
      <c r="F4" s="186" t="s">
        <v>287</v>
      </c>
      <c r="G4" s="194" t="s">
        <v>288</v>
      </c>
      <c r="H4" s="186" t="s">
        <v>289</v>
      </c>
      <c r="I4" s="186" t="s">
        <v>290</v>
      </c>
      <c r="J4" s="186" t="s">
        <v>291</v>
      </c>
      <c r="K4" s="186" t="s">
        <v>292</v>
      </c>
      <c r="L4" s="186" t="s">
        <v>293</v>
      </c>
      <c r="M4" s="186" t="s">
        <v>634</v>
      </c>
      <c r="N4" s="172" t="s">
        <v>633</v>
      </c>
      <c r="P4" s="309" t="s">
        <v>222</v>
      </c>
      <c r="Q4" s="309">
        <v>5</v>
      </c>
      <c r="R4" s="309">
        <f>Q4*24</f>
        <v>120</v>
      </c>
    </row>
    <row r="5" spans="2:18" ht="23.25">
      <c r="B5" s="46" t="s">
        <v>605</v>
      </c>
      <c r="C5" s="185" t="s">
        <v>299</v>
      </c>
      <c r="D5" s="181"/>
      <c r="E5" s="181"/>
      <c r="F5" s="181"/>
      <c r="G5" s="181"/>
      <c r="H5" s="181"/>
      <c r="I5" s="183"/>
      <c r="J5" s="184"/>
      <c r="K5" s="184"/>
      <c r="L5" s="184"/>
      <c r="M5" s="184"/>
      <c r="N5" s="184"/>
      <c r="P5" s="309" t="s">
        <v>224</v>
      </c>
      <c r="Q5" s="309">
        <v>1.25</v>
      </c>
      <c r="R5" s="309">
        <f t="shared" ref="R5:R9" si="0">Q5*24</f>
        <v>30</v>
      </c>
    </row>
    <row r="6" spans="2:18" ht="20.25">
      <c r="B6" s="46" t="s">
        <v>606</v>
      </c>
      <c r="C6" s="172"/>
      <c r="D6" s="172"/>
      <c r="E6" s="172"/>
      <c r="F6" s="172"/>
      <c r="G6" s="172"/>
      <c r="H6" s="172"/>
      <c r="I6" s="172"/>
      <c r="J6" s="173"/>
      <c r="K6" s="172"/>
      <c r="L6" s="172"/>
      <c r="M6" s="172"/>
      <c r="N6" s="172"/>
      <c r="P6" s="56" t="s">
        <v>226</v>
      </c>
      <c r="Q6" s="309">
        <v>1.25</v>
      </c>
      <c r="R6" s="309">
        <f t="shared" si="0"/>
        <v>30</v>
      </c>
    </row>
    <row r="7" spans="2:18" ht="20.25">
      <c r="B7" s="46" t="s">
        <v>608</v>
      </c>
      <c r="C7" s="172"/>
      <c r="D7" s="172"/>
      <c r="E7" s="172"/>
      <c r="F7" s="172"/>
      <c r="G7" s="172"/>
      <c r="H7" s="172"/>
      <c r="I7" s="172"/>
      <c r="J7" s="172"/>
      <c r="K7" s="172"/>
      <c r="L7" s="172"/>
      <c r="M7" s="172"/>
      <c r="N7" s="172"/>
      <c r="P7" s="56" t="s">
        <v>228</v>
      </c>
      <c r="Q7" s="309">
        <v>1.25</v>
      </c>
      <c r="R7" s="309">
        <f t="shared" si="0"/>
        <v>30</v>
      </c>
    </row>
    <row r="8" spans="2:18" ht="20.25">
      <c r="B8" s="46" t="s">
        <v>609</v>
      </c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N8" s="174"/>
      <c r="P8" s="56" t="s">
        <v>230</v>
      </c>
      <c r="Q8" s="309">
        <v>1.25</v>
      </c>
      <c r="R8" s="309">
        <f t="shared" si="0"/>
        <v>30</v>
      </c>
    </row>
    <row r="9" spans="2:18" ht="20.25">
      <c r="B9" s="46" t="s">
        <v>610</v>
      </c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N9" s="174"/>
      <c r="P9" s="35" t="s">
        <v>232</v>
      </c>
      <c r="Q9" s="35">
        <v>1</v>
      </c>
      <c r="R9" s="309">
        <f t="shared" si="0"/>
        <v>24</v>
      </c>
    </row>
    <row r="10" spans="2:18" ht="20.25">
      <c r="B10" s="46" t="s">
        <v>611</v>
      </c>
      <c r="C10" s="174"/>
      <c r="D10" s="174"/>
      <c r="E10" s="174"/>
      <c r="F10" s="174"/>
      <c r="G10" s="174"/>
      <c r="H10" s="174"/>
      <c r="I10" s="174"/>
      <c r="J10" s="174"/>
      <c r="K10" s="174"/>
      <c r="L10" s="174"/>
      <c r="M10" s="174"/>
      <c r="N10" s="174"/>
      <c r="Q10">
        <f>SUM(Q4:Q9)</f>
        <v>11</v>
      </c>
      <c r="R10">
        <f>SUM(R4:R9)</f>
        <v>264</v>
      </c>
    </row>
    <row r="12" spans="2:18">
      <c r="C12" t="s">
        <v>635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201FF-52AE-4F6D-9B9E-546114F34B93}">
  <dimension ref="A1:U32"/>
  <sheetViews>
    <sheetView workbookViewId="0">
      <selection activeCell="B12" sqref="B12"/>
    </sheetView>
  </sheetViews>
  <sheetFormatPr defaultRowHeight="15"/>
  <cols>
    <col min="2" max="2" width="11.28515625" customWidth="1"/>
    <col min="17" max="17" width="10.85546875" customWidth="1"/>
    <col min="19" max="19" width="14.85546875" customWidth="1"/>
    <col min="21" max="21" width="18.140625" customWidth="1"/>
  </cols>
  <sheetData>
    <row r="1" spans="1:21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O1" s="309" t="s">
        <v>217</v>
      </c>
      <c r="P1" s="309"/>
      <c r="Q1" s="309"/>
      <c r="R1" s="42"/>
      <c r="S1" s="42"/>
      <c r="T1" s="42"/>
      <c r="U1" s="43"/>
    </row>
    <row r="2" spans="1:21" ht="23.25">
      <c r="A2" s="46" t="s">
        <v>600</v>
      </c>
      <c r="B2" s="172" t="s">
        <v>268</v>
      </c>
      <c r="C2" s="172" t="s">
        <v>269</v>
      </c>
      <c r="D2" s="308" t="s">
        <v>270</v>
      </c>
      <c r="E2" s="308" t="s">
        <v>271</v>
      </c>
      <c r="F2" s="308" t="s">
        <v>272</v>
      </c>
      <c r="G2" s="172" t="s">
        <v>273</v>
      </c>
      <c r="H2" s="172" t="s">
        <v>274</v>
      </c>
      <c r="I2" s="173" t="s">
        <v>275</v>
      </c>
      <c r="J2" s="172" t="s">
        <v>276</v>
      </c>
      <c r="K2" s="172" t="s">
        <v>277</v>
      </c>
      <c r="L2" s="308" t="s">
        <v>278</v>
      </c>
      <c r="M2" s="308" t="s">
        <v>279</v>
      </c>
      <c r="O2" s="35"/>
      <c r="P2" s="35" t="s">
        <v>219</v>
      </c>
      <c r="Q2" s="35" t="s">
        <v>636</v>
      </c>
      <c r="R2" s="54"/>
      <c r="S2" s="38"/>
      <c r="T2" s="55"/>
      <c r="U2" s="36"/>
    </row>
    <row r="3" spans="1:21" ht="23.25">
      <c r="A3" s="46" t="s">
        <v>602</v>
      </c>
      <c r="B3" s="172" t="s">
        <v>280</v>
      </c>
      <c r="C3" s="172" t="s">
        <v>281</v>
      </c>
      <c r="D3" s="172" t="s">
        <v>282</v>
      </c>
      <c r="E3" s="172" t="s">
        <v>637</v>
      </c>
      <c r="F3" s="172" t="s">
        <v>638</v>
      </c>
      <c r="G3" s="172" t="s">
        <v>639</v>
      </c>
      <c r="H3" s="172" t="s">
        <v>640</v>
      </c>
      <c r="I3" s="172" t="s">
        <v>641</v>
      </c>
      <c r="J3" s="172" t="s">
        <v>642</v>
      </c>
      <c r="K3" s="172" t="s">
        <v>643</v>
      </c>
      <c r="L3" s="172" t="s">
        <v>644</v>
      </c>
      <c r="M3" s="172" t="s">
        <v>645</v>
      </c>
      <c r="O3" s="309" t="s">
        <v>222</v>
      </c>
      <c r="P3" s="309">
        <v>5</v>
      </c>
      <c r="Q3" s="309">
        <f>P3*33</f>
        <v>165</v>
      </c>
      <c r="R3" s="54"/>
      <c r="S3" s="38"/>
      <c r="T3" s="55"/>
    </row>
    <row r="4" spans="1:21" ht="34.5">
      <c r="A4" s="46" t="s">
        <v>605</v>
      </c>
      <c r="B4" s="174" t="s">
        <v>646</v>
      </c>
      <c r="C4" s="174" t="s">
        <v>647</v>
      </c>
      <c r="D4" s="174" t="s">
        <v>648</v>
      </c>
      <c r="E4" s="174" t="s">
        <v>649</v>
      </c>
      <c r="F4" s="174" t="s">
        <v>650</v>
      </c>
      <c r="G4" s="174" t="s">
        <v>651</v>
      </c>
      <c r="H4" s="174" t="s">
        <v>652</v>
      </c>
      <c r="I4" s="174" t="s">
        <v>612</v>
      </c>
      <c r="J4" s="174" t="s">
        <v>653</v>
      </c>
      <c r="K4" s="174" t="s">
        <v>653</v>
      </c>
      <c r="L4" s="174" t="s">
        <v>653</v>
      </c>
      <c r="M4" s="174" t="s">
        <v>653</v>
      </c>
      <c r="O4" s="309" t="s">
        <v>224</v>
      </c>
      <c r="P4" s="309">
        <v>1.25</v>
      </c>
      <c r="Q4" s="309">
        <f t="shared" ref="Q4:Q8" si="0">P4*33</f>
        <v>41.25</v>
      </c>
      <c r="R4" s="54"/>
      <c r="S4" s="38"/>
      <c r="T4" s="55"/>
    </row>
    <row r="5" spans="1:21" ht="20.25">
      <c r="A5" s="46" t="s">
        <v>606</v>
      </c>
      <c r="B5" s="172"/>
      <c r="C5" s="172"/>
      <c r="D5" s="172"/>
      <c r="E5" s="172"/>
      <c r="F5" s="172"/>
      <c r="G5" s="172"/>
      <c r="H5" s="172"/>
      <c r="I5" s="173"/>
      <c r="J5" s="172"/>
      <c r="K5" s="172"/>
      <c r="L5" s="172"/>
      <c r="M5" s="172"/>
      <c r="O5" s="56" t="s">
        <v>226</v>
      </c>
      <c r="P5" s="309">
        <v>1.25</v>
      </c>
      <c r="Q5" s="309">
        <f t="shared" si="0"/>
        <v>41.25</v>
      </c>
      <c r="R5" s="54"/>
      <c r="S5" s="38"/>
      <c r="T5" s="55"/>
    </row>
    <row r="6" spans="1:21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O6" s="56" t="s">
        <v>228</v>
      </c>
      <c r="P6" s="309">
        <v>1.25</v>
      </c>
      <c r="Q6" s="309">
        <f t="shared" si="0"/>
        <v>41.25</v>
      </c>
      <c r="R6" s="54"/>
      <c r="S6" s="38"/>
      <c r="T6" s="55"/>
    </row>
    <row r="7" spans="1:21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O7" s="56" t="s">
        <v>230</v>
      </c>
      <c r="P7" s="309">
        <v>1.25</v>
      </c>
      <c r="Q7" s="309">
        <f t="shared" si="0"/>
        <v>41.25</v>
      </c>
      <c r="R7" s="54">
        <f>SUM(Q4:Q7)</f>
        <v>165</v>
      </c>
      <c r="S7" s="38"/>
      <c r="T7" s="55"/>
    </row>
    <row r="8" spans="1:21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  <c r="O8" s="35" t="s">
        <v>232</v>
      </c>
      <c r="P8" s="35">
        <v>1</v>
      </c>
      <c r="Q8" s="309">
        <f t="shared" si="0"/>
        <v>33</v>
      </c>
      <c r="R8" s="54"/>
      <c r="S8" s="38"/>
      <c r="T8" s="55"/>
    </row>
    <row r="9" spans="1:21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  <c r="P9">
        <f>SUM(P3:P8)</f>
        <v>11</v>
      </c>
      <c r="Q9">
        <f>SUM(Q3:Q8)</f>
        <v>363</v>
      </c>
      <c r="R9" s="54"/>
      <c r="S9" s="38"/>
      <c r="T9" s="55"/>
    </row>
    <row r="10" spans="1:21">
      <c r="P10" s="13"/>
      <c r="Q10" s="13"/>
      <c r="R10" s="54"/>
      <c r="S10" s="38"/>
      <c r="T10" s="55"/>
    </row>
    <row r="11" spans="1:21">
      <c r="B11" t="s">
        <v>654</v>
      </c>
      <c r="P11" s="13"/>
      <c r="Q11" s="13"/>
      <c r="R11" s="54"/>
      <c r="S11" s="38"/>
      <c r="T11" s="55"/>
    </row>
    <row r="12" spans="1:21" ht="23.25">
      <c r="B12" s="308" t="s">
        <v>270</v>
      </c>
      <c r="C12" s="308" t="s">
        <v>271</v>
      </c>
      <c r="D12" s="308" t="s">
        <v>272</v>
      </c>
      <c r="E12" s="308" t="s">
        <v>278</v>
      </c>
      <c r="F12" s="308" t="s">
        <v>279</v>
      </c>
      <c r="P12" s="13"/>
      <c r="Q12" s="13"/>
      <c r="R12" s="54"/>
      <c r="S12" s="38"/>
      <c r="T12" s="55"/>
    </row>
    <row r="13" spans="1:21">
      <c r="P13" s="13"/>
      <c r="Q13" s="13"/>
      <c r="R13" s="54"/>
      <c r="S13" s="38"/>
      <c r="T13" s="55"/>
    </row>
    <row r="14" spans="1:21">
      <c r="P14" s="13"/>
      <c r="Q14" s="13"/>
      <c r="R14" s="54"/>
      <c r="S14" s="38"/>
      <c r="T14" s="55"/>
    </row>
    <row r="15" spans="1:21">
      <c r="P15" s="13"/>
      <c r="Q15" s="13"/>
      <c r="R15" s="54"/>
      <c r="S15" s="38"/>
      <c r="T15" s="55"/>
    </row>
    <row r="16" spans="1:21">
      <c r="P16" s="13"/>
      <c r="Q16" s="13"/>
      <c r="R16" s="54"/>
      <c r="S16" s="38"/>
      <c r="T16" s="55"/>
    </row>
    <row r="17" spans="16:20">
      <c r="P17" s="13"/>
      <c r="Q17" s="13"/>
      <c r="R17" s="54"/>
      <c r="S17" s="38"/>
      <c r="T17" s="55"/>
    </row>
    <row r="18" spans="16:20">
      <c r="R18" s="54"/>
      <c r="S18" s="38"/>
      <c r="T18" s="55"/>
    </row>
    <row r="19" spans="16:20">
      <c r="R19" s="54"/>
      <c r="S19" s="38"/>
      <c r="T19" s="55"/>
    </row>
    <row r="20" spans="16:20">
      <c r="R20" s="54"/>
      <c r="S20" s="38"/>
      <c r="T20" s="55"/>
    </row>
    <row r="21" spans="16:20">
      <c r="R21" s="54"/>
      <c r="S21" s="38"/>
      <c r="T21" s="55"/>
    </row>
    <row r="22" spans="16:20">
      <c r="R22" s="54"/>
      <c r="S22" s="38"/>
      <c r="T22" s="55"/>
    </row>
    <row r="23" spans="16:20">
      <c r="R23" s="54"/>
      <c r="S23" s="38"/>
      <c r="T23" s="55"/>
    </row>
    <row r="24" spans="16:20">
      <c r="R24" s="54"/>
      <c r="S24" s="38"/>
      <c r="T24" s="55"/>
    </row>
    <row r="25" spans="16:20">
      <c r="R25" s="54"/>
      <c r="S25" s="38"/>
      <c r="T25" s="55"/>
    </row>
    <row r="26" spans="16:20">
      <c r="R26" s="54"/>
      <c r="S26" s="38"/>
      <c r="T26" s="55"/>
    </row>
    <row r="27" spans="16:20">
      <c r="R27" s="54"/>
      <c r="S27" s="38"/>
      <c r="T27" s="55"/>
    </row>
    <row r="28" spans="16:20">
      <c r="R28" s="54"/>
      <c r="S28" s="38"/>
      <c r="T28" s="55"/>
    </row>
    <row r="29" spans="16:20">
      <c r="R29" s="54"/>
      <c r="S29" s="38"/>
      <c r="T29" s="55"/>
    </row>
    <row r="30" spans="16:20">
      <c r="R30" s="54"/>
      <c r="S30" s="38"/>
      <c r="T30" s="55"/>
    </row>
    <row r="31" spans="16:20">
      <c r="R31" s="54"/>
      <c r="S31" s="38"/>
      <c r="T31" s="55"/>
    </row>
    <row r="32" spans="16:20">
      <c r="R32" s="54"/>
      <c r="S32" s="38"/>
      <c r="T32" s="55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1C550-7626-40C8-AA7A-08D11733AADF}">
  <dimension ref="A1:Q9"/>
  <sheetViews>
    <sheetView workbookViewId="0"/>
  </sheetViews>
  <sheetFormatPr defaultRowHeight="15"/>
  <sheetData>
    <row r="1" spans="1:17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O1" s="309" t="s">
        <v>217</v>
      </c>
      <c r="P1" s="309"/>
      <c r="Q1" s="309"/>
    </row>
    <row r="2" spans="1:17" ht="23.25">
      <c r="A2" s="46" t="s">
        <v>600</v>
      </c>
      <c r="B2" s="172" t="s">
        <v>397</v>
      </c>
      <c r="C2" s="172" t="s">
        <v>398</v>
      </c>
      <c r="D2" s="172" t="s">
        <v>399</v>
      </c>
      <c r="E2" s="172" t="s">
        <v>400</v>
      </c>
      <c r="F2" s="172" t="s">
        <v>401</v>
      </c>
      <c r="G2" s="172" t="s">
        <v>402</v>
      </c>
      <c r="H2" s="172" t="s">
        <v>403</v>
      </c>
      <c r="I2" s="172" t="s">
        <v>404</v>
      </c>
      <c r="J2" s="172" t="s">
        <v>405</v>
      </c>
      <c r="K2" s="172" t="s">
        <v>406</v>
      </c>
      <c r="L2" s="172" t="s">
        <v>407</v>
      </c>
      <c r="M2" s="172" t="s">
        <v>408</v>
      </c>
      <c r="O2" s="35"/>
      <c r="P2" s="35" t="s">
        <v>219</v>
      </c>
      <c r="Q2" s="35" t="s">
        <v>655</v>
      </c>
    </row>
    <row r="3" spans="1:17" ht="23.25">
      <c r="A3" s="46" t="s">
        <v>602</v>
      </c>
      <c r="B3" s="172" t="s">
        <v>409</v>
      </c>
      <c r="C3" s="172" t="s">
        <v>410</v>
      </c>
      <c r="D3" s="172" t="s">
        <v>411</v>
      </c>
      <c r="E3" s="174" t="s">
        <v>612</v>
      </c>
      <c r="F3" s="174"/>
      <c r="G3" s="174"/>
      <c r="H3" s="174"/>
      <c r="I3" s="174"/>
      <c r="J3" s="174"/>
      <c r="K3" s="174"/>
      <c r="L3" s="174"/>
      <c r="M3" s="174"/>
      <c r="O3" s="309" t="s">
        <v>222</v>
      </c>
      <c r="P3" s="309">
        <v>5</v>
      </c>
      <c r="Q3" s="309">
        <f>P3*32</f>
        <v>160</v>
      </c>
    </row>
    <row r="4" spans="1:17" ht="23.25">
      <c r="A4" s="46" t="s">
        <v>605</v>
      </c>
      <c r="B4" s="172" t="s">
        <v>412</v>
      </c>
      <c r="C4" s="172" t="s">
        <v>413</v>
      </c>
      <c r="D4" s="172" t="s">
        <v>414</v>
      </c>
      <c r="E4" s="172" t="s">
        <v>415</v>
      </c>
      <c r="F4" s="172" t="s">
        <v>416</v>
      </c>
      <c r="G4" s="172" t="s">
        <v>417</v>
      </c>
      <c r="H4" s="172" t="s">
        <v>418</v>
      </c>
      <c r="I4" s="172" t="s">
        <v>419</v>
      </c>
      <c r="J4" s="172" t="s">
        <v>420</v>
      </c>
      <c r="K4" s="172" t="s">
        <v>421</v>
      </c>
      <c r="L4" s="172" t="s">
        <v>422</v>
      </c>
      <c r="M4" s="172" t="s">
        <v>423</v>
      </c>
      <c r="O4" s="309" t="s">
        <v>607</v>
      </c>
      <c r="P4" s="309">
        <v>5</v>
      </c>
      <c r="Q4" s="309">
        <f>P4*32</f>
        <v>160</v>
      </c>
    </row>
    <row r="5" spans="1:17" ht="23.25">
      <c r="A5" s="46" t="s">
        <v>606</v>
      </c>
      <c r="B5" s="172" t="s">
        <v>424</v>
      </c>
      <c r="C5" s="172" t="s">
        <v>425</v>
      </c>
      <c r="D5" s="172" t="s">
        <v>426</v>
      </c>
      <c r="E5" s="172"/>
      <c r="F5" s="172"/>
      <c r="G5" s="172"/>
      <c r="H5" s="172"/>
      <c r="I5" s="173"/>
      <c r="J5" s="172"/>
      <c r="K5" s="172"/>
      <c r="L5" s="172"/>
      <c r="M5" s="172"/>
      <c r="O5" s="35" t="s">
        <v>232</v>
      </c>
      <c r="P5" s="35">
        <v>1</v>
      </c>
      <c r="Q5" s="309">
        <f>P5*32</f>
        <v>32</v>
      </c>
    </row>
    <row r="6" spans="1:17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  <c r="P6">
        <f>SUM(P3:P5)</f>
        <v>11</v>
      </c>
      <c r="Q6">
        <f>SUM(Q3:Q5)</f>
        <v>352</v>
      </c>
    </row>
    <row r="7" spans="1:17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  <c r="O7" s="56"/>
      <c r="P7" s="309"/>
      <c r="Q7" s="309"/>
    </row>
    <row r="8" spans="1:17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17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2C73A-5CD0-4CA5-866B-CD090518B90C}">
  <dimension ref="A1:N63"/>
  <sheetViews>
    <sheetView workbookViewId="0">
      <selection activeCell="F1" sqref="F1"/>
    </sheetView>
  </sheetViews>
  <sheetFormatPr defaultRowHeight="15"/>
  <cols>
    <col min="1" max="1" width="23.42578125" customWidth="1"/>
    <col min="2" max="2" width="18" bestFit="1" customWidth="1"/>
    <col min="3" max="3" width="7.140625" bestFit="1" customWidth="1"/>
    <col min="4" max="4" width="17.7109375" customWidth="1"/>
    <col min="5" max="5" width="15" customWidth="1"/>
    <col min="6" max="6" width="17.28515625" customWidth="1"/>
    <col min="7" max="7" width="17.7109375" customWidth="1"/>
    <col min="8" max="8" width="10.42578125" customWidth="1"/>
  </cols>
  <sheetData>
    <row r="1" spans="1:14" s="165" customFormat="1" ht="48.75">
      <c r="A1" s="164" t="s">
        <v>656</v>
      </c>
      <c r="B1" s="164" t="s">
        <v>657</v>
      </c>
      <c r="C1" s="164" t="s">
        <v>658</v>
      </c>
      <c r="D1" s="164" t="s">
        <v>659</v>
      </c>
      <c r="E1" s="164" t="s">
        <v>660</v>
      </c>
      <c r="F1" s="164" t="s">
        <v>661</v>
      </c>
      <c r="G1" s="164" t="s">
        <v>662</v>
      </c>
      <c r="H1" s="171" t="s">
        <v>663</v>
      </c>
    </row>
    <row r="2" spans="1:14" ht="15" customHeight="1">
      <c r="A2" s="13" t="s">
        <v>252</v>
      </c>
      <c r="B2" s="13">
        <v>338.7</v>
      </c>
      <c r="C2">
        <f>B2/1000</f>
        <v>0.3387</v>
      </c>
      <c r="D2">
        <f>46</f>
        <v>46</v>
      </c>
      <c r="E2">
        <f>D2*C2</f>
        <v>15.5802</v>
      </c>
      <c r="F2" s="166">
        <f>E2/0.166667</f>
        <v>93.481013037973909</v>
      </c>
      <c r="G2" s="170">
        <f>F2-50</f>
        <v>43.481013037973909</v>
      </c>
      <c r="H2" t="s">
        <v>664</v>
      </c>
      <c r="I2">
        <v>5.9049306170652498</v>
      </c>
      <c r="J2">
        <f>46-I2</f>
        <v>40.095069382934753</v>
      </c>
      <c r="K2" s="203">
        <f>J2*C2/(J2+G2)</f>
        <v>0.16248907111495062</v>
      </c>
      <c r="L2" s="203"/>
      <c r="M2" s="203"/>
      <c r="N2" s="203"/>
    </row>
    <row r="3" spans="1:14" ht="15" customHeight="1">
      <c r="A3" s="13" t="s">
        <v>253</v>
      </c>
      <c r="B3" s="13">
        <v>333.4</v>
      </c>
      <c r="C3">
        <f>B3/1000</f>
        <v>0.33339999999999997</v>
      </c>
      <c r="D3">
        <v>46</v>
      </c>
      <c r="E3">
        <f>D3*C3</f>
        <v>15.336399999999999</v>
      </c>
      <c r="F3" s="166">
        <f>E3/0.166667</f>
        <v>92.018215963568068</v>
      </c>
      <c r="G3" s="170">
        <f>F3-50</f>
        <v>42.018215963568068</v>
      </c>
      <c r="H3" t="s">
        <v>664</v>
      </c>
      <c r="I3">
        <v>5.9988002399520104</v>
      </c>
      <c r="J3">
        <f t="shared" ref="J3:J32" si="0">46-I3</f>
        <v>40.001199760047989</v>
      </c>
      <c r="K3" s="203">
        <f t="shared" ref="K3:K32" si="1">J3*C3/(J3+G3)</f>
        <v>0.16260052430683208</v>
      </c>
      <c r="L3" s="203"/>
      <c r="M3" s="203"/>
      <c r="N3" s="203"/>
    </row>
    <row r="4" spans="1:14" ht="15" customHeight="1">
      <c r="A4" s="34" t="s">
        <v>254</v>
      </c>
      <c r="B4" s="34">
        <v>183.7</v>
      </c>
      <c r="C4" s="34">
        <f>B4/1000</f>
        <v>0.1837</v>
      </c>
      <c r="D4" s="34">
        <v>46</v>
      </c>
      <c r="E4" s="34">
        <f>D4*C4</f>
        <v>8.4502000000000006</v>
      </c>
      <c r="F4" s="169">
        <f>E4/0.166667</f>
        <v>50.701098597802805</v>
      </c>
      <c r="G4" s="169">
        <f>F4-50</f>
        <v>0.70109859780280459</v>
      </c>
      <c r="I4">
        <v>10.887316276537835</v>
      </c>
      <c r="J4">
        <f t="shared" si="0"/>
        <v>35.112683723462169</v>
      </c>
      <c r="K4" s="203">
        <f>J4*C4/(J4+G4)</f>
        <v>0.18010384779074554</v>
      </c>
      <c r="L4" s="203"/>
      <c r="M4" s="203"/>
      <c r="N4" s="203"/>
    </row>
    <row r="5" spans="1:14" ht="15" customHeight="1">
      <c r="A5" s="13" t="s">
        <v>255</v>
      </c>
      <c r="B5" s="13">
        <v>208.5</v>
      </c>
      <c r="C5">
        <f>B5/1000</f>
        <v>0.20849999999999999</v>
      </c>
      <c r="D5">
        <v>46</v>
      </c>
      <c r="E5">
        <f>D5*C5</f>
        <v>9.5909999999999993</v>
      </c>
      <c r="F5" s="166">
        <f>E5/0.166667</f>
        <v>57.545884908230178</v>
      </c>
      <c r="G5" s="170">
        <f>F5-50</f>
        <v>7.5458849082301782</v>
      </c>
      <c r="H5" t="s">
        <v>664</v>
      </c>
      <c r="I5">
        <v>9.5923261390887298</v>
      </c>
      <c r="J5">
        <f t="shared" si="0"/>
        <v>36.407673860911274</v>
      </c>
      <c r="K5" s="203">
        <f t="shared" si="1"/>
        <v>0.17270501439645489</v>
      </c>
    </row>
    <row r="6" spans="1:14" ht="15" customHeight="1">
      <c r="A6" s="13" t="s">
        <v>256</v>
      </c>
      <c r="B6" s="13">
        <v>287.5</v>
      </c>
      <c r="C6">
        <f>B6/1000</f>
        <v>0.28749999999999998</v>
      </c>
      <c r="D6">
        <v>46</v>
      </c>
      <c r="E6">
        <f>D6*C6</f>
        <v>13.225</v>
      </c>
      <c r="F6" s="166">
        <f>E6/0.166667</f>
        <v>79.349841300317394</v>
      </c>
      <c r="G6" s="170">
        <f>F6-50</f>
        <v>29.349841300317394</v>
      </c>
      <c r="H6" t="s">
        <v>664</v>
      </c>
      <c r="I6">
        <v>6.9565217391304346</v>
      </c>
      <c r="J6">
        <f t="shared" si="0"/>
        <v>39.043478260869563</v>
      </c>
      <c r="K6" s="203">
        <f t="shared" si="1"/>
        <v>0.16412421669279756</v>
      </c>
    </row>
    <row r="7" spans="1:14" ht="15" customHeight="1">
      <c r="A7" s="13" t="s">
        <v>257</v>
      </c>
      <c r="B7" s="13">
        <v>204.3</v>
      </c>
      <c r="C7">
        <f>B7/1000</f>
        <v>0.20430000000000001</v>
      </c>
      <c r="D7">
        <v>46</v>
      </c>
      <c r="E7">
        <f>D7*C7</f>
        <v>9.3978000000000002</v>
      </c>
      <c r="F7" s="166">
        <f>E7/0.166667</f>
        <v>56.386687226625547</v>
      </c>
      <c r="G7" s="170">
        <f>F7-50</f>
        <v>6.386687226625547</v>
      </c>
      <c r="H7" t="s">
        <v>664</v>
      </c>
      <c r="I7">
        <v>9.7895252080274098</v>
      </c>
      <c r="J7">
        <f t="shared" si="0"/>
        <v>36.210474791972587</v>
      </c>
      <c r="K7" s="203">
        <f t="shared" si="1"/>
        <v>0.17366884668913116</v>
      </c>
    </row>
    <row r="8" spans="1:14" ht="15" customHeight="1">
      <c r="A8" s="13" t="s">
        <v>258</v>
      </c>
      <c r="B8" s="13">
        <v>272.8</v>
      </c>
      <c r="C8">
        <f>B8/1000</f>
        <v>0.27279999999999999</v>
      </c>
      <c r="D8">
        <v>46</v>
      </c>
      <c r="E8">
        <f>D8*C8</f>
        <v>12.5488</v>
      </c>
      <c r="F8" s="166">
        <f>E8/0.166667</f>
        <v>75.29264941470116</v>
      </c>
      <c r="G8" s="170">
        <f>F8-50</f>
        <v>25.29264941470116</v>
      </c>
      <c r="H8" t="s">
        <v>664</v>
      </c>
      <c r="I8">
        <v>7.3313782991202343</v>
      </c>
      <c r="J8">
        <f t="shared" si="0"/>
        <v>38.668621700879768</v>
      </c>
      <c r="K8" s="203">
        <f t="shared" si="1"/>
        <v>0.16492480240015617</v>
      </c>
    </row>
    <row r="9" spans="1:14" ht="15" customHeight="1">
      <c r="A9" s="13" t="s">
        <v>259</v>
      </c>
      <c r="B9" s="13">
        <v>232.1</v>
      </c>
      <c r="C9">
        <f>B9/1000</f>
        <v>0.2321</v>
      </c>
      <c r="D9">
        <v>46</v>
      </c>
      <c r="E9">
        <f>D9*C9</f>
        <v>10.676600000000001</v>
      </c>
      <c r="F9" s="166">
        <f>E9/0.166667</f>
        <v>64.05947188105624</v>
      </c>
      <c r="G9" s="170">
        <f>F9-50</f>
        <v>14.05947188105624</v>
      </c>
      <c r="H9" t="s">
        <v>664</v>
      </c>
      <c r="I9">
        <v>8.6169754416199922</v>
      </c>
      <c r="J9">
        <f t="shared" si="0"/>
        <v>37.383024558380008</v>
      </c>
      <c r="K9" s="203">
        <f t="shared" si="1"/>
        <v>0.16866599796950069</v>
      </c>
    </row>
    <row r="10" spans="1:14" ht="15" customHeight="1">
      <c r="A10" s="13" t="s">
        <v>260</v>
      </c>
      <c r="B10" s="13">
        <v>207.8</v>
      </c>
      <c r="C10">
        <f>B10/1000</f>
        <v>0.20780000000000001</v>
      </c>
      <c r="D10">
        <v>46</v>
      </c>
      <c r="E10">
        <f>D10*C10</f>
        <v>9.5587999999999997</v>
      </c>
      <c r="F10" s="166">
        <f>E10/0.166667</f>
        <v>57.352685294629403</v>
      </c>
      <c r="G10" s="170">
        <f>F10-50</f>
        <v>7.3526852946294028</v>
      </c>
      <c r="H10" t="s">
        <v>664</v>
      </c>
      <c r="I10">
        <v>9.624639076034649</v>
      </c>
      <c r="J10">
        <f t="shared" si="0"/>
        <v>36.375360923965353</v>
      </c>
      <c r="K10" s="203">
        <f t="shared" si="1"/>
        <v>0.17285931235559579</v>
      </c>
    </row>
    <row r="11" spans="1:14" ht="15" customHeight="1">
      <c r="A11" s="13" t="s">
        <v>261</v>
      </c>
      <c r="B11" s="13">
        <v>353.5</v>
      </c>
      <c r="C11">
        <f>B11/1000</f>
        <v>0.35349999999999998</v>
      </c>
      <c r="D11">
        <v>46</v>
      </c>
      <c r="E11">
        <f>D11*C11</f>
        <v>16.260999999999999</v>
      </c>
      <c r="F11" s="166">
        <f>E11/0.166667</f>
        <v>97.565804868390259</v>
      </c>
      <c r="G11" s="170">
        <f>F11-50</f>
        <v>47.565804868390259</v>
      </c>
      <c r="H11" t="s">
        <v>664</v>
      </c>
      <c r="I11">
        <v>5.6577086280056577</v>
      </c>
      <c r="J11">
        <f t="shared" si="0"/>
        <v>40.342291371994342</v>
      </c>
      <c r="K11" s="203">
        <f t="shared" si="1"/>
        <v>0.16222624092556059</v>
      </c>
    </row>
    <row r="12" spans="1:14" ht="15" customHeight="1">
      <c r="A12" s="13" t="s">
        <v>262</v>
      </c>
      <c r="B12" s="13">
        <v>376.1</v>
      </c>
      <c r="C12">
        <f>B12/1000</f>
        <v>0.37610000000000005</v>
      </c>
      <c r="D12">
        <v>46</v>
      </c>
      <c r="E12">
        <f>D12*C12</f>
        <v>17.300600000000003</v>
      </c>
      <c r="F12" s="166">
        <f>E12/0.166667</f>
        <v>103.80339239321522</v>
      </c>
      <c r="G12" s="170">
        <f>F12-50</f>
        <v>53.803392393215219</v>
      </c>
      <c r="H12" t="s">
        <v>664</v>
      </c>
      <c r="I12">
        <v>5.3177346450412122</v>
      </c>
      <c r="J12">
        <f t="shared" si="0"/>
        <v>40.682265354958787</v>
      </c>
      <c r="K12" s="203">
        <f t="shared" si="1"/>
        <v>0.16193568806791414</v>
      </c>
    </row>
    <row r="13" spans="1:14" ht="15.75">
      <c r="A13" s="13" t="s">
        <v>263</v>
      </c>
      <c r="B13" s="13">
        <v>270.10000000000002</v>
      </c>
      <c r="C13">
        <f>B13/1000</f>
        <v>0.27010000000000001</v>
      </c>
      <c r="D13">
        <v>46</v>
      </c>
      <c r="E13">
        <f>D13*C13</f>
        <v>12.4246</v>
      </c>
      <c r="F13" s="166">
        <f>E13/0.166667</f>
        <v>74.547450905098188</v>
      </c>
      <c r="G13" s="170">
        <f>F13-50</f>
        <v>24.547450905098188</v>
      </c>
      <c r="H13" t="s">
        <v>664</v>
      </c>
      <c r="I13">
        <v>7.4046649389115133</v>
      </c>
      <c r="J13">
        <f t="shared" si="0"/>
        <v>38.595335061088484</v>
      </c>
      <c r="K13" s="203">
        <f t="shared" si="1"/>
        <v>0.16509566121429031</v>
      </c>
    </row>
    <row r="14" spans="1:14" ht="15.75">
      <c r="A14" s="13" t="s">
        <v>264</v>
      </c>
      <c r="B14" s="13">
        <v>209.7</v>
      </c>
      <c r="C14">
        <f>B14/1000</f>
        <v>0.2097</v>
      </c>
      <c r="D14">
        <v>46</v>
      </c>
      <c r="E14">
        <f>D14*C14</f>
        <v>9.6462000000000003</v>
      </c>
      <c r="F14" s="166">
        <f>E14/0.166667</f>
        <v>57.877084245831504</v>
      </c>
      <c r="G14" s="170">
        <f>F14-50</f>
        <v>7.8770842458315045</v>
      </c>
      <c r="H14" t="s">
        <v>664</v>
      </c>
      <c r="I14">
        <v>9.5374344301382941</v>
      </c>
      <c r="J14">
        <f t="shared" si="0"/>
        <v>36.462565569861709</v>
      </c>
      <c r="K14" s="203">
        <f t="shared" si="1"/>
        <v>0.17244610707984812</v>
      </c>
    </row>
    <row r="15" spans="1:14" ht="15.75">
      <c r="A15" s="13" t="s">
        <v>265</v>
      </c>
      <c r="B15" s="13">
        <v>214.7</v>
      </c>
      <c r="C15">
        <f>B15/1000</f>
        <v>0.2147</v>
      </c>
      <c r="D15">
        <v>46</v>
      </c>
      <c r="E15">
        <f>D15*C15</f>
        <v>9.8762000000000008</v>
      </c>
      <c r="F15" s="166">
        <f>E15/0.166667</f>
        <v>59.257081485837027</v>
      </c>
      <c r="G15" s="170">
        <f>F15-50</f>
        <v>9.2570814858370269</v>
      </c>
      <c r="H15" t="s">
        <v>664</v>
      </c>
      <c r="I15">
        <v>9.3153237074988358</v>
      </c>
      <c r="J15">
        <f t="shared" si="0"/>
        <v>36.684676292501166</v>
      </c>
      <c r="K15" s="203">
        <f t="shared" si="1"/>
        <v>0.17143880384380231</v>
      </c>
    </row>
    <row r="16" spans="1:14" ht="15.75">
      <c r="A16" s="34" t="s">
        <v>266</v>
      </c>
      <c r="B16" s="34">
        <v>196.2</v>
      </c>
      <c r="C16" s="34">
        <f>B16/1000</f>
        <v>0.19619999999999999</v>
      </c>
      <c r="D16" s="34">
        <v>46</v>
      </c>
      <c r="E16" s="34">
        <f>D16*C16</f>
        <v>9.0251999999999999</v>
      </c>
      <c r="F16" s="169">
        <f>E16/0.166667</f>
        <v>54.151091697816604</v>
      </c>
      <c r="G16" s="169">
        <f>F16-50</f>
        <v>4.1510916978166037</v>
      </c>
      <c r="I16">
        <v>10.193679918450561</v>
      </c>
      <c r="J16">
        <f t="shared" si="0"/>
        <v>35.806320081549437</v>
      </c>
      <c r="K16" s="203">
        <f t="shared" si="1"/>
        <v>0.17581719353573858</v>
      </c>
    </row>
    <row r="17" spans="1:11" ht="15.75">
      <c r="A17" s="167" t="s">
        <v>267</v>
      </c>
      <c r="B17" s="167">
        <v>4.9000000000000004</v>
      </c>
      <c r="C17" s="167">
        <f>B17/1000</f>
        <v>4.9000000000000007E-3</v>
      </c>
      <c r="D17" s="167">
        <v>46</v>
      </c>
      <c r="E17" s="167">
        <f>D17*C17</f>
        <v>0.22540000000000004</v>
      </c>
      <c r="F17" s="168">
        <f>E17/0.166667</f>
        <v>1.3523972952054097</v>
      </c>
      <c r="G17" s="168">
        <f>F17-50</f>
        <v>-48.647602704794593</v>
      </c>
      <c r="I17">
        <v>408.16326530612241</v>
      </c>
      <c r="J17">
        <f t="shared" si="0"/>
        <v>-362.16326530612241</v>
      </c>
      <c r="K17" s="203">
        <f t="shared" si="1"/>
        <v>4.3197493985306186E-3</v>
      </c>
    </row>
    <row r="18" spans="1:11" ht="15.75">
      <c r="A18" s="34" t="s">
        <v>268</v>
      </c>
      <c r="B18" s="34">
        <v>197.7</v>
      </c>
      <c r="C18" s="34">
        <f>B18/1000</f>
        <v>0.19769999999999999</v>
      </c>
      <c r="D18" s="34">
        <v>46</v>
      </c>
      <c r="E18" s="34">
        <f>D18*C18</f>
        <v>9.094199999999999</v>
      </c>
      <c r="F18" s="169">
        <f>E18/0.166667</f>
        <v>54.565090869818249</v>
      </c>
      <c r="G18" s="169">
        <f>F18-50</f>
        <v>4.5650908698182491</v>
      </c>
      <c r="I18">
        <v>10.116337885685383</v>
      </c>
      <c r="J18">
        <f t="shared" si="0"/>
        <v>35.883662114314617</v>
      </c>
      <c r="K18" s="203">
        <f t="shared" si="1"/>
        <v>0.17538735997084742</v>
      </c>
    </row>
    <row r="19" spans="1:11" ht="15.75">
      <c r="A19" t="s">
        <v>269</v>
      </c>
      <c r="B19">
        <v>270.7</v>
      </c>
      <c r="C19">
        <f>B19/1000</f>
        <v>0.2707</v>
      </c>
      <c r="D19">
        <v>46</v>
      </c>
      <c r="E19">
        <f>D19*C19</f>
        <v>12.452199999999999</v>
      </c>
      <c r="F19" s="166">
        <f>E19/0.166667</f>
        <v>74.71305057389884</v>
      </c>
      <c r="G19" s="170">
        <f>F19-50</f>
        <v>24.71305057389884</v>
      </c>
      <c r="H19" t="s">
        <v>664</v>
      </c>
      <c r="I19">
        <v>7.3882526782415958</v>
      </c>
      <c r="J19">
        <f t="shared" si="0"/>
        <v>38.611747321758401</v>
      </c>
      <c r="K19" s="203">
        <f t="shared" si="1"/>
        <v>0.16505698158283111</v>
      </c>
    </row>
    <row r="20" spans="1:11" ht="15.75">
      <c r="A20" s="167" t="s">
        <v>270</v>
      </c>
      <c r="B20" s="167">
        <v>88.2</v>
      </c>
      <c r="C20" s="167">
        <f>B20/1000</f>
        <v>8.8200000000000001E-2</v>
      </c>
      <c r="D20" s="167">
        <v>46</v>
      </c>
      <c r="E20" s="167">
        <f>D20*C20</f>
        <v>4.0571999999999999</v>
      </c>
      <c r="F20" s="168">
        <f>E20/0.166667</f>
        <v>24.343151313697369</v>
      </c>
      <c r="G20" s="168">
        <f>F20-50</f>
        <v>-25.656848686302631</v>
      </c>
      <c r="I20">
        <v>22.675736961451246</v>
      </c>
      <c r="J20">
        <f t="shared" si="0"/>
        <v>23.324263038548754</v>
      </c>
      <c r="K20" s="203">
        <f>J20*C20/(J20+G20)</f>
        <v>-0.8819397486994508</v>
      </c>
    </row>
    <row r="21" spans="1:11" ht="15.75">
      <c r="A21" s="167" t="s">
        <v>271</v>
      </c>
      <c r="B21" s="167">
        <v>109.5</v>
      </c>
      <c r="C21" s="167">
        <f>B21/1000</f>
        <v>0.1095</v>
      </c>
      <c r="D21" s="167">
        <v>46</v>
      </c>
      <c r="E21" s="167">
        <f>D21*C21</f>
        <v>5.0369999999999999</v>
      </c>
      <c r="F21" s="168">
        <f>E21/0.166667</f>
        <v>30.221939556120887</v>
      </c>
      <c r="G21" s="168">
        <f>F21-50</f>
        <v>-19.778060443879113</v>
      </c>
      <c r="I21">
        <v>18.264840182648403</v>
      </c>
      <c r="J21">
        <f t="shared" si="0"/>
        <v>27.735159817351597</v>
      </c>
      <c r="K21" s="203">
        <f t="shared" si="1"/>
        <v>0.3816717446215141</v>
      </c>
    </row>
    <row r="22" spans="1:11" ht="15.75">
      <c r="A22" s="167" t="s">
        <v>272</v>
      </c>
      <c r="B22" s="167">
        <v>163.69999999999999</v>
      </c>
      <c r="C22" s="167">
        <f>B22/1000</f>
        <v>0.16369999999999998</v>
      </c>
      <c r="D22" s="167">
        <v>46</v>
      </c>
      <c r="E22" s="167">
        <f>D22*C22</f>
        <v>7.5301999999999989</v>
      </c>
      <c r="F22" s="168">
        <f>E22/0.166667</f>
        <v>45.181109637780715</v>
      </c>
      <c r="G22" s="168">
        <f>F22-50</f>
        <v>-4.8188903622192854</v>
      </c>
      <c r="I22">
        <v>12.217470983506415</v>
      </c>
      <c r="J22">
        <f t="shared" si="0"/>
        <v>33.782529016493584</v>
      </c>
      <c r="K22" s="203">
        <f t="shared" si="1"/>
        <v>0.19093595476768185</v>
      </c>
    </row>
    <row r="23" spans="1:11" ht="15.75">
      <c r="A23" s="167" t="s">
        <v>273</v>
      </c>
      <c r="B23" s="167">
        <v>162.80000000000001</v>
      </c>
      <c r="C23" s="167">
        <f>B23/1000</f>
        <v>0.1628</v>
      </c>
      <c r="D23" s="167">
        <v>46</v>
      </c>
      <c r="E23" s="167">
        <f>D23*C23</f>
        <v>7.4888000000000003</v>
      </c>
      <c r="F23" s="168">
        <f>E23/0.166667</f>
        <v>44.932710134579729</v>
      </c>
      <c r="G23" s="168">
        <f>F23-50</f>
        <v>-5.0672898654202712</v>
      </c>
      <c r="I23">
        <v>12.285012285012284</v>
      </c>
      <c r="J23">
        <f t="shared" si="0"/>
        <v>33.714987714987714</v>
      </c>
      <c r="K23" s="203">
        <f t="shared" si="1"/>
        <v>0.19159654743715737</v>
      </c>
    </row>
    <row r="24" spans="1:11" ht="15.75">
      <c r="A24" s="34" t="s">
        <v>274</v>
      </c>
      <c r="B24" s="34">
        <v>187.8</v>
      </c>
      <c r="C24" s="34">
        <f>B24/1000</f>
        <v>0.18780000000000002</v>
      </c>
      <c r="D24" s="34">
        <v>46</v>
      </c>
      <c r="E24" s="34">
        <f>D24*C24</f>
        <v>8.6388000000000016</v>
      </c>
      <c r="F24" s="169">
        <f>E24/0.166667</f>
        <v>51.832696334607334</v>
      </c>
      <c r="G24" s="169">
        <f>F24-50</f>
        <v>1.8326963346073342</v>
      </c>
      <c r="I24">
        <v>10.649627263045792</v>
      </c>
      <c r="J24">
        <f t="shared" si="0"/>
        <v>35.350372736954206</v>
      </c>
      <c r="K24" s="203">
        <f t="shared" si="1"/>
        <v>0.17854362659583434</v>
      </c>
    </row>
    <row r="25" spans="1:11" ht="15.75">
      <c r="A25" t="s">
        <v>275</v>
      </c>
      <c r="B25">
        <v>209.1</v>
      </c>
      <c r="C25">
        <f>B25/1000</f>
        <v>0.20910000000000001</v>
      </c>
      <c r="D25">
        <v>46</v>
      </c>
      <c r="E25">
        <f>D25*C25</f>
        <v>9.6186000000000007</v>
      </c>
      <c r="F25" s="166">
        <f>E25/0.166667</f>
        <v>57.711484577030845</v>
      </c>
      <c r="G25" s="170">
        <f>F25-50</f>
        <v>7.7114845770308449</v>
      </c>
      <c r="H25" t="s">
        <v>664</v>
      </c>
      <c r="I25">
        <v>9.5648015303682445</v>
      </c>
      <c r="J25">
        <f t="shared" si="0"/>
        <v>36.435198469631757</v>
      </c>
      <c r="K25" s="203">
        <f t="shared" si="1"/>
        <v>0.1725746867991694</v>
      </c>
    </row>
    <row r="26" spans="1:11" ht="15.75">
      <c r="A26" t="s">
        <v>276</v>
      </c>
      <c r="B26">
        <v>238.3</v>
      </c>
      <c r="C26">
        <f>B26/1000</f>
        <v>0.23830000000000001</v>
      </c>
      <c r="D26">
        <v>46</v>
      </c>
      <c r="E26">
        <f>D26*C26</f>
        <v>10.9618</v>
      </c>
      <c r="F26" s="166">
        <f>E26/0.166667</f>
        <v>65.770668458663081</v>
      </c>
      <c r="G26" s="170">
        <f>F26-50</f>
        <v>15.770668458663081</v>
      </c>
      <c r="H26" t="s">
        <v>664</v>
      </c>
      <c r="I26">
        <v>8.3927822073017193</v>
      </c>
      <c r="J26">
        <f t="shared" si="0"/>
        <v>37.607217792698279</v>
      </c>
      <c r="K26" s="203">
        <f t="shared" si="1"/>
        <v>0.16789349727709454</v>
      </c>
    </row>
    <row r="27" spans="1:11" ht="15.75">
      <c r="A27" s="167" t="s">
        <v>277</v>
      </c>
      <c r="B27" s="167">
        <v>113</v>
      </c>
      <c r="C27" s="167">
        <f>B27/1000</f>
        <v>0.113</v>
      </c>
      <c r="D27" s="167">
        <v>46</v>
      </c>
      <c r="E27" s="167">
        <f>D27*C27</f>
        <v>5.1980000000000004</v>
      </c>
      <c r="F27" s="168">
        <f>E27/0.166667</f>
        <v>31.187937624124753</v>
      </c>
      <c r="G27" s="168">
        <f>F27-50</f>
        <v>-18.812062375875247</v>
      </c>
      <c r="I27">
        <v>17.699115044247787</v>
      </c>
      <c r="J27">
        <f t="shared" si="0"/>
        <v>28.300884955752213</v>
      </c>
      <c r="K27" s="203">
        <f>J27*C27/(J27)</f>
        <v>0.11300000000000002</v>
      </c>
    </row>
    <row r="28" spans="1:11" ht="15.75">
      <c r="A28" s="167" t="s">
        <v>278</v>
      </c>
      <c r="B28" s="167">
        <v>156.4</v>
      </c>
      <c r="C28" s="167">
        <f>B28/1000</f>
        <v>0.15640000000000001</v>
      </c>
      <c r="D28" s="167">
        <v>46</v>
      </c>
      <c r="E28" s="167">
        <f>D28*C28</f>
        <v>7.1944000000000008</v>
      </c>
      <c r="F28" s="168">
        <f>E28/0.166667</f>
        <v>43.16631366737267</v>
      </c>
      <c r="G28" s="168">
        <f>F28-50</f>
        <v>-6.8336863326273303</v>
      </c>
      <c r="I28">
        <v>12.787723785166239</v>
      </c>
      <c r="J28">
        <f t="shared" si="0"/>
        <v>33.212276214833764</v>
      </c>
      <c r="K28" s="203">
        <f t="shared" si="1"/>
        <v>0.19691727356145983</v>
      </c>
    </row>
    <row r="29" spans="1:11" ht="15.75">
      <c r="A29" s="167" t="s">
        <v>279</v>
      </c>
      <c r="B29" s="167">
        <v>177.9</v>
      </c>
      <c r="C29" s="167">
        <f>B29/1000</f>
        <v>0.1779</v>
      </c>
      <c r="D29" s="167">
        <v>46</v>
      </c>
      <c r="E29" s="167">
        <f>D29*C29</f>
        <v>8.1834000000000007</v>
      </c>
      <c r="F29" s="168">
        <f>E29/0.166667</f>
        <v>49.100301799396405</v>
      </c>
      <c r="G29" s="168">
        <f>F29-50</f>
        <v>-0.89969820060359496</v>
      </c>
      <c r="I29">
        <v>11.242270938729623</v>
      </c>
      <c r="J29">
        <f t="shared" si="0"/>
        <v>34.757729061270375</v>
      </c>
      <c r="K29" s="203">
        <f t="shared" si="1"/>
        <v>0.18262727757104499</v>
      </c>
    </row>
    <row r="30" spans="1:11" ht="15.75">
      <c r="A30" t="s">
        <v>280</v>
      </c>
      <c r="B30">
        <v>234.8</v>
      </c>
      <c r="C30">
        <f>B30/1000</f>
        <v>0.23480000000000001</v>
      </c>
      <c r="D30">
        <v>46</v>
      </c>
      <c r="E30">
        <f>D30*C30</f>
        <v>10.800800000000001</v>
      </c>
      <c r="F30" s="166">
        <f>E30/0.166667</f>
        <v>64.804670390659226</v>
      </c>
      <c r="G30" s="170">
        <f>F30-50</f>
        <v>14.804670390659226</v>
      </c>
      <c r="H30" t="s">
        <v>664</v>
      </c>
      <c r="I30">
        <v>8.5178875638841571</v>
      </c>
      <c r="J30">
        <f t="shared" si="0"/>
        <v>37.482112436115841</v>
      </c>
      <c r="K30" s="203">
        <f t="shared" si="1"/>
        <v>0.16831787163415377</v>
      </c>
    </row>
    <row r="31" spans="1:11" ht="15.75">
      <c r="A31" s="34" t="s">
        <v>281</v>
      </c>
      <c r="B31" s="34">
        <v>200.1</v>
      </c>
      <c r="C31" s="34">
        <f>B31/1000</f>
        <v>0.2001</v>
      </c>
      <c r="D31" s="34">
        <v>46</v>
      </c>
      <c r="E31" s="34">
        <f>D31*C31</f>
        <v>9.2045999999999992</v>
      </c>
      <c r="F31" s="169">
        <f>E31/0.166667</f>
        <v>55.227489545020902</v>
      </c>
      <c r="G31" s="169">
        <f>F31-50</f>
        <v>5.2274895450209016</v>
      </c>
      <c r="I31">
        <v>9.9950024987506243</v>
      </c>
      <c r="J31">
        <f t="shared" si="0"/>
        <v>36.004997501249377</v>
      </c>
      <c r="K31" s="203">
        <f t="shared" si="1"/>
        <v>0.17473115293567282</v>
      </c>
    </row>
    <row r="32" spans="1:11" ht="15.75">
      <c r="A32" t="s">
        <v>282</v>
      </c>
      <c r="B32">
        <v>204.9</v>
      </c>
      <c r="C32">
        <f>B32/1000</f>
        <v>0.2049</v>
      </c>
      <c r="D32">
        <v>46</v>
      </c>
      <c r="E32">
        <f>D32*C32</f>
        <v>9.4253999999999998</v>
      </c>
      <c r="F32" s="166">
        <f>E32/0.166667</f>
        <v>56.552286895426207</v>
      </c>
      <c r="G32" s="170">
        <f>F32-50</f>
        <v>6.5522868954262066</v>
      </c>
      <c r="H32" t="s">
        <v>664</v>
      </c>
      <c r="I32">
        <v>9.7608589555880911</v>
      </c>
      <c r="J32">
        <f t="shared" si="0"/>
        <v>36.239141044411909</v>
      </c>
      <c r="K32" s="203">
        <f t="shared" si="1"/>
        <v>0.17352540818314396</v>
      </c>
    </row>
    <row r="33" spans="1:11">
      <c r="A33" s="167" t="s">
        <v>397</v>
      </c>
      <c r="B33" s="167">
        <v>153.69999999999999</v>
      </c>
      <c r="C33" s="167">
        <f>B33/1000</f>
        <v>0.15369999999999998</v>
      </c>
      <c r="D33" s="167">
        <v>46</v>
      </c>
      <c r="E33" s="167">
        <f>D33*C33</f>
        <v>7.0701999999999989</v>
      </c>
      <c r="F33" s="168">
        <f>E33/0.166667</f>
        <v>42.421115157769677</v>
      </c>
      <c r="G33" s="168">
        <f>F33-50</f>
        <v>-7.5788848422303232</v>
      </c>
      <c r="K33">
        <f>B33/1000*12</f>
        <v>1.8443999999999998</v>
      </c>
    </row>
    <row r="34" spans="1:11">
      <c r="A34" s="167" t="s">
        <v>398</v>
      </c>
      <c r="B34" s="167">
        <v>113.3</v>
      </c>
      <c r="C34" s="167">
        <f>B34/1000</f>
        <v>0.1133</v>
      </c>
      <c r="D34" s="167">
        <v>46</v>
      </c>
      <c r="E34" s="167">
        <f>D34*C34</f>
        <v>5.2118000000000002</v>
      </c>
      <c r="F34" s="168">
        <f>E34/0.166667</f>
        <v>31.270737458525083</v>
      </c>
      <c r="G34" s="168">
        <f>F34-50</f>
        <v>-18.729262541474917</v>
      </c>
      <c r="K34" s="34">
        <f t="shared" ref="K34:K63" si="2">B34/1000*12</f>
        <v>1.3595999999999999</v>
      </c>
    </row>
    <row r="35" spans="1:11">
      <c r="A35" s="167" t="s">
        <v>399</v>
      </c>
      <c r="B35" s="167">
        <v>175.8</v>
      </c>
      <c r="C35" s="167">
        <f>B35/1000</f>
        <v>0.17580000000000001</v>
      </c>
      <c r="D35" s="167">
        <v>46</v>
      </c>
      <c r="E35" s="167">
        <f>D35*C35</f>
        <v>8.0868000000000002</v>
      </c>
      <c r="F35" s="168">
        <f>E35/0.166667</f>
        <v>48.520702958594079</v>
      </c>
      <c r="G35" s="168">
        <f>F35-50</f>
        <v>-1.4792970414059212</v>
      </c>
      <c r="K35">
        <f t="shared" si="2"/>
        <v>2.1096000000000004</v>
      </c>
    </row>
    <row r="36" spans="1:11">
      <c r="A36" s="167" t="s">
        <v>400</v>
      </c>
      <c r="B36" s="167">
        <v>127.2</v>
      </c>
      <c r="C36" s="167">
        <f>B36/1000</f>
        <v>0.12720000000000001</v>
      </c>
      <c r="D36" s="167">
        <v>46</v>
      </c>
      <c r="E36" s="167">
        <f>D36*C36</f>
        <v>5.8512000000000004</v>
      </c>
      <c r="F36" s="168">
        <f>E36/0.166667</f>
        <v>35.107129785740426</v>
      </c>
      <c r="G36" s="168">
        <f>F36-50</f>
        <v>-14.892870214259574</v>
      </c>
      <c r="K36" s="34">
        <f t="shared" si="2"/>
        <v>1.5264000000000002</v>
      </c>
    </row>
    <row r="37" spans="1:11">
      <c r="A37" s="167" t="s">
        <v>401</v>
      </c>
      <c r="B37" s="167">
        <v>142.4</v>
      </c>
      <c r="C37" s="167">
        <f>B37/1000</f>
        <v>0.1424</v>
      </c>
      <c r="D37" s="167">
        <v>46</v>
      </c>
      <c r="E37" s="167">
        <f>D37*C37</f>
        <v>6.5503999999999998</v>
      </c>
      <c r="F37" s="168">
        <f>E37/0.166667</f>
        <v>39.302321395357204</v>
      </c>
      <c r="G37" s="168">
        <f>F37-50</f>
        <v>-10.697678604642796</v>
      </c>
      <c r="K37">
        <f t="shared" si="2"/>
        <v>1.7088000000000001</v>
      </c>
    </row>
    <row r="38" spans="1:11">
      <c r="A38" s="167" t="s">
        <v>402</v>
      </c>
      <c r="B38" s="167">
        <v>156.19999999999999</v>
      </c>
      <c r="C38" s="167">
        <f>B38/1000</f>
        <v>0.15619999999999998</v>
      </c>
      <c r="D38" s="167">
        <v>46</v>
      </c>
      <c r="E38" s="167">
        <f>D38*C38</f>
        <v>7.1851999999999991</v>
      </c>
      <c r="F38" s="168">
        <f>E38/0.166667</f>
        <v>43.111113777772438</v>
      </c>
      <c r="G38" s="168">
        <f>F38-50</f>
        <v>-6.888886222227562</v>
      </c>
      <c r="K38">
        <f t="shared" si="2"/>
        <v>1.8743999999999996</v>
      </c>
    </row>
    <row r="39" spans="1:11">
      <c r="A39" s="167" t="s">
        <v>403</v>
      </c>
      <c r="B39" s="167">
        <v>136.30000000000001</v>
      </c>
      <c r="C39" s="167">
        <f>B39/1000</f>
        <v>0.1363</v>
      </c>
      <c r="D39" s="167">
        <v>46</v>
      </c>
      <c r="E39" s="167">
        <f>D39*C39</f>
        <v>6.2698</v>
      </c>
      <c r="F39" s="168">
        <f>E39/0.166667</f>
        <v>37.618724762550471</v>
      </c>
      <c r="G39" s="168">
        <f>F39-50</f>
        <v>-12.381275237449529</v>
      </c>
      <c r="K39">
        <f t="shared" si="2"/>
        <v>1.6356000000000002</v>
      </c>
    </row>
    <row r="40" spans="1:11">
      <c r="A40" s="167" t="s">
        <v>404</v>
      </c>
      <c r="B40" s="167">
        <v>133.69999999999999</v>
      </c>
      <c r="C40" s="167">
        <f>B40/1000</f>
        <v>0.13369999999999999</v>
      </c>
      <c r="D40" s="167">
        <v>46</v>
      </c>
      <c r="E40" s="167">
        <f>D40*C40</f>
        <v>6.150199999999999</v>
      </c>
      <c r="F40" s="168">
        <f>E40/0.166667</f>
        <v>36.901126197747594</v>
      </c>
      <c r="G40" s="168">
        <f>F40-50</f>
        <v>-13.098873802252406</v>
      </c>
      <c r="K40">
        <f t="shared" si="2"/>
        <v>1.6043999999999998</v>
      </c>
    </row>
    <row r="41" spans="1:11">
      <c r="A41" t="s">
        <v>405</v>
      </c>
      <c r="B41">
        <v>214.8</v>
      </c>
      <c r="C41">
        <f>B41/1000</f>
        <v>0.21480000000000002</v>
      </c>
      <c r="D41">
        <v>46</v>
      </c>
      <c r="E41">
        <f>D41*C41</f>
        <v>9.8808000000000007</v>
      </c>
      <c r="F41" s="166">
        <f>E41/0.166667</f>
        <v>59.284681430637143</v>
      </c>
      <c r="G41" s="170">
        <f>F41-50</f>
        <v>9.2846814306371428</v>
      </c>
      <c r="H41" t="s">
        <v>664</v>
      </c>
      <c r="K41">
        <v>2</v>
      </c>
    </row>
    <row r="42" spans="1:11">
      <c r="A42" s="34" t="s">
        <v>406</v>
      </c>
      <c r="B42" s="34">
        <v>195.8</v>
      </c>
      <c r="C42" s="34">
        <f>B42/1000</f>
        <v>0.1958</v>
      </c>
      <c r="D42" s="34">
        <v>46</v>
      </c>
      <c r="E42" s="34">
        <f>D42*C42</f>
        <v>9.0068000000000001</v>
      </c>
      <c r="F42" s="169">
        <f>E42/0.166667</f>
        <v>54.040691918616162</v>
      </c>
      <c r="G42" s="169">
        <f>F42-50</f>
        <v>4.0406919186161616</v>
      </c>
      <c r="K42">
        <f t="shared" si="2"/>
        <v>2.3496000000000001</v>
      </c>
    </row>
    <row r="43" spans="1:11">
      <c r="A43" s="167" t="s">
        <v>407</v>
      </c>
      <c r="B43" s="167">
        <v>174.5</v>
      </c>
      <c r="C43" s="167">
        <f>B43/1000</f>
        <v>0.17449999999999999</v>
      </c>
      <c r="D43" s="167">
        <v>46</v>
      </c>
      <c r="E43" s="167">
        <f>D43*C43</f>
        <v>8.0269999999999992</v>
      </c>
      <c r="F43" s="168">
        <f>E43/0.166667</f>
        <v>48.161903676192644</v>
      </c>
      <c r="G43" s="168">
        <f>F43-50</f>
        <v>-1.8380963238073562</v>
      </c>
      <c r="K43">
        <f t="shared" si="2"/>
        <v>2.0939999999999999</v>
      </c>
    </row>
    <row r="44" spans="1:11">
      <c r="A44" s="167" t="s">
        <v>408</v>
      </c>
      <c r="B44" s="167">
        <v>128.4</v>
      </c>
      <c r="C44" s="167">
        <f>B44/1000</f>
        <v>0.12840000000000001</v>
      </c>
      <c r="D44" s="167">
        <v>46</v>
      </c>
      <c r="E44" s="167">
        <f>D44*C44</f>
        <v>5.9064000000000005</v>
      </c>
      <c r="F44" s="168">
        <f>E44/0.166667</f>
        <v>35.438329123341752</v>
      </c>
      <c r="G44" s="168">
        <f>F44-50</f>
        <v>-14.561670876658248</v>
      </c>
      <c r="K44" s="34">
        <f t="shared" si="2"/>
        <v>1.5408000000000002</v>
      </c>
    </row>
    <row r="45" spans="1:11">
      <c r="A45" s="167" t="s">
        <v>409</v>
      </c>
      <c r="B45" s="167">
        <v>115.3</v>
      </c>
      <c r="C45" s="167">
        <f>B45/1000</f>
        <v>0.1153</v>
      </c>
      <c r="D45" s="167">
        <v>46</v>
      </c>
      <c r="E45" s="167">
        <f>D45*C45</f>
        <v>5.3037999999999998</v>
      </c>
      <c r="F45" s="168">
        <f>E45/0.166667</f>
        <v>31.822736354527287</v>
      </c>
      <c r="G45" s="168">
        <f>F45-50</f>
        <v>-18.177263645472713</v>
      </c>
      <c r="K45" s="34">
        <f t="shared" si="2"/>
        <v>1.3835999999999999</v>
      </c>
    </row>
    <row r="46" spans="1:11">
      <c r="A46" s="34" t="s">
        <v>410</v>
      </c>
      <c r="B46" s="34">
        <v>182.3</v>
      </c>
      <c r="C46" s="34">
        <f>B46/1000</f>
        <v>0.18230000000000002</v>
      </c>
      <c r="D46" s="34">
        <v>46</v>
      </c>
      <c r="E46" s="34">
        <f>D46*C46</f>
        <v>8.3858000000000015</v>
      </c>
      <c r="F46" s="169">
        <f>E46/0.166667</f>
        <v>50.314699370601268</v>
      </c>
      <c r="G46" s="169">
        <f>F46-50</f>
        <v>0.31469937060126796</v>
      </c>
      <c r="K46">
        <f t="shared" si="2"/>
        <v>2.1876000000000002</v>
      </c>
    </row>
    <row r="47" spans="1:11">
      <c r="A47" s="167" t="s">
        <v>411</v>
      </c>
      <c r="B47" s="167">
        <v>121.8</v>
      </c>
      <c r="C47" s="167">
        <f>B47/1000</f>
        <v>0.12179999999999999</v>
      </c>
      <c r="D47" s="167">
        <v>46</v>
      </c>
      <c r="E47" s="167">
        <f>D47*C47</f>
        <v>5.6027999999999993</v>
      </c>
      <c r="F47" s="168">
        <f>E47/0.166667</f>
        <v>33.616732766534462</v>
      </c>
      <c r="G47" s="168">
        <f>F47-50</f>
        <v>-16.383267233465538</v>
      </c>
      <c r="K47" s="34">
        <f t="shared" si="2"/>
        <v>1.4615999999999998</v>
      </c>
    </row>
    <row r="48" spans="1:11">
      <c r="A48" s="34" t="s">
        <v>412</v>
      </c>
      <c r="B48" s="34">
        <v>183</v>
      </c>
      <c r="C48" s="34">
        <f>B48/1000</f>
        <v>0.183</v>
      </c>
      <c r="D48" s="34">
        <v>46</v>
      </c>
      <c r="E48" s="34">
        <f>D48*C48</f>
        <v>8.4179999999999993</v>
      </c>
      <c r="F48" s="169">
        <f>E48/0.166667</f>
        <v>50.507898984202022</v>
      </c>
      <c r="G48" s="169">
        <f>F48-50</f>
        <v>0.50789898420202206</v>
      </c>
      <c r="K48">
        <f t="shared" si="2"/>
        <v>2.1959999999999997</v>
      </c>
    </row>
    <row r="49" spans="1:11">
      <c r="A49" s="167" t="s">
        <v>413</v>
      </c>
      <c r="B49" s="167">
        <v>173.6</v>
      </c>
      <c r="C49" s="167">
        <f>B49/1000</f>
        <v>0.1736</v>
      </c>
      <c r="D49" s="167">
        <v>46</v>
      </c>
      <c r="E49" s="167">
        <f>D49*C49</f>
        <v>7.9855999999999998</v>
      </c>
      <c r="F49" s="168">
        <f>E49/0.166667</f>
        <v>47.913504172991651</v>
      </c>
      <c r="G49" s="168">
        <f>F49-50</f>
        <v>-2.0864958270083491</v>
      </c>
      <c r="K49">
        <f t="shared" si="2"/>
        <v>2.0832000000000002</v>
      </c>
    </row>
    <row r="50" spans="1:11">
      <c r="A50" t="s">
        <v>414</v>
      </c>
      <c r="B50">
        <v>211</v>
      </c>
      <c r="C50">
        <f>B50/1000</f>
        <v>0.21099999999999999</v>
      </c>
      <c r="D50">
        <v>46</v>
      </c>
      <c r="E50">
        <f>D50*C50</f>
        <v>9.7059999999999995</v>
      </c>
      <c r="F50" s="166">
        <f>E50/0.166667</f>
        <v>58.235883528232939</v>
      </c>
      <c r="G50" s="170">
        <f>F50-50</f>
        <v>8.2358835282329395</v>
      </c>
      <c r="H50" t="s">
        <v>664</v>
      </c>
      <c r="K50">
        <v>2</v>
      </c>
    </row>
    <row r="51" spans="1:11">
      <c r="A51" s="34" t="s">
        <v>415</v>
      </c>
      <c r="B51" s="34">
        <v>192.6</v>
      </c>
      <c r="C51" s="34">
        <f>B51/1000</f>
        <v>0.19259999999999999</v>
      </c>
      <c r="D51" s="34">
        <v>46</v>
      </c>
      <c r="E51" s="34">
        <f>D51*C51</f>
        <v>8.8596000000000004</v>
      </c>
      <c r="F51" s="169">
        <f>E51/0.166667</f>
        <v>53.157493685012632</v>
      </c>
      <c r="G51" s="169">
        <f>F51-50</f>
        <v>3.1574936850126321</v>
      </c>
      <c r="K51">
        <f t="shared" si="2"/>
        <v>2.3111999999999999</v>
      </c>
    </row>
    <row r="52" spans="1:11">
      <c r="A52" t="s">
        <v>416</v>
      </c>
      <c r="B52">
        <v>254</v>
      </c>
      <c r="C52">
        <f>B52/1000</f>
        <v>0.254</v>
      </c>
      <c r="D52">
        <v>46</v>
      </c>
      <c r="E52">
        <f>D52*C52</f>
        <v>11.684000000000001</v>
      </c>
      <c r="F52" s="166">
        <f>E52/0.166667</f>
        <v>70.103859792280417</v>
      </c>
      <c r="G52" s="170">
        <f>F52-50</f>
        <v>20.103859792280417</v>
      </c>
      <c r="H52" t="s">
        <v>664</v>
      </c>
      <c r="K52">
        <v>2</v>
      </c>
    </row>
    <row r="53" spans="1:11">
      <c r="A53" s="34" t="s">
        <v>417</v>
      </c>
      <c r="B53" s="34">
        <v>193.3</v>
      </c>
      <c r="C53" s="34">
        <f>B53/1000</f>
        <v>0.1933</v>
      </c>
      <c r="D53" s="34">
        <v>46</v>
      </c>
      <c r="E53" s="34">
        <f>D53*C53</f>
        <v>8.8917999999999999</v>
      </c>
      <c r="F53" s="169">
        <f>E53/0.166667</f>
        <v>53.3506932986134</v>
      </c>
      <c r="G53" s="169">
        <f>F53-50</f>
        <v>3.3506932986134004</v>
      </c>
      <c r="K53">
        <f t="shared" si="2"/>
        <v>2.3195999999999999</v>
      </c>
    </row>
    <row r="54" spans="1:11">
      <c r="A54" t="s">
        <v>418</v>
      </c>
      <c r="B54">
        <v>224.8</v>
      </c>
      <c r="C54">
        <f>B54/1000</f>
        <v>0.2248</v>
      </c>
      <c r="D54">
        <v>46</v>
      </c>
      <c r="E54">
        <f>D54*C54</f>
        <v>10.3408</v>
      </c>
      <c r="F54" s="166">
        <f>E54/0.166667</f>
        <v>62.044675910648174</v>
      </c>
      <c r="G54" s="170">
        <f>F54-50</f>
        <v>12.044675910648174</v>
      </c>
      <c r="H54" t="s">
        <v>664</v>
      </c>
      <c r="K54">
        <v>2</v>
      </c>
    </row>
    <row r="55" spans="1:11">
      <c r="A55" s="167" t="s">
        <v>419</v>
      </c>
      <c r="B55" s="167">
        <v>165.6</v>
      </c>
      <c r="C55" s="167">
        <f>B55/1000</f>
        <v>0.1656</v>
      </c>
      <c r="D55" s="167">
        <v>46</v>
      </c>
      <c r="E55" s="167">
        <f>D55*C55</f>
        <v>7.6175999999999995</v>
      </c>
      <c r="F55" s="168">
        <f>E55/0.166667</f>
        <v>45.705508588982816</v>
      </c>
      <c r="G55" s="168">
        <f>F55-50</f>
        <v>-4.2944914110171837</v>
      </c>
      <c r="K55">
        <f t="shared" si="2"/>
        <v>1.9872000000000001</v>
      </c>
    </row>
    <row r="56" spans="1:11">
      <c r="A56" t="s">
        <v>420</v>
      </c>
      <c r="B56">
        <v>244.6</v>
      </c>
      <c r="C56">
        <f>B56/1000</f>
        <v>0.24459999999999998</v>
      </c>
      <c r="D56">
        <v>46</v>
      </c>
      <c r="E56">
        <f>D56*C56</f>
        <v>11.2516</v>
      </c>
      <c r="F56" s="166">
        <f>E56/0.166667</f>
        <v>67.509464981070039</v>
      </c>
      <c r="G56" s="170">
        <f>F56-50</f>
        <v>17.509464981070039</v>
      </c>
      <c r="H56" t="s">
        <v>664</v>
      </c>
      <c r="K56">
        <v>2</v>
      </c>
    </row>
    <row r="57" spans="1:11">
      <c r="A57" s="167" t="s">
        <v>421</v>
      </c>
      <c r="B57" s="167">
        <v>131</v>
      </c>
      <c r="C57" s="167">
        <f>B57/1000</f>
        <v>0.13100000000000001</v>
      </c>
      <c r="D57" s="167">
        <v>46</v>
      </c>
      <c r="E57" s="167">
        <f>D57*C57</f>
        <v>6.0259999999999998</v>
      </c>
      <c r="F57" s="168">
        <f>E57/0.166667</f>
        <v>36.155927688144622</v>
      </c>
      <c r="G57" s="168">
        <f>F57-50</f>
        <v>-13.844072311855378</v>
      </c>
      <c r="K57" s="34">
        <f t="shared" si="2"/>
        <v>1.5720000000000001</v>
      </c>
    </row>
    <row r="58" spans="1:11">
      <c r="A58" t="s">
        <v>422</v>
      </c>
      <c r="B58">
        <v>209.9</v>
      </c>
      <c r="C58">
        <f>B58/1000</f>
        <v>0.2099</v>
      </c>
      <c r="D58">
        <v>46</v>
      </c>
      <c r="E58">
        <f>D58*C58</f>
        <v>9.6554000000000002</v>
      </c>
      <c r="F58" s="166">
        <f>E58/0.166667</f>
        <v>57.932284135431729</v>
      </c>
      <c r="G58" s="170">
        <f>F58-50</f>
        <v>7.9322841354317291</v>
      </c>
      <c r="H58" t="s">
        <v>664</v>
      </c>
      <c r="K58">
        <v>2</v>
      </c>
    </row>
    <row r="59" spans="1:11">
      <c r="A59" t="s">
        <v>423</v>
      </c>
      <c r="B59">
        <v>330.8</v>
      </c>
      <c r="C59">
        <f>B59/1000</f>
        <v>0.33080000000000004</v>
      </c>
      <c r="D59">
        <v>46</v>
      </c>
      <c r="E59">
        <f>D59*C59</f>
        <v>15.216800000000001</v>
      </c>
      <c r="F59" s="166">
        <f>E59/0.166667</f>
        <v>91.300617398765198</v>
      </c>
      <c r="G59" s="170">
        <f>F59-50</f>
        <v>41.300617398765198</v>
      </c>
      <c r="H59" t="s">
        <v>664</v>
      </c>
      <c r="K59">
        <v>2</v>
      </c>
    </row>
    <row r="60" spans="1:11">
      <c r="A60" t="s">
        <v>424</v>
      </c>
      <c r="B60">
        <v>405.3</v>
      </c>
      <c r="C60">
        <f>B60/1000</f>
        <v>0.40529999999999999</v>
      </c>
      <c r="D60">
        <v>46</v>
      </c>
      <c r="E60">
        <f>D60*C60</f>
        <v>18.643799999999999</v>
      </c>
      <c r="F60" s="166">
        <f>E60/0.166667</f>
        <v>111.86257627484744</v>
      </c>
      <c r="G60" s="170">
        <f>F60-50</f>
        <v>61.862576274847441</v>
      </c>
      <c r="H60" t="s">
        <v>664</v>
      </c>
      <c r="K60">
        <v>2</v>
      </c>
    </row>
    <row r="61" spans="1:11">
      <c r="A61" t="s">
        <v>425</v>
      </c>
      <c r="B61">
        <v>283.3</v>
      </c>
      <c r="C61">
        <f>B61/1000</f>
        <v>0.2833</v>
      </c>
      <c r="D61">
        <v>46</v>
      </c>
      <c r="E61">
        <f>D61*C61</f>
        <v>13.0318</v>
      </c>
      <c r="F61" s="166">
        <f>E61/0.166667</f>
        <v>78.190643618712755</v>
      </c>
      <c r="G61" s="170">
        <f>F61-50</f>
        <v>28.190643618712755</v>
      </c>
      <c r="H61" t="s">
        <v>664</v>
      </c>
      <c r="K61">
        <v>2</v>
      </c>
    </row>
    <row r="62" spans="1:11">
      <c r="A62" s="167" t="s">
        <v>426</v>
      </c>
      <c r="B62" s="167">
        <v>103.7</v>
      </c>
      <c r="C62" s="167">
        <f>B62/1000</f>
        <v>0.1037</v>
      </c>
      <c r="D62" s="167">
        <v>46</v>
      </c>
      <c r="E62" s="167">
        <f>D62*C62</f>
        <v>4.7702</v>
      </c>
      <c r="F62" s="168">
        <f>E62/0.166667</f>
        <v>28.621142757714484</v>
      </c>
      <c r="G62" s="168">
        <f>F62-50</f>
        <v>-21.378857242285516</v>
      </c>
      <c r="K62" s="34">
        <f t="shared" si="2"/>
        <v>1.2444</v>
      </c>
    </row>
    <row r="63" spans="1:11">
      <c r="K63">
        <f t="shared" si="2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038BC-B2C8-48A8-87D0-7620BB41FF2E}">
  <dimension ref="A1:AD808"/>
  <sheetViews>
    <sheetView tabSelected="1" workbookViewId="0">
      <pane ySplit="1" topLeftCell="I441" activePane="bottomLeft" state="frozen"/>
      <selection pane="bottomLeft" activeCell="P442" sqref="P442"/>
    </sheetView>
  </sheetViews>
  <sheetFormatPr defaultRowHeight="15"/>
  <cols>
    <col min="1" max="1" width="10.42578125" bestFit="1" customWidth="1"/>
    <col min="2" max="2" width="10.140625" customWidth="1"/>
    <col min="3" max="3" width="11.7109375" customWidth="1"/>
    <col min="4" max="4" width="17.7109375" customWidth="1"/>
    <col min="16" max="16" width="32.7109375" customWidth="1"/>
    <col min="17" max="17" width="12.85546875" style="101" customWidth="1"/>
    <col min="18" max="18" width="15.85546875" style="228" customWidth="1"/>
    <col min="19" max="19" width="13.85546875" style="231" bestFit="1" customWidth="1"/>
  </cols>
  <sheetData>
    <row r="1" spans="1:24" s="5" customFormat="1" ht="61.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5" t="s">
        <v>102</v>
      </c>
      <c r="Q1" s="104" t="s">
        <v>15</v>
      </c>
      <c r="R1" s="6" t="s">
        <v>103</v>
      </c>
      <c r="S1" s="229" t="s">
        <v>104</v>
      </c>
      <c r="T1" s="12" t="s">
        <v>105</v>
      </c>
      <c r="U1" s="5" t="s">
        <v>106</v>
      </c>
      <c r="V1" s="5" t="s">
        <v>107</v>
      </c>
      <c r="W1" s="5" t="s">
        <v>108</v>
      </c>
      <c r="X1" s="5" t="s">
        <v>109</v>
      </c>
    </row>
    <row r="2" spans="1:24" s="5" customFormat="1" ht="15.75">
      <c r="A2" s="114">
        <v>44089</v>
      </c>
      <c r="B2" s="120" t="s">
        <v>66</v>
      </c>
      <c r="C2" s="120" t="s">
        <v>84</v>
      </c>
      <c r="D2" s="120" t="s">
        <v>110</v>
      </c>
      <c r="E2" s="120">
        <v>28</v>
      </c>
      <c r="F2" s="120" t="s">
        <v>86</v>
      </c>
      <c r="G2" s="120">
        <v>66</v>
      </c>
      <c r="H2" s="120">
        <v>50</v>
      </c>
      <c r="I2" s="120">
        <v>1</v>
      </c>
      <c r="J2" s="120">
        <v>40</v>
      </c>
      <c r="K2" s="120">
        <v>10</v>
      </c>
      <c r="L2" s="126">
        <v>0.20486111111111113</v>
      </c>
      <c r="M2" s="126">
        <v>0.20833333333333334</v>
      </c>
      <c r="N2" s="129">
        <v>3</v>
      </c>
      <c r="O2" s="120" t="s">
        <v>20</v>
      </c>
      <c r="P2" s="135" t="str">
        <f>_xlfn.CONCAT(D2,"_",Q2,"_",O2)</f>
        <v>BD_Marble_091520_F1</v>
      </c>
      <c r="Q2" s="136" t="s">
        <v>111</v>
      </c>
      <c r="R2" s="215"/>
      <c r="S2" s="230"/>
      <c r="T2" s="135"/>
      <c r="U2" s="135"/>
      <c r="V2" s="135"/>
      <c r="W2" s="135"/>
      <c r="X2" s="26"/>
    </row>
    <row r="3" spans="1:24" s="5" customFormat="1" ht="15.75">
      <c r="A3" s="114">
        <v>44089</v>
      </c>
      <c r="B3" s="120" t="s">
        <v>66</v>
      </c>
      <c r="C3" s="120" t="s">
        <v>84</v>
      </c>
      <c r="D3" s="120" t="s">
        <v>110</v>
      </c>
      <c r="E3" s="120">
        <v>28</v>
      </c>
      <c r="F3" s="120" t="s">
        <v>86</v>
      </c>
      <c r="G3" s="120">
        <v>66</v>
      </c>
      <c r="H3" s="120">
        <v>50</v>
      </c>
      <c r="I3" s="120">
        <v>1</v>
      </c>
      <c r="J3" s="120">
        <v>40</v>
      </c>
      <c r="K3" s="120">
        <v>10</v>
      </c>
      <c r="L3" s="126">
        <v>0.20486111111111113</v>
      </c>
      <c r="M3" s="126">
        <v>0.20833333333333334</v>
      </c>
      <c r="N3" s="129">
        <v>3</v>
      </c>
      <c r="O3" s="120" t="s">
        <v>21</v>
      </c>
      <c r="P3" s="135" t="str">
        <f>_xlfn.CONCAT(D3,"_",Q3,"_",O3)</f>
        <v>BD_Marble_091520_F2</v>
      </c>
      <c r="Q3" s="136" t="s">
        <v>111</v>
      </c>
      <c r="R3" s="215"/>
      <c r="S3" s="230"/>
      <c r="T3" s="135"/>
      <c r="U3" s="135"/>
      <c r="V3" s="135"/>
      <c r="W3" s="135"/>
      <c r="X3" s="26"/>
    </row>
    <row r="4" spans="1:24" s="5" customFormat="1" ht="15.75">
      <c r="A4" s="114">
        <v>44089</v>
      </c>
      <c r="B4" s="120" t="s">
        <v>66</v>
      </c>
      <c r="C4" s="120" t="s">
        <v>84</v>
      </c>
      <c r="D4" s="120" t="s">
        <v>110</v>
      </c>
      <c r="E4" s="120">
        <v>28</v>
      </c>
      <c r="F4" s="120" t="s">
        <v>86</v>
      </c>
      <c r="G4" s="120">
        <v>66</v>
      </c>
      <c r="H4" s="120">
        <v>50</v>
      </c>
      <c r="I4" s="120">
        <v>1</v>
      </c>
      <c r="J4" s="120">
        <v>40</v>
      </c>
      <c r="K4" s="120">
        <v>10</v>
      </c>
      <c r="L4" s="126">
        <v>0.20486111111111113</v>
      </c>
      <c r="M4" s="126">
        <v>0.20833333333333334</v>
      </c>
      <c r="N4" s="129">
        <v>3</v>
      </c>
      <c r="O4" s="120" t="s">
        <v>22</v>
      </c>
      <c r="P4" s="135" t="str">
        <f>_xlfn.CONCAT(D4,"_",Q4,"_",O4)</f>
        <v>BD_Marble_091520_F3</v>
      </c>
      <c r="Q4" s="136" t="s">
        <v>111</v>
      </c>
      <c r="R4" s="215"/>
      <c r="S4" s="230"/>
      <c r="T4" s="135"/>
      <c r="U4" s="135"/>
      <c r="V4" s="135"/>
      <c r="W4" s="135"/>
      <c r="X4" s="26"/>
    </row>
    <row r="5" spans="1:24" s="5" customFormat="1" ht="15.75">
      <c r="A5" s="114">
        <v>44089</v>
      </c>
      <c r="B5" s="120" t="s">
        <v>66</v>
      </c>
      <c r="C5" s="120" t="s">
        <v>84</v>
      </c>
      <c r="D5" s="120" t="s">
        <v>110</v>
      </c>
      <c r="E5" s="120">
        <v>28</v>
      </c>
      <c r="F5" s="120" t="s">
        <v>86</v>
      </c>
      <c r="G5" s="120">
        <v>66</v>
      </c>
      <c r="H5" s="120">
        <v>50</v>
      </c>
      <c r="I5" s="120">
        <v>2</v>
      </c>
      <c r="J5" s="120">
        <v>82</v>
      </c>
      <c r="K5" s="120">
        <v>10</v>
      </c>
      <c r="L5" s="126">
        <v>0.22013888888888888</v>
      </c>
      <c r="M5" s="126">
        <v>0.22361111111111109</v>
      </c>
      <c r="N5" s="129">
        <v>3</v>
      </c>
      <c r="O5" s="120" t="s">
        <v>112</v>
      </c>
      <c r="P5" s="135" t="str">
        <f>_xlfn.CONCAT(D5,"_",Q5,"_",O5)</f>
        <v>BD_Marble_091520_F4</v>
      </c>
      <c r="Q5" s="136" t="s">
        <v>111</v>
      </c>
      <c r="R5" s="215"/>
      <c r="S5" s="230"/>
      <c r="T5" s="135"/>
      <c r="U5" s="135"/>
      <c r="V5" s="135"/>
      <c r="W5" s="135"/>
      <c r="X5" s="26"/>
    </row>
    <row r="6" spans="1:24" s="5" customFormat="1" ht="15.75">
      <c r="A6" s="114">
        <v>44089</v>
      </c>
      <c r="B6" s="120" t="s">
        <v>66</v>
      </c>
      <c r="C6" s="120" t="s">
        <v>84</v>
      </c>
      <c r="D6" s="120" t="s">
        <v>110</v>
      </c>
      <c r="E6" s="120">
        <v>28</v>
      </c>
      <c r="F6" s="120" t="s">
        <v>86</v>
      </c>
      <c r="G6" s="120">
        <v>66</v>
      </c>
      <c r="H6" s="120">
        <v>50</v>
      </c>
      <c r="I6" s="120">
        <v>2</v>
      </c>
      <c r="J6" s="120">
        <v>82</v>
      </c>
      <c r="K6" s="120">
        <v>10</v>
      </c>
      <c r="L6" s="126">
        <v>0.22013888888888888</v>
      </c>
      <c r="M6" s="126">
        <v>0.22361111111111109</v>
      </c>
      <c r="N6" s="129">
        <v>3</v>
      </c>
      <c r="O6" s="120" t="s">
        <v>113</v>
      </c>
      <c r="P6" s="135" t="str">
        <f>_xlfn.CONCAT(D6,"_",Q6,"_",O6)</f>
        <v>BD_Marble_091520_F5</v>
      </c>
      <c r="Q6" s="136" t="s">
        <v>111</v>
      </c>
      <c r="R6" s="215"/>
      <c r="S6" s="230"/>
      <c r="T6" s="135"/>
      <c r="U6" s="135"/>
      <c r="V6" s="135"/>
      <c r="W6" s="135"/>
      <c r="X6" s="26"/>
    </row>
    <row r="7" spans="1:24" s="5" customFormat="1" ht="15.75">
      <c r="A7" s="114">
        <v>44089</v>
      </c>
      <c r="B7" s="120" t="s">
        <v>66</v>
      </c>
      <c r="C7" s="120" t="s">
        <v>84</v>
      </c>
      <c r="D7" s="120" t="s">
        <v>110</v>
      </c>
      <c r="E7" s="120">
        <v>28</v>
      </c>
      <c r="F7" s="120" t="s">
        <v>86</v>
      </c>
      <c r="G7" s="120">
        <v>66</v>
      </c>
      <c r="H7" s="120">
        <v>50</v>
      </c>
      <c r="I7" s="120">
        <v>2</v>
      </c>
      <c r="J7" s="120">
        <v>82</v>
      </c>
      <c r="K7" s="120">
        <v>10</v>
      </c>
      <c r="L7" s="126">
        <v>0.22013888888888888</v>
      </c>
      <c r="M7" s="126">
        <v>0.22361111111111109</v>
      </c>
      <c r="N7" s="129">
        <v>3</v>
      </c>
      <c r="O7" s="120" t="s">
        <v>114</v>
      </c>
      <c r="P7" s="135" t="str">
        <f>_xlfn.CONCAT(D7,"_",Q7,"_",O7)</f>
        <v>BD_Marble_091520_F6</v>
      </c>
      <c r="Q7" s="136" t="s">
        <v>111</v>
      </c>
      <c r="R7" s="215"/>
      <c r="S7" s="230"/>
      <c r="T7" s="135"/>
      <c r="U7" s="135"/>
      <c r="V7" s="135"/>
      <c r="W7" s="135"/>
      <c r="X7" s="26"/>
    </row>
    <row r="8" spans="1:24" s="5" customFormat="1" ht="15.75">
      <c r="A8" s="114">
        <v>44089</v>
      </c>
      <c r="B8" s="120" t="s">
        <v>66</v>
      </c>
      <c r="C8" s="120" t="s">
        <v>84</v>
      </c>
      <c r="D8" s="120" t="s">
        <v>110</v>
      </c>
      <c r="E8" s="120">
        <v>28</v>
      </c>
      <c r="F8" s="120" t="s">
        <v>86</v>
      </c>
      <c r="G8" s="120">
        <v>66</v>
      </c>
      <c r="H8" s="120">
        <v>50</v>
      </c>
      <c r="I8" s="120">
        <v>3</v>
      </c>
      <c r="J8" s="120">
        <v>80</v>
      </c>
      <c r="K8" s="120">
        <v>15</v>
      </c>
      <c r="L8" s="120"/>
      <c r="M8" s="120"/>
      <c r="N8" s="129" t="s">
        <v>36</v>
      </c>
      <c r="O8" s="120" t="s">
        <v>115</v>
      </c>
      <c r="P8" s="135" t="str">
        <f>_xlfn.CONCAT(D8,"_",Q8,"_",O8)</f>
        <v>BD_Marble_091520_F7</v>
      </c>
      <c r="Q8" s="136" t="s">
        <v>111</v>
      </c>
      <c r="R8" s="215"/>
      <c r="S8" s="230"/>
      <c r="T8" s="135"/>
      <c r="U8" s="135"/>
      <c r="V8" s="135"/>
      <c r="W8" s="135"/>
      <c r="X8" s="26"/>
    </row>
    <row r="9" spans="1:24" s="5" customFormat="1" ht="15.75">
      <c r="A9" s="114">
        <v>44089</v>
      </c>
      <c r="B9" s="120" t="s">
        <v>66</v>
      </c>
      <c r="C9" s="120" t="s">
        <v>84</v>
      </c>
      <c r="D9" s="120" t="s">
        <v>110</v>
      </c>
      <c r="E9" s="120">
        <v>28</v>
      </c>
      <c r="F9" s="120" t="s">
        <v>86</v>
      </c>
      <c r="G9" s="120">
        <v>66</v>
      </c>
      <c r="H9" s="120">
        <v>50</v>
      </c>
      <c r="I9" s="120">
        <v>3</v>
      </c>
      <c r="J9" s="120">
        <v>80</v>
      </c>
      <c r="K9" s="120">
        <v>15</v>
      </c>
      <c r="L9" s="120"/>
      <c r="M9" s="120"/>
      <c r="N9" s="129" t="s">
        <v>36</v>
      </c>
      <c r="O9" s="120" t="s">
        <v>116</v>
      </c>
      <c r="P9" s="135" t="str">
        <f>_xlfn.CONCAT(D9,"_",Q9,"_",O9)</f>
        <v>BD_Marble_091520_F8</v>
      </c>
      <c r="Q9" s="136" t="s">
        <v>111</v>
      </c>
      <c r="R9" s="215"/>
      <c r="S9" s="230"/>
      <c r="T9" s="135"/>
      <c r="U9" s="135"/>
      <c r="V9" s="135"/>
      <c r="W9" s="135"/>
      <c r="X9" s="26"/>
    </row>
    <row r="10" spans="1:24" s="5" customFormat="1" ht="15.75">
      <c r="A10" s="114">
        <v>44089</v>
      </c>
      <c r="B10" s="120" t="s">
        <v>66</v>
      </c>
      <c r="C10" s="120" t="s">
        <v>84</v>
      </c>
      <c r="D10" s="120" t="s">
        <v>110</v>
      </c>
      <c r="E10" s="120">
        <v>28</v>
      </c>
      <c r="F10" s="120" t="s">
        <v>86</v>
      </c>
      <c r="G10" s="120">
        <v>66</v>
      </c>
      <c r="H10" s="120">
        <v>50</v>
      </c>
      <c r="I10" s="120">
        <v>3</v>
      </c>
      <c r="J10" s="120">
        <v>80</v>
      </c>
      <c r="K10" s="120">
        <v>15</v>
      </c>
      <c r="L10" s="120"/>
      <c r="M10" s="120"/>
      <c r="N10" s="129" t="s">
        <v>36</v>
      </c>
      <c r="O10" s="120" t="s">
        <v>117</v>
      </c>
      <c r="P10" s="135" t="str">
        <f>_xlfn.CONCAT(D10,"_",Q10,"_",O10)</f>
        <v>BD_Marble_091520_F9</v>
      </c>
      <c r="Q10" s="136" t="s">
        <v>111</v>
      </c>
      <c r="R10" s="215"/>
      <c r="S10" s="230"/>
      <c r="T10" s="135"/>
      <c r="U10" s="135"/>
      <c r="V10" s="135"/>
      <c r="W10" s="135"/>
      <c r="X10" s="26"/>
    </row>
    <row r="11" spans="1:24" s="5" customFormat="1" ht="15.75">
      <c r="A11" s="114">
        <v>44089</v>
      </c>
      <c r="B11" s="120" t="s">
        <v>66</v>
      </c>
      <c r="C11" s="120" t="s">
        <v>84</v>
      </c>
      <c r="D11" s="120" t="s">
        <v>110</v>
      </c>
      <c r="E11" s="120">
        <v>28</v>
      </c>
      <c r="F11" s="120" t="s">
        <v>86</v>
      </c>
      <c r="G11" s="120">
        <v>66</v>
      </c>
      <c r="H11" s="120">
        <v>50</v>
      </c>
      <c r="I11" s="120">
        <v>4</v>
      </c>
      <c r="J11" s="120">
        <v>60</v>
      </c>
      <c r="K11" s="120">
        <v>2</v>
      </c>
      <c r="L11" s="120"/>
      <c r="M11" s="120"/>
      <c r="N11" s="129" t="s">
        <v>36</v>
      </c>
      <c r="O11" s="120" t="s">
        <v>118</v>
      </c>
      <c r="P11" s="135" t="str">
        <f>_xlfn.CONCAT(D11,"_",Q11,"_",O11)</f>
        <v>BD_Marble_091520_F10</v>
      </c>
      <c r="Q11" s="136" t="s">
        <v>111</v>
      </c>
      <c r="R11" s="215"/>
      <c r="S11" s="230"/>
      <c r="T11" s="135"/>
      <c r="U11" s="135"/>
      <c r="V11" s="135"/>
      <c r="W11" s="135"/>
      <c r="X11" s="26"/>
    </row>
    <row r="12" spans="1:24" s="5" customFormat="1" ht="15.75">
      <c r="A12" s="114">
        <v>44089</v>
      </c>
      <c r="B12" s="120" t="s">
        <v>66</v>
      </c>
      <c r="C12" s="120" t="s">
        <v>84</v>
      </c>
      <c r="D12" s="120" t="s">
        <v>110</v>
      </c>
      <c r="E12" s="120">
        <v>28</v>
      </c>
      <c r="F12" s="120" t="s">
        <v>86</v>
      </c>
      <c r="G12" s="120">
        <v>66</v>
      </c>
      <c r="H12" s="120">
        <v>50</v>
      </c>
      <c r="I12" s="120">
        <v>4</v>
      </c>
      <c r="J12" s="120">
        <v>60</v>
      </c>
      <c r="K12" s="120">
        <v>2</v>
      </c>
      <c r="L12" s="120"/>
      <c r="M12" s="120"/>
      <c r="N12" s="129" t="s">
        <v>36</v>
      </c>
      <c r="O12" s="120" t="s">
        <v>119</v>
      </c>
      <c r="P12" s="135" t="str">
        <f>_xlfn.CONCAT(D12,"_",Q12,"_",O12)</f>
        <v>BD_Marble_091520_F11</v>
      </c>
      <c r="Q12" s="136" t="s">
        <v>111</v>
      </c>
      <c r="R12" s="215"/>
      <c r="S12" s="230"/>
      <c r="T12" s="135"/>
      <c r="U12" s="135"/>
      <c r="V12" s="135"/>
      <c r="W12" s="135"/>
      <c r="X12" s="26"/>
    </row>
    <row r="13" spans="1:24" s="5" customFormat="1" ht="15.75">
      <c r="A13" s="114">
        <v>44089</v>
      </c>
      <c r="B13" s="120" t="s">
        <v>66</v>
      </c>
      <c r="C13" s="120" t="s">
        <v>84</v>
      </c>
      <c r="D13" s="120" t="s">
        <v>110</v>
      </c>
      <c r="E13" s="120">
        <v>28</v>
      </c>
      <c r="F13" s="120" t="s">
        <v>86</v>
      </c>
      <c r="G13" s="120">
        <v>66</v>
      </c>
      <c r="H13" s="120">
        <v>50</v>
      </c>
      <c r="I13" s="120">
        <v>4</v>
      </c>
      <c r="J13" s="120">
        <v>60</v>
      </c>
      <c r="K13" s="120">
        <v>2</v>
      </c>
      <c r="L13" s="120"/>
      <c r="M13" s="120"/>
      <c r="N13" s="129" t="s">
        <v>36</v>
      </c>
      <c r="O13" s="120" t="s">
        <v>120</v>
      </c>
      <c r="P13" s="135" t="str">
        <f>_xlfn.CONCAT(D13,"_",Q13,"_",O13)</f>
        <v>BD_Marble_091520_F12</v>
      </c>
      <c r="Q13" s="136" t="s">
        <v>111</v>
      </c>
      <c r="R13" s="215"/>
      <c r="S13" s="230"/>
      <c r="T13" s="135"/>
      <c r="U13" s="135"/>
      <c r="V13" s="135"/>
      <c r="W13" s="135"/>
      <c r="X13" s="26"/>
    </row>
    <row r="14" spans="1:24" ht="15.75">
      <c r="A14" s="1">
        <v>44089</v>
      </c>
      <c r="B14" s="2" t="s">
        <v>66</v>
      </c>
      <c r="C14" s="2" t="s">
        <v>84</v>
      </c>
      <c r="D14" s="120" t="s">
        <v>110</v>
      </c>
      <c r="E14" s="2">
        <v>28</v>
      </c>
      <c r="F14" s="2" t="s">
        <v>86</v>
      </c>
      <c r="G14" s="2">
        <v>66</v>
      </c>
      <c r="H14" s="2">
        <v>50</v>
      </c>
      <c r="I14" s="2">
        <v>5</v>
      </c>
      <c r="J14" s="2">
        <v>85</v>
      </c>
      <c r="K14" s="2">
        <v>25</v>
      </c>
      <c r="L14" s="3">
        <v>0.23750000000000002</v>
      </c>
      <c r="M14" s="2"/>
      <c r="N14" s="18">
        <v>5</v>
      </c>
      <c r="O14" s="2" t="s">
        <v>121</v>
      </c>
      <c r="P14" t="str">
        <f>_xlfn.CONCAT(D14,"_",Q14,"_",O14)</f>
        <v>BD_Marble_091520_F13</v>
      </c>
      <c r="Q14" s="101" t="s">
        <v>111</v>
      </c>
      <c r="R14" s="216"/>
    </row>
    <row r="15" spans="1:24" ht="15.75">
      <c r="A15" s="1">
        <v>44089</v>
      </c>
      <c r="B15" s="2" t="s">
        <v>66</v>
      </c>
      <c r="C15" s="2" t="s">
        <v>84</v>
      </c>
      <c r="D15" s="120" t="s">
        <v>110</v>
      </c>
      <c r="E15" s="2">
        <v>28</v>
      </c>
      <c r="F15" s="2" t="s">
        <v>86</v>
      </c>
      <c r="G15" s="2">
        <v>66</v>
      </c>
      <c r="H15" s="2">
        <v>50</v>
      </c>
      <c r="I15" s="2">
        <v>5</v>
      </c>
      <c r="J15" s="2">
        <v>85</v>
      </c>
      <c r="K15" s="2">
        <v>25</v>
      </c>
      <c r="L15" s="3">
        <v>0.23750000000000002</v>
      </c>
      <c r="M15" s="2"/>
      <c r="N15" s="18">
        <v>5</v>
      </c>
      <c r="O15" s="2" t="s">
        <v>122</v>
      </c>
      <c r="P15" t="str">
        <f>_xlfn.CONCAT(D15,"_",Q15,"_",O15)</f>
        <v>BD_Marble_091520_F14</v>
      </c>
      <c r="Q15" s="101" t="s">
        <v>111</v>
      </c>
      <c r="R15" s="216"/>
    </row>
    <row r="16" spans="1:24" ht="15.75">
      <c r="A16" s="1">
        <v>44089</v>
      </c>
      <c r="B16" s="2" t="s">
        <v>66</v>
      </c>
      <c r="C16" s="2" t="s">
        <v>84</v>
      </c>
      <c r="D16" s="120" t="s">
        <v>110</v>
      </c>
      <c r="E16" s="2">
        <v>28</v>
      </c>
      <c r="F16" s="2" t="s">
        <v>86</v>
      </c>
      <c r="G16" s="2">
        <v>66</v>
      </c>
      <c r="H16" s="2">
        <v>50</v>
      </c>
      <c r="I16" s="2">
        <v>5</v>
      </c>
      <c r="J16" s="2">
        <v>85</v>
      </c>
      <c r="K16" s="2">
        <v>25</v>
      </c>
      <c r="L16" s="3">
        <v>0.23750000000000002</v>
      </c>
      <c r="M16" s="2"/>
      <c r="N16" s="18">
        <v>5</v>
      </c>
      <c r="O16" s="2" t="s">
        <v>123</v>
      </c>
      <c r="P16" t="str">
        <f>_xlfn.CONCAT(D16,"_",Q16,"_",O16)</f>
        <v>BD_Marble_091520_F15</v>
      </c>
      <c r="Q16" s="101" t="s">
        <v>111</v>
      </c>
      <c r="R16" s="216"/>
    </row>
    <row r="17" spans="1:24" ht="15.75">
      <c r="A17" s="115">
        <v>44093</v>
      </c>
      <c r="B17" s="121"/>
      <c r="C17" s="121" t="s">
        <v>94</v>
      </c>
      <c r="D17" s="121" t="s">
        <v>124</v>
      </c>
      <c r="E17" s="121">
        <v>58</v>
      </c>
      <c r="F17" s="121" t="s">
        <v>19</v>
      </c>
      <c r="G17" s="121">
        <v>55</v>
      </c>
      <c r="H17" s="121">
        <v>5</v>
      </c>
      <c r="I17" s="121">
        <v>1</v>
      </c>
      <c r="J17" s="121">
        <v>30</v>
      </c>
      <c r="K17" s="121">
        <v>100</v>
      </c>
      <c r="L17" s="127">
        <v>4.8611111111111112E-2</v>
      </c>
      <c r="M17" s="127">
        <v>5.2083333333333336E-2</v>
      </c>
      <c r="N17" s="130">
        <v>9</v>
      </c>
      <c r="O17" s="121" t="s">
        <v>20</v>
      </c>
      <c r="P17" s="87" t="str">
        <f>_xlfn.CONCAT(D17,"_",Q17,"_",O17)</f>
        <v>CI_Burns_091920_F1</v>
      </c>
      <c r="Q17" s="109" t="s">
        <v>125</v>
      </c>
      <c r="R17" s="216"/>
    </row>
    <row r="18" spans="1:24" ht="15.75">
      <c r="A18" s="115">
        <v>44093</v>
      </c>
      <c r="B18" s="121"/>
      <c r="C18" s="121" t="s">
        <v>94</v>
      </c>
      <c r="D18" s="121" t="s">
        <v>124</v>
      </c>
      <c r="E18" s="121">
        <v>58</v>
      </c>
      <c r="F18" s="121" t="s">
        <v>19</v>
      </c>
      <c r="G18" s="121">
        <v>55</v>
      </c>
      <c r="H18" s="121">
        <v>5</v>
      </c>
      <c r="I18" s="121">
        <v>1</v>
      </c>
      <c r="J18" s="121">
        <v>30</v>
      </c>
      <c r="K18" s="121">
        <v>100</v>
      </c>
      <c r="L18" s="127">
        <v>4.8611111111111112E-2</v>
      </c>
      <c r="M18" s="127">
        <v>5.2083333333333336E-2</v>
      </c>
      <c r="N18" s="130">
        <v>9</v>
      </c>
      <c r="O18" s="121" t="s">
        <v>21</v>
      </c>
      <c r="P18" s="87" t="str">
        <f>_xlfn.CONCAT(D18,"_",Q18,"_",O18)</f>
        <v>CI_Burns_091920_F2</v>
      </c>
      <c r="Q18" s="109" t="s">
        <v>125</v>
      </c>
      <c r="R18" s="216"/>
    </row>
    <row r="19" spans="1:24" ht="15.75">
      <c r="A19" s="115">
        <v>44093</v>
      </c>
      <c r="B19" s="121"/>
      <c r="C19" s="121" t="s">
        <v>94</v>
      </c>
      <c r="D19" s="121" t="s">
        <v>124</v>
      </c>
      <c r="E19" s="121">
        <v>58</v>
      </c>
      <c r="F19" s="121" t="s">
        <v>19</v>
      </c>
      <c r="G19" s="121">
        <v>55</v>
      </c>
      <c r="H19" s="121">
        <v>5</v>
      </c>
      <c r="I19" s="121">
        <v>1</v>
      </c>
      <c r="J19" s="121">
        <v>30</v>
      </c>
      <c r="K19" s="121">
        <v>100</v>
      </c>
      <c r="L19" s="127">
        <v>4.8611111111111112E-2</v>
      </c>
      <c r="M19" s="127">
        <v>5.2083333333333336E-2</v>
      </c>
      <c r="N19" s="130">
        <v>9</v>
      </c>
      <c r="O19" s="121" t="s">
        <v>22</v>
      </c>
      <c r="P19" s="87" t="str">
        <f>_xlfn.CONCAT(D19,"_",Q19,"_",O19)</f>
        <v>CI_Burns_091920_F3</v>
      </c>
      <c r="Q19" s="109" t="s">
        <v>125</v>
      </c>
      <c r="R19" s="216"/>
    </row>
    <row r="20" spans="1:24" ht="15.75">
      <c r="A20" s="115">
        <v>44093</v>
      </c>
      <c r="B20" s="121"/>
      <c r="C20" s="121" t="s">
        <v>94</v>
      </c>
      <c r="D20" s="121" t="s">
        <v>124</v>
      </c>
      <c r="E20" s="121">
        <v>58</v>
      </c>
      <c r="F20" s="121" t="s">
        <v>19</v>
      </c>
      <c r="G20" s="121">
        <v>55</v>
      </c>
      <c r="H20" s="121">
        <v>5</v>
      </c>
      <c r="I20" s="121">
        <v>2</v>
      </c>
      <c r="J20" s="121">
        <v>82</v>
      </c>
      <c r="K20" s="121">
        <v>75</v>
      </c>
      <c r="L20" s="127">
        <v>5.9027777777777783E-2</v>
      </c>
      <c r="M20" s="127">
        <v>6.25E-2</v>
      </c>
      <c r="N20" s="130">
        <v>13</v>
      </c>
      <c r="O20" s="121" t="s">
        <v>112</v>
      </c>
      <c r="P20" s="87" t="str">
        <f>_xlfn.CONCAT(D20,"_",Q20,"_",O20)</f>
        <v>CI_Burns_091920_F4</v>
      </c>
      <c r="Q20" s="109" t="s">
        <v>125</v>
      </c>
      <c r="R20" s="216"/>
    </row>
    <row r="21" spans="1:24" ht="15.75">
      <c r="A21" s="115">
        <v>44093</v>
      </c>
      <c r="B21" s="121"/>
      <c r="C21" s="121" t="s">
        <v>94</v>
      </c>
      <c r="D21" s="121" t="s">
        <v>124</v>
      </c>
      <c r="E21" s="121">
        <v>58</v>
      </c>
      <c r="F21" s="121" t="s">
        <v>19</v>
      </c>
      <c r="G21" s="121">
        <v>55</v>
      </c>
      <c r="H21" s="121">
        <v>5</v>
      </c>
      <c r="I21" s="121">
        <v>2</v>
      </c>
      <c r="J21" s="121">
        <v>82</v>
      </c>
      <c r="K21" s="121">
        <v>75</v>
      </c>
      <c r="L21" s="127">
        <v>5.9027777777777783E-2</v>
      </c>
      <c r="M21" s="127">
        <v>6.25E-2</v>
      </c>
      <c r="N21" s="130">
        <v>13</v>
      </c>
      <c r="O21" s="121" t="s">
        <v>113</v>
      </c>
      <c r="P21" s="87" t="str">
        <f>_xlfn.CONCAT(D21,"_",Q21,"_",O21)</f>
        <v>CI_Burns_091920_F5</v>
      </c>
      <c r="Q21" s="109" t="s">
        <v>125</v>
      </c>
      <c r="R21" s="216"/>
    </row>
    <row r="22" spans="1:24" ht="15.75">
      <c r="A22" s="115">
        <v>44093</v>
      </c>
      <c r="B22" s="121"/>
      <c r="C22" s="121" t="s">
        <v>94</v>
      </c>
      <c r="D22" s="121" t="s">
        <v>124</v>
      </c>
      <c r="E22" s="121">
        <v>58</v>
      </c>
      <c r="F22" s="121" t="s">
        <v>19</v>
      </c>
      <c r="G22" s="121">
        <v>55</v>
      </c>
      <c r="H22" s="121">
        <v>5</v>
      </c>
      <c r="I22" s="121">
        <v>2</v>
      </c>
      <c r="J22" s="121">
        <v>82</v>
      </c>
      <c r="K22" s="121">
        <v>75</v>
      </c>
      <c r="L22" s="127">
        <v>5.9027777777777783E-2</v>
      </c>
      <c r="M22" s="127">
        <v>6.25E-2</v>
      </c>
      <c r="N22" s="130">
        <v>13</v>
      </c>
      <c r="O22" s="121" t="s">
        <v>114</v>
      </c>
      <c r="P22" s="87" t="str">
        <f>_xlfn.CONCAT(D22,"_",Q22,"_",O22)</f>
        <v>CI_Burns_091920_F6</v>
      </c>
      <c r="Q22" s="109" t="s">
        <v>125</v>
      </c>
      <c r="R22" s="216"/>
    </row>
    <row r="23" spans="1:24" ht="15.75">
      <c r="A23" s="115">
        <v>44093</v>
      </c>
      <c r="B23" s="121"/>
      <c r="C23" s="121" t="s">
        <v>94</v>
      </c>
      <c r="D23" s="121" t="s">
        <v>124</v>
      </c>
      <c r="E23" s="121">
        <v>58</v>
      </c>
      <c r="F23" s="121" t="s">
        <v>19</v>
      </c>
      <c r="G23" s="121">
        <v>55</v>
      </c>
      <c r="H23" s="121">
        <v>5</v>
      </c>
      <c r="I23" s="121">
        <v>3</v>
      </c>
      <c r="J23" s="121">
        <v>180</v>
      </c>
      <c r="K23" s="121">
        <v>50</v>
      </c>
      <c r="L23" s="125" t="s">
        <v>36</v>
      </c>
      <c r="M23" s="125" t="s">
        <v>36</v>
      </c>
      <c r="N23" s="130">
        <v>17</v>
      </c>
      <c r="O23" s="121" t="s">
        <v>115</v>
      </c>
      <c r="P23" s="87" t="str">
        <f>_xlfn.CONCAT(D23,"_",Q23,"_",O23)</f>
        <v>CI_Burns_091920_F7</v>
      </c>
      <c r="Q23" s="109" t="s">
        <v>125</v>
      </c>
      <c r="R23" s="216"/>
    </row>
    <row r="24" spans="1:24" ht="15.75">
      <c r="A24" s="115">
        <v>44093</v>
      </c>
      <c r="B24" s="121"/>
      <c r="C24" s="121" t="s">
        <v>94</v>
      </c>
      <c r="D24" s="121" t="s">
        <v>124</v>
      </c>
      <c r="E24" s="121">
        <v>58</v>
      </c>
      <c r="F24" s="121" t="s">
        <v>19</v>
      </c>
      <c r="G24" s="121">
        <v>55</v>
      </c>
      <c r="H24" s="121">
        <v>5</v>
      </c>
      <c r="I24" s="121">
        <v>3</v>
      </c>
      <c r="J24" s="121">
        <v>180</v>
      </c>
      <c r="K24" s="121">
        <v>50</v>
      </c>
      <c r="L24" s="125" t="s">
        <v>36</v>
      </c>
      <c r="M24" s="125" t="s">
        <v>36</v>
      </c>
      <c r="N24" s="130">
        <v>17</v>
      </c>
      <c r="O24" s="121" t="s">
        <v>116</v>
      </c>
      <c r="P24" s="87" t="str">
        <f>_xlfn.CONCAT(D24,"_",Q24,"_",O24)</f>
        <v>CI_Burns_091920_F8</v>
      </c>
      <c r="Q24" s="109" t="s">
        <v>125</v>
      </c>
      <c r="R24" s="216"/>
    </row>
    <row r="25" spans="1:24" ht="15.75">
      <c r="A25" s="115">
        <v>44093</v>
      </c>
      <c r="B25" s="121"/>
      <c r="C25" s="121" t="s">
        <v>94</v>
      </c>
      <c r="D25" s="121" t="s">
        <v>124</v>
      </c>
      <c r="E25" s="121">
        <v>58</v>
      </c>
      <c r="F25" s="121" t="s">
        <v>19</v>
      </c>
      <c r="G25" s="121">
        <v>55</v>
      </c>
      <c r="H25" s="121">
        <v>5</v>
      </c>
      <c r="I25" s="121">
        <v>3</v>
      </c>
      <c r="J25" s="121">
        <v>180</v>
      </c>
      <c r="K25" s="121">
        <v>50</v>
      </c>
      <c r="L25" s="125" t="s">
        <v>36</v>
      </c>
      <c r="M25" s="125" t="s">
        <v>36</v>
      </c>
      <c r="N25" s="130">
        <v>17</v>
      </c>
      <c r="O25" s="121" t="s">
        <v>117</v>
      </c>
      <c r="P25" s="87" t="str">
        <f>_xlfn.CONCAT(D25,"_",Q25,"_",O25)</f>
        <v>CI_Burns_091920_F9</v>
      </c>
      <c r="Q25" s="109" t="s">
        <v>125</v>
      </c>
      <c r="R25" s="216"/>
    </row>
    <row r="26" spans="1:24" ht="15.75">
      <c r="A26" s="115">
        <v>44093</v>
      </c>
      <c r="B26" s="121"/>
      <c r="C26" s="121" t="s">
        <v>94</v>
      </c>
      <c r="D26" s="121" t="s">
        <v>124</v>
      </c>
      <c r="E26" s="121">
        <v>58</v>
      </c>
      <c r="F26" s="121" t="s">
        <v>19</v>
      </c>
      <c r="G26" s="121">
        <v>55</v>
      </c>
      <c r="H26" s="121">
        <v>5</v>
      </c>
      <c r="I26" s="121">
        <v>4</v>
      </c>
      <c r="J26" s="121">
        <v>210</v>
      </c>
      <c r="K26" s="121">
        <v>50</v>
      </c>
      <c r="L26" s="125" t="s">
        <v>36</v>
      </c>
      <c r="M26" s="125" t="s">
        <v>36</v>
      </c>
      <c r="N26" s="125" t="s">
        <v>36</v>
      </c>
      <c r="O26" s="121" t="s">
        <v>118</v>
      </c>
      <c r="P26" s="87" t="str">
        <f>_xlfn.CONCAT(D26,"_",Q26,"_",O26)</f>
        <v>CI_Burns_091920_F10</v>
      </c>
      <c r="Q26" s="109" t="s">
        <v>125</v>
      </c>
      <c r="R26" s="216"/>
    </row>
    <row r="27" spans="1:24" ht="15.75">
      <c r="A27" s="115">
        <v>44093</v>
      </c>
      <c r="B27" s="121"/>
      <c r="C27" s="121" t="s">
        <v>94</v>
      </c>
      <c r="D27" s="121" t="s">
        <v>124</v>
      </c>
      <c r="E27" s="121">
        <v>58</v>
      </c>
      <c r="F27" s="121" t="s">
        <v>19</v>
      </c>
      <c r="G27" s="121">
        <v>55</v>
      </c>
      <c r="H27" s="121">
        <v>5</v>
      </c>
      <c r="I27" s="121">
        <v>4</v>
      </c>
      <c r="J27" s="121">
        <v>210</v>
      </c>
      <c r="K27" s="121">
        <v>50</v>
      </c>
      <c r="L27" s="125" t="s">
        <v>36</v>
      </c>
      <c r="M27" s="125" t="s">
        <v>36</v>
      </c>
      <c r="N27" s="125" t="s">
        <v>36</v>
      </c>
      <c r="O27" s="121" t="s">
        <v>119</v>
      </c>
      <c r="P27" s="87" t="str">
        <f>_xlfn.CONCAT(D27,"_",Q27,"_",O27)</f>
        <v>CI_Burns_091920_F11</v>
      </c>
      <c r="Q27" s="109" t="s">
        <v>125</v>
      </c>
      <c r="R27" s="216"/>
    </row>
    <row r="28" spans="1:24" ht="15.75">
      <c r="A28" s="115">
        <v>44093</v>
      </c>
      <c r="B28" s="121"/>
      <c r="C28" s="121" t="s">
        <v>94</v>
      </c>
      <c r="D28" s="121" t="s">
        <v>124</v>
      </c>
      <c r="E28" s="121">
        <v>58</v>
      </c>
      <c r="F28" s="121" t="s">
        <v>19</v>
      </c>
      <c r="G28" s="121">
        <v>55</v>
      </c>
      <c r="H28" s="121">
        <v>5</v>
      </c>
      <c r="I28" s="121">
        <v>4</v>
      </c>
      <c r="J28" s="121">
        <v>210</v>
      </c>
      <c r="K28" s="121">
        <v>50</v>
      </c>
      <c r="L28" s="125" t="s">
        <v>36</v>
      </c>
      <c r="M28" s="125" t="s">
        <v>36</v>
      </c>
      <c r="N28" s="125" t="s">
        <v>36</v>
      </c>
      <c r="O28" s="121" t="s">
        <v>120</v>
      </c>
      <c r="P28" s="87" t="str">
        <f>_xlfn.CONCAT(D28,"_",Q28,"_",O28)</f>
        <v>CI_Burns_091920_F12</v>
      </c>
      <c r="Q28" s="109" t="s">
        <v>125</v>
      </c>
      <c r="R28" s="216"/>
    </row>
    <row r="29" spans="1:24" ht="15.75">
      <c r="A29" s="115">
        <v>44093</v>
      </c>
      <c r="B29" s="121"/>
      <c r="C29" s="121" t="s">
        <v>94</v>
      </c>
      <c r="D29" s="121" t="s">
        <v>124</v>
      </c>
      <c r="E29" s="121">
        <v>58</v>
      </c>
      <c r="F29" s="121" t="s">
        <v>19</v>
      </c>
      <c r="G29" s="121">
        <v>55</v>
      </c>
      <c r="H29" s="121">
        <v>5</v>
      </c>
      <c r="I29" s="121">
        <v>5</v>
      </c>
      <c r="J29" s="121">
        <v>240</v>
      </c>
      <c r="K29" s="121">
        <v>30</v>
      </c>
      <c r="L29" s="125" t="s">
        <v>36</v>
      </c>
      <c r="M29" s="125" t="s">
        <v>36</v>
      </c>
      <c r="N29" s="125" t="s">
        <v>36</v>
      </c>
      <c r="O29" s="121" t="s">
        <v>121</v>
      </c>
      <c r="P29" s="87" t="str">
        <f>_xlfn.CONCAT(D29,"_",Q29,"_",O29)</f>
        <v>CI_Burns_091920_F13</v>
      </c>
      <c r="Q29" s="109" t="s">
        <v>125</v>
      </c>
      <c r="R29" s="216"/>
    </row>
    <row r="30" spans="1:24" ht="15.75">
      <c r="A30" s="115">
        <v>44093</v>
      </c>
      <c r="B30" s="121"/>
      <c r="C30" s="121" t="s">
        <v>94</v>
      </c>
      <c r="D30" s="121" t="s">
        <v>124</v>
      </c>
      <c r="E30" s="121">
        <v>58</v>
      </c>
      <c r="F30" s="121" t="s">
        <v>19</v>
      </c>
      <c r="G30" s="121">
        <v>55</v>
      </c>
      <c r="H30" s="121">
        <v>5</v>
      </c>
      <c r="I30" s="121">
        <v>5</v>
      </c>
      <c r="J30" s="121">
        <v>240</v>
      </c>
      <c r="K30" s="121">
        <v>30</v>
      </c>
      <c r="L30" s="125" t="s">
        <v>36</v>
      </c>
      <c r="M30" s="125" t="s">
        <v>36</v>
      </c>
      <c r="N30" s="125" t="s">
        <v>36</v>
      </c>
      <c r="O30" s="121" t="s">
        <v>122</v>
      </c>
      <c r="P30" s="87" t="str">
        <f>_xlfn.CONCAT(D30,"_",Q30,"_",O30)</f>
        <v>CI_Burns_091920_F14</v>
      </c>
      <c r="Q30" s="109" t="s">
        <v>125</v>
      </c>
      <c r="R30" s="216"/>
    </row>
    <row r="31" spans="1:24" ht="15.75">
      <c r="A31" s="115">
        <v>44093</v>
      </c>
      <c r="B31" s="121"/>
      <c r="C31" s="121" t="s">
        <v>94</v>
      </c>
      <c r="D31" s="121" t="s">
        <v>124</v>
      </c>
      <c r="E31" s="121">
        <v>58</v>
      </c>
      <c r="F31" s="121" t="s">
        <v>19</v>
      </c>
      <c r="G31" s="121">
        <v>55</v>
      </c>
      <c r="H31" s="121">
        <v>5</v>
      </c>
      <c r="I31" s="121">
        <v>5</v>
      </c>
      <c r="J31" s="121">
        <v>240</v>
      </c>
      <c r="K31" s="121">
        <v>30</v>
      </c>
      <c r="L31" s="125" t="s">
        <v>36</v>
      </c>
      <c r="M31" s="125" t="s">
        <v>36</v>
      </c>
      <c r="N31" s="125" t="s">
        <v>36</v>
      </c>
      <c r="O31" s="121" t="s">
        <v>123</v>
      </c>
      <c r="P31" s="87" t="str">
        <f>_xlfn.CONCAT(D31,"_",Q31,"_",O31)</f>
        <v>CI_Burns_091920_F15</v>
      </c>
      <c r="Q31" s="109" t="s">
        <v>125</v>
      </c>
      <c r="R31" s="216"/>
    </row>
    <row r="32" spans="1:24" ht="15.75">
      <c r="A32" s="1">
        <v>44089</v>
      </c>
      <c r="B32" s="2" t="s">
        <v>66</v>
      </c>
      <c r="C32" s="2" t="s">
        <v>77</v>
      </c>
      <c r="D32" s="2" t="s">
        <v>126</v>
      </c>
      <c r="E32" s="2">
        <v>43</v>
      </c>
      <c r="F32" s="2" t="s">
        <v>35</v>
      </c>
      <c r="G32" s="2">
        <v>55</v>
      </c>
      <c r="H32" s="2">
        <v>10</v>
      </c>
      <c r="I32" s="2">
        <v>1</v>
      </c>
      <c r="J32" s="2">
        <v>24</v>
      </c>
      <c r="K32" s="2">
        <v>60</v>
      </c>
      <c r="L32" s="3">
        <v>0.4861111111111111</v>
      </c>
      <c r="M32" s="3">
        <v>0.48958333333333331</v>
      </c>
      <c r="N32" s="18">
        <v>21</v>
      </c>
      <c r="O32" s="2" t="s">
        <v>20</v>
      </c>
      <c r="P32" t="str">
        <f>_xlfn.CONCAT(D32,"_",Q32,"_",O32)</f>
        <v>CL_Bull_091520_F1</v>
      </c>
      <c r="Q32" s="101" t="s">
        <v>111</v>
      </c>
      <c r="R32" s="216">
        <v>1</v>
      </c>
      <c r="S32" s="232">
        <v>1</v>
      </c>
      <c r="T32">
        <v>1</v>
      </c>
      <c r="U32">
        <v>279.5</v>
      </c>
      <c r="V32">
        <v>2.13</v>
      </c>
      <c r="W32">
        <v>2.23</v>
      </c>
      <c r="X32" t="s">
        <v>127</v>
      </c>
    </row>
    <row r="33" spans="1:24" ht="15.75">
      <c r="A33" s="1">
        <v>44089</v>
      </c>
      <c r="B33" s="2" t="s">
        <v>66</v>
      </c>
      <c r="C33" s="2" t="s">
        <v>77</v>
      </c>
      <c r="D33" s="2" t="s">
        <v>126</v>
      </c>
      <c r="E33" s="2">
        <v>43</v>
      </c>
      <c r="F33" s="2" t="s">
        <v>35</v>
      </c>
      <c r="G33" s="2">
        <v>55</v>
      </c>
      <c r="H33" s="2">
        <v>10</v>
      </c>
      <c r="I33" s="2">
        <v>1</v>
      </c>
      <c r="J33" s="2">
        <v>24</v>
      </c>
      <c r="K33" s="2">
        <v>60</v>
      </c>
      <c r="L33" s="3">
        <v>0.4861111111111111</v>
      </c>
      <c r="M33" s="3">
        <v>0.48958333333333331</v>
      </c>
      <c r="N33" s="18">
        <v>21</v>
      </c>
      <c r="O33" s="2" t="s">
        <v>21</v>
      </c>
      <c r="P33" t="str">
        <f>_xlfn.CONCAT(D33,"_",Q33,"_",O33)</f>
        <v>CL_Bull_091520_F2</v>
      </c>
      <c r="Q33" s="101" t="s">
        <v>111</v>
      </c>
      <c r="R33" s="216">
        <v>1</v>
      </c>
      <c r="S33" s="232">
        <v>1</v>
      </c>
      <c r="T33">
        <v>1</v>
      </c>
      <c r="U33">
        <v>401.5</v>
      </c>
      <c r="V33">
        <v>2.12</v>
      </c>
      <c r="W33">
        <v>2.34</v>
      </c>
    </row>
    <row r="34" spans="1:24" ht="15.75">
      <c r="A34" s="1">
        <v>44089</v>
      </c>
      <c r="B34" s="2" t="s">
        <v>66</v>
      </c>
      <c r="C34" s="2" t="s">
        <v>77</v>
      </c>
      <c r="D34" s="2" t="s">
        <v>126</v>
      </c>
      <c r="E34" s="2">
        <v>43</v>
      </c>
      <c r="F34" s="2" t="s">
        <v>35</v>
      </c>
      <c r="G34" s="2">
        <v>55</v>
      </c>
      <c r="H34" s="2">
        <v>10</v>
      </c>
      <c r="I34" s="2">
        <v>1</v>
      </c>
      <c r="J34" s="2">
        <v>24</v>
      </c>
      <c r="K34" s="2">
        <v>60</v>
      </c>
      <c r="L34" s="3">
        <v>0.4861111111111111</v>
      </c>
      <c r="M34" s="3">
        <v>0.48958333333333331</v>
      </c>
      <c r="N34" s="18">
        <v>21</v>
      </c>
      <c r="O34" s="2" t="s">
        <v>22</v>
      </c>
      <c r="P34" t="str">
        <f>_xlfn.CONCAT(D34,"_",Q34,"_",O34)</f>
        <v>CL_Bull_091520_F3</v>
      </c>
      <c r="Q34" s="101" t="s">
        <v>111</v>
      </c>
      <c r="R34" s="216">
        <v>1</v>
      </c>
      <c r="S34" s="232">
        <v>1</v>
      </c>
      <c r="T34">
        <v>1</v>
      </c>
      <c r="U34">
        <v>175.5</v>
      </c>
      <c r="V34" s="166">
        <v>2.1</v>
      </c>
      <c r="W34">
        <v>1.89</v>
      </c>
    </row>
    <row r="35" spans="1:24" ht="15.75">
      <c r="A35" s="1">
        <v>44089</v>
      </c>
      <c r="B35" s="2" t="s">
        <v>66</v>
      </c>
      <c r="C35" s="2" t="s">
        <v>77</v>
      </c>
      <c r="D35" s="2" t="s">
        <v>126</v>
      </c>
      <c r="E35" s="2">
        <v>43</v>
      </c>
      <c r="F35" s="2" t="s">
        <v>35</v>
      </c>
      <c r="G35" s="2">
        <v>55</v>
      </c>
      <c r="H35" s="2">
        <v>10</v>
      </c>
      <c r="I35" s="2">
        <v>2</v>
      </c>
      <c r="J35" s="2">
        <v>45</v>
      </c>
      <c r="K35" s="2">
        <v>80</v>
      </c>
      <c r="L35" s="3">
        <v>0.50347222222222221</v>
      </c>
      <c r="M35" s="3">
        <v>0.50694444444444442</v>
      </c>
      <c r="N35" s="18">
        <v>33</v>
      </c>
      <c r="O35" s="2" t="s">
        <v>112</v>
      </c>
      <c r="P35" t="str">
        <f>_xlfn.CONCAT(D35,"_",Q35,"_",O35)</f>
        <v>CL_Bull_091520_F4</v>
      </c>
      <c r="Q35" s="101" t="s">
        <v>111</v>
      </c>
      <c r="R35" s="216">
        <v>1</v>
      </c>
      <c r="S35" s="232">
        <v>1</v>
      </c>
      <c r="T35">
        <v>1</v>
      </c>
      <c r="U35">
        <v>220.4</v>
      </c>
      <c r="V35">
        <v>2.13</v>
      </c>
      <c r="W35">
        <v>2.19</v>
      </c>
    </row>
    <row r="36" spans="1:24" ht="15.75">
      <c r="A36" s="1">
        <v>44089</v>
      </c>
      <c r="B36" s="2" t="s">
        <v>66</v>
      </c>
      <c r="C36" s="2" t="s">
        <v>77</v>
      </c>
      <c r="D36" s="2" t="s">
        <v>126</v>
      </c>
      <c r="E36" s="2">
        <v>43</v>
      </c>
      <c r="F36" s="2" t="s">
        <v>35</v>
      </c>
      <c r="G36" s="2">
        <v>55</v>
      </c>
      <c r="H36" s="2">
        <v>10</v>
      </c>
      <c r="I36" s="2">
        <v>2</v>
      </c>
      <c r="J36" s="2">
        <v>45</v>
      </c>
      <c r="K36" s="2">
        <v>80</v>
      </c>
      <c r="L36" s="3">
        <v>0.50347222222222221</v>
      </c>
      <c r="M36" s="3">
        <v>0.50694444444444442</v>
      </c>
      <c r="N36" s="18">
        <v>33</v>
      </c>
      <c r="O36" s="2" t="s">
        <v>113</v>
      </c>
      <c r="P36" t="str">
        <f>_xlfn.CONCAT(D36,"_",Q36,"_",O36)</f>
        <v>CL_Bull_091520_F5</v>
      </c>
      <c r="Q36" s="101" t="s">
        <v>111</v>
      </c>
      <c r="R36" s="216">
        <v>1</v>
      </c>
      <c r="S36" s="232">
        <v>1</v>
      </c>
      <c r="T36">
        <v>1</v>
      </c>
      <c r="U36">
        <v>279.7</v>
      </c>
      <c r="V36">
        <v>2.14</v>
      </c>
      <c r="W36">
        <v>2.19</v>
      </c>
      <c r="X36" t="s">
        <v>127</v>
      </c>
    </row>
    <row r="37" spans="1:24" ht="15.75">
      <c r="A37" s="1">
        <v>44089</v>
      </c>
      <c r="B37" s="2" t="s">
        <v>66</v>
      </c>
      <c r="C37" s="2" t="s">
        <v>77</v>
      </c>
      <c r="D37" s="2" t="s">
        <v>126</v>
      </c>
      <c r="E37" s="2">
        <v>43</v>
      </c>
      <c r="F37" s="2" t="s">
        <v>35</v>
      </c>
      <c r="G37" s="2">
        <v>55</v>
      </c>
      <c r="H37" s="2">
        <v>10</v>
      </c>
      <c r="I37" s="2">
        <v>2</v>
      </c>
      <c r="J37" s="2">
        <v>45</v>
      </c>
      <c r="K37" s="2">
        <v>80</v>
      </c>
      <c r="L37" s="3">
        <v>0.50347222222222221</v>
      </c>
      <c r="M37" s="3">
        <v>0.50694444444444442</v>
      </c>
      <c r="N37" s="18">
        <v>33</v>
      </c>
      <c r="O37" s="2" t="s">
        <v>114</v>
      </c>
      <c r="P37" t="str">
        <f>_xlfn.CONCAT(D37,"_",Q37,"_",O37)</f>
        <v>CL_Bull_091520_F6</v>
      </c>
      <c r="Q37" s="101" t="s">
        <v>111</v>
      </c>
      <c r="R37" s="216">
        <v>1</v>
      </c>
      <c r="S37" s="232">
        <v>1</v>
      </c>
      <c r="T37">
        <v>1</v>
      </c>
      <c r="U37">
        <v>265.3</v>
      </c>
      <c r="V37">
        <v>2.14</v>
      </c>
      <c r="W37">
        <v>2.36</v>
      </c>
    </row>
    <row r="38" spans="1:24" ht="15.75">
      <c r="A38" s="1">
        <v>44089</v>
      </c>
      <c r="B38" s="2" t="s">
        <v>66</v>
      </c>
      <c r="C38" s="2" t="s">
        <v>77</v>
      </c>
      <c r="D38" s="2" t="s">
        <v>126</v>
      </c>
      <c r="E38" s="2">
        <v>43</v>
      </c>
      <c r="F38" s="2" t="s">
        <v>35</v>
      </c>
      <c r="G38" s="2">
        <v>55</v>
      </c>
      <c r="H38" s="2">
        <v>10</v>
      </c>
      <c r="I38" s="2">
        <v>3</v>
      </c>
      <c r="J38" s="2">
        <v>43</v>
      </c>
      <c r="K38" s="2">
        <v>90</v>
      </c>
      <c r="L38" s="3">
        <v>0.51527777777777783</v>
      </c>
      <c r="M38" s="3">
        <v>0.51874999999999993</v>
      </c>
      <c r="N38" s="18">
        <v>20</v>
      </c>
      <c r="O38" s="2" t="s">
        <v>115</v>
      </c>
      <c r="P38" t="str">
        <f>_xlfn.CONCAT(D38,"_",Q38,"_",O38)</f>
        <v>CL_Bull_091520_F7</v>
      </c>
      <c r="Q38" s="101" t="s">
        <v>111</v>
      </c>
      <c r="R38" s="216">
        <v>1</v>
      </c>
      <c r="S38" s="232">
        <v>1</v>
      </c>
      <c r="T38">
        <v>1</v>
      </c>
      <c r="U38">
        <v>432.6</v>
      </c>
      <c r="V38">
        <v>2.11</v>
      </c>
      <c r="W38">
        <v>2.31</v>
      </c>
    </row>
    <row r="39" spans="1:24" ht="15.75">
      <c r="A39" s="1">
        <v>44089</v>
      </c>
      <c r="B39" s="2" t="s">
        <v>66</v>
      </c>
      <c r="C39" s="2" t="s">
        <v>77</v>
      </c>
      <c r="D39" s="2" t="s">
        <v>126</v>
      </c>
      <c r="E39" s="2">
        <v>43</v>
      </c>
      <c r="F39" s="2" t="s">
        <v>35</v>
      </c>
      <c r="G39" s="2">
        <v>55</v>
      </c>
      <c r="H39" s="2">
        <v>10</v>
      </c>
      <c r="I39" s="2">
        <v>3</v>
      </c>
      <c r="J39" s="2">
        <v>43</v>
      </c>
      <c r="K39" s="2">
        <v>90</v>
      </c>
      <c r="L39" s="3">
        <v>0.51527777777777783</v>
      </c>
      <c r="M39" s="3">
        <v>0.51874999999999993</v>
      </c>
      <c r="N39" s="18">
        <v>20</v>
      </c>
      <c r="O39" s="2" t="s">
        <v>116</v>
      </c>
      <c r="P39" t="str">
        <f>_xlfn.CONCAT(D39,"_",Q39,"_",O39)</f>
        <v>CL_Bull_091520_F8</v>
      </c>
      <c r="Q39" s="101" t="s">
        <v>111</v>
      </c>
      <c r="R39" s="216">
        <v>1</v>
      </c>
      <c r="S39" s="232">
        <v>1</v>
      </c>
      <c r="T39">
        <v>1</v>
      </c>
      <c r="U39">
        <v>190.7</v>
      </c>
      <c r="V39" s="166">
        <v>2.1</v>
      </c>
      <c r="W39">
        <v>2.29</v>
      </c>
    </row>
    <row r="40" spans="1:24" ht="15.75">
      <c r="A40" s="1">
        <v>44089</v>
      </c>
      <c r="B40" s="2" t="s">
        <v>66</v>
      </c>
      <c r="C40" s="2" t="s">
        <v>77</v>
      </c>
      <c r="D40" s="2" t="s">
        <v>126</v>
      </c>
      <c r="E40" s="2">
        <v>43</v>
      </c>
      <c r="F40" s="2" t="s">
        <v>35</v>
      </c>
      <c r="G40" s="2">
        <v>55</v>
      </c>
      <c r="H40" s="2">
        <v>10</v>
      </c>
      <c r="I40" s="2">
        <v>3</v>
      </c>
      <c r="J40" s="2">
        <v>43</v>
      </c>
      <c r="K40" s="2">
        <v>90</v>
      </c>
      <c r="L40" s="3">
        <v>0.51527777777777783</v>
      </c>
      <c r="M40" s="3">
        <v>0.51874999999999993</v>
      </c>
      <c r="N40" s="18">
        <v>20</v>
      </c>
      <c r="O40" s="2" t="s">
        <v>117</v>
      </c>
      <c r="P40" t="str">
        <f>_xlfn.CONCAT(D40,"_",Q40,"_",O40)</f>
        <v>CL_Bull_091520_F9</v>
      </c>
      <c r="Q40" s="101" t="s">
        <v>111</v>
      </c>
      <c r="R40" s="216">
        <v>1</v>
      </c>
      <c r="S40" s="232">
        <v>1</v>
      </c>
      <c r="T40">
        <v>1</v>
      </c>
      <c r="U40">
        <v>235.4</v>
      </c>
      <c r="V40">
        <v>2.16</v>
      </c>
      <c r="W40">
        <v>1.1100000000000001</v>
      </c>
      <c r="X40" t="s">
        <v>127</v>
      </c>
    </row>
    <row r="41" spans="1:24" ht="15.75">
      <c r="A41" s="1">
        <v>44089</v>
      </c>
      <c r="B41" s="2" t="s">
        <v>66</v>
      </c>
      <c r="C41" s="2" t="s">
        <v>77</v>
      </c>
      <c r="D41" s="2" t="s">
        <v>126</v>
      </c>
      <c r="E41" s="2">
        <v>43</v>
      </c>
      <c r="F41" s="2" t="s">
        <v>35</v>
      </c>
      <c r="G41" s="2">
        <v>55</v>
      </c>
      <c r="H41" s="2">
        <v>10</v>
      </c>
      <c r="I41" s="2">
        <v>5</v>
      </c>
      <c r="J41" s="2">
        <v>15</v>
      </c>
      <c r="K41" s="2">
        <v>90</v>
      </c>
      <c r="L41" s="3">
        <v>0.52083333333333337</v>
      </c>
      <c r="M41" s="2"/>
      <c r="N41" s="18" t="s">
        <v>36</v>
      </c>
      <c r="O41" s="2" t="s">
        <v>118</v>
      </c>
      <c r="P41" t="str">
        <f>_xlfn.CONCAT(D41,"_",Q41,"_",O41)</f>
        <v>CL_Bull_091520_F10</v>
      </c>
      <c r="Q41" s="101" t="s">
        <v>111</v>
      </c>
      <c r="R41" s="216">
        <v>1</v>
      </c>
      <c r="S41" s="232">
        <v>1</v>
      </c>
      <c r="T41">
        <v>1</v>
      </c>
      <c r="U41">
        <v>137.69999999999999</v>
      </c>
      <c r="V41">
        <v>2.12</v>
      </c>
      <c r="W41">
        <v>2.16</v>
      </c>
    </row>
    <row r="42" spans="1:24" ht="15.75">
      <c r="A42" s="187"/>
      <c r="B42" s="188"/>
      <c r="C42" s="188"/>
      <c r="D42" s="188" t="s">
        <v>126</v>
      </c>
      <c r="E42" s="188"/>
      <c r="F42" s="188"/>
      <c r="G42" s="188"/>
      <c r="H42" s="188"/>
      <c r="I42" s="188"/>
      <c r="J42" s="188"/>
      <c r="K42" s="188"/>
      <c r="L42" s="189"/>
      <c r="M42" s="189"/>
      <c r="N42" s="190"/>
      <c r="O42" s="188" t="s">
        <v>128</v>
      </c>
      <c r="P42" t="str">
        <f>_xlfn.CONCAT(D42,"_",Q42,"_",O42)</f>
        <v>CL_Bull_91520_control</v>
      </c>
      <c r="Q42">
        <v>91520</v>
      </c>
      <c r="R42" s="216"/>
      <c r="S42" s="231">
        <v>1</v>
      </c>
      <c r="T42">
        <v>1</v>
      </c>
      <c r="U42" s="175">
        <v>4</v>
      </c>
      <c r="V42">
        <v>1.97</v>
      </c>
      <c r="W42">
        <v>0.27</v>
      </c>
    </row>
    <row r="43" spans="1:24" ht="15.75">
      <c r="A43" s="1">
        <v>44089</v>
      </c>
      <c r="B43" s="2" t="s">
        <v>66</v>
      </c>
      <c r="C43" s="2" t="s">
        <v>77</v>
      </c>
      <c r="D43" s="2" t="s">
        <v>126</v>
      </c>
      <c r="E43" s="2">
        <v>43</v>
      </c>
      <c r="F43" s="2" t="s">
        <v>35</v>
      </c>
      <c r="G43" s="2">
        <v>55</v>
      </c>
      <c r="H43" s="2">
        <v>10</v>
      </c>
      <c r="I43" s="2">
        <v>5</v>
      </c>
      <c r="J43" s="2">
        <v>15</v>
      </c>
      <c r="K43" s="2">
        <v>90</v>
      </c>
      <c r="L43" s="3">
        <v>0.52083333333333337</v>
      </c>
      <c r="M43" s="2"/>
      <c r="N43" s="18" t="s">
        <v>36</v>
      </c>
      <c r="O43" s="2" t="s">
        <v>119</v>
      </c>
      <c r="P43" t="str">
        <f>_xlfn.CONCAT(D43,"_",Q43,"_",O43)</f>
        <v>CL_Bull_091520_F11</v>
      </c>
      <c r="Q43" s="101" t="s">
        <v>111</v>
      </c>
      <c r="R43" s="216"/>
    </row>
    <row r="44" spans="1:24" ht="15.75">
      <c r="A44" s="1">
        <v>44089</v>
      </c>
      <c r="B44" s="2" t="s">
        <v>66</v>
      </c>
      <c r="C44" s="2" t="s">
        <v>77</v>
      </c>
      <c r="D44" s="2" t="s">
        <v>126</v>
      </c>
      <c r="E44" s="2">
        <v>43</v>
      </c>
      <c r="F44" s="2" t="s">
        <v>35</v>
      </c>
      <c r="G44" s="2">
        <v>55</v>
      </c>
      <c r="H44" s="2">
        <v>10</v>
      </c>
      <c r="I44" s="2">
        <v>5</v>
      </c>
      <c r="J44" s="2">
        <v>15</v>
      </c>
      <c r="K44" s="2">
        <v>90</v>
      </c>
      <c r="L44" s="3">
        <v>0.52083333333333337</v>
      </c>
      <c r="M44" s="2"/>
      <c r="N44" s="18" t="s">
        <v>36</v>
      </c>
      <c r="O44" s="2" t="s">
        <v>120</v>
      </c>
      <c r="P44" t="str">
        <f>_xlfn.CONCAT(D44,"_",Q44,"_",O44)</f>
        <v>CL_Bull_091520_F12</v>
      </c>
      <c r="Q44" s="101" t="s">
        <v>111</v>
      </c>
      <c r="R44" s="216"/>
    </row>
    <row r="45" spans="1:24" ht="15.75">
      <c r="A45" s="1">
        <v>44089</v>
      </c>
      <c r="B45" s="2" t="s">
        <v>66</v>
      </c>
      <c r="C45" s="2" t="s">
        <v>77</v>
      </c>
      <c r="D45" s="2" t="s">
        <v>126</v>
      </c>
      <c r="E45" s="2">
        <v>43</v>
      </c>
      <c r="F45" s="2" t="s">
        <v>35</v>
      </c>
      <c r="G45" s="2">
        <v>55</v>
      </c>
      <c r="H45" s="2">
        <v>10</v>
      </c>
      <c r="I45" s="2">
        <v>4</v>
      </c>
      <c r="J45" s="2">
        <v>63</v>
      </c>
      <c r="K45" s="2">
        <v>70</v>
      </c>
      <c r="L45" s="3">
        <v>0.52083333333333337</v>
      </c>
      <c r="M45" s="2"/>
      <c r="N45" s="18" t="s">
        <v>36</v>
      </c>
      <c r="O45" s="2" t="s">
        <v>121</v>
      </c>
      <c r="P45" t="str">
        <f>_xlfn.CONCAT(D45,"_",Q45,"_",O45)</f>
        <v>CL_Bull_091520_F13</v>
      </c>
      <c r="Q45" s="101" t="s">
        <v>111</v>
      </c>
      <c r="R45" s="216"/>
    </row>
    <row r="46" spans="1:24" ht="15.75">
      <c r="A46" s="1">
        <v>44089</v>
      </c>
      <c r="B46" s="2" t="s">
        <v>66</v>
      </c>
      <c r="C46" s="2" t="s">
        <v>77</v>
      </c>
      <c r="D46" s="2" t="s">
        <v>126</v>
      </c>
      <c r="E46" s="2">
        <v>43</v>
      </c>
      <c r="F46" s="2" t="s">
        <v>35</v>
      </c>
      <c r="G46" s="2">
        <v>55</v>
      </c>
      <c r="H46" s="2">
        <v>10</v>
      </c>
      <c r="I46" s="2">
        <v>4</v>
      </c>
      <c r="J46" s="2">
        <v>63</v>
      </c>
      <c r="K46" s="2">
        <v>70</v>
      </c>
      <c r="L46" s="3">
        <v>0.52083333333333337</v>
      </c>
      <c r="M46" s="2"/>
      <c r="N46" s="18" t="s">
        <v>36</v>
      </c>
      <c r="O46" s="2" t="s">
        <v>122</v>
      </c>
      <c r="P46" t="str">
        <f>_xlfn.CONCAT(D46,"_",Q46,"_",O46)</f>
        <v>CL_Bull_091520_F14</v>
      </c>
      <c r="Q46" s="101" t="s">
        <v>111</v>
      </c>
      <c r="R46" s="216"/>
    </row>
    <row r="47" spans="1:24" ht="15.75">
      <c r="A47" s="1">
        <v>44089</v>
      </c>
      <c r="B47" s="2" t="s">
        <v>66</v>
      </c>
      <c r="C47" s="2" t="s">
        <v>77</v>
      </c>
      <c r="D47" s="2" t="s">
        <v>126</v>
      </c>
      <c r="E47" s="2">
        <v>43</v>
      </c>
      <c r="F47" s="2" t="s">
        <v>35</v>
      </c>
      <c r="G47" s="2">
        <v>55</v>
      </c>
      <c r="H47" s="2">
        <v>10</v>
      </c>
      <c r="I47" s="2">
        <v>4</v>
      </c>
      <c r="J47" s="2">
        <v>63</v>
      </c>
      <c r="K47" s="2">
        <v>70</v>
      </c>
      <c r="L47" s="3">
        <v>0.52083333333333337</v>
      </c>
      <c r="M47" s="2"/>
      <c r="N47" s="18" t="s">
        <v>36</v>
      </c>
      <c r="O47" s="2" t="s">
        <v>123</v>
      </c>
      <c r="P47" t="str">
        <f>_xlfn.CONCAT(D47,"_",Q47,"_",O47)</f>
        <v>CL_Bull_091520_F15</v>
      </c>
      <c r="Q47" s="101" t="s">
        <v>111</v>
      </c>
      <c r="R47" s="216"/>
    </row>
    <row r="48" spans="1:24" ht="15.75">
      <c r="A48" s="115">
        <v>44098</v>
      </c>
      <c r="B48" s="121"/>
      <c r="C48" s="121" t="s">
        <v>77</v>
      </c>
      <c r="D48" s="121" t="s">
        <v>126</v>
      </c>
      <c r="E48" s="121"/>
      <c r="F48" s="121"/>
      <c r="G48" s="121">
        <v>72</v>
      </c>
      <c r="H48" s="121">
        <v>50</v>
      </c>
      <c r="I48" s="121">
        <v>1</v>
      </c>
      <c r="J48" s="121">
        <v>30</v>
      </c>
      <c r="K48" s="121">
        <v>50</v>
      </c>
      <c r="L48" s="127">
        <v>5.5555555555555552E-2</v>
      </c>
      <c r="M48" s="127">
        <v>5.9027777777777783E-2</v>
      </c>
      <c r="N48" s="130">
        <v>21</v>
      </c>
      <c r="O48" s="121" t="s">
        <v>20</v>
      </c>
      <c r="P48" s="91" t="str">
        <f>_xlfn.CONCAT(D48,"_",Q48,"_",O48)</f>
        <v>CL_Bull_092420_F1</v>
      </c>
      <c r="Q48" s="101" t="s">
        <v>129</v>
      </c>
      <c r="R48" s="216">
        <v>1</v>
      </c>
      <c r="S48" s="231">
        <v>1</v>
      </c>
      <c r="T48">
        <v>1</v>
      </c>
      <c r="U48">
        <v>212.2</v>
      </c>
      <c r="V48">
        <v>2.11</v>
      </c>
      <c r="W48">
        <v>1.88</v>
      </c>
    </row>
    <row r="49" spans="1:23" ht="15.75">
      <c r="A49" s="115">
        <v>44098</v>
      </c>
      <c r="B49" s="121"/>
      <c r="C49" s="121" t="s">
        <v>77</v>
      </c>
      <c r="D49" s="121" t="s">
        <v>126</v>
      </c>
      <c r="E49" s="121"/>
      <c r="F49" s="121"/>
      <c r="G49" s="121">
        <v>72</v>
      </c>
      <c r="H49" s="121">
        <v>50</v>
      </c>
      <c r="I49" s="121">
        <v>1</v>
      </c>
      <c r="J49" s="121">
        <v>30</v>
      </c>
      <c r="K49" s="121">
        <v>50</v>
      </c>
      <c r="L49" s="127">
        <v>5.5555555555555552E-2</v>
      </c>
      <c r="M49" s="127">
        <v>5.9027777777777783E-2</v>
      </c>
      <c r="N49" s="130">
        <v>21</v>
      </c>
      <c r="O49" s="121" t="s">
        <v>21</v>
      </c>
      <c r="P49" s="91" t="str">
        <f>_xlfn.CONCAT(D49,"_",Q49,"_",O49)</f>
        <v>CL_Bull_092420_F2</v>
      </c>
      <c r="Q49" s="101" t="s">
        <v>129</v>
      </c>
      <c r="R49" s="216">
        <v>1</v>
      </c>
      <c r="S49" s="231">
        <v>1</v>
      </c>
      <c r="T49">
        <v>1</v>
      </c>
      <c r="U49">
        <v>299.60000000000002</v>
      </c>
      <c r="V49">
        <v>2.14</v>
      </c>
      <c r="W49">
        <v>1.97</v>
      </c>
    </row>
    <row r="50" spans="1:23" ht="15.75">
      <c r="A50" s="115">
        <v>44098</v>
      </c>
      <c r="B50" s="121"/>
      <c r="C50" s="121" t="s">
        <v>77</v>
      </c>
      <c r="D50" s="121" t="s">
        <v>126</v>
      </c>
      <c r="E50" s="121"/>
      <c r="F50" s="121"/>
      <c r="G50" s="121">
        <v>72</v>
      </c>
      <c r="H50" s="121">
        <v>50</v>
      </c>
      <c r="I50" s="121">
        <v>1</v>
      </c>
      <c r="J50" s="121">
        <v>30</v>
      </c>
      <c r="K50" s="121">
        <v>50</v>
      </c>
      <c r="L50" s="127">
        <v>5.5555555555555552E-2</v>
      </c>
      <c r="M50" s="127">
        <v>5.9027777777777783E-2</v>
      </c>
      <c r="N50" s="130">
        <v>21</v>
      </c>
      <c r="O50" s="121" t="s">
        <v>22</v>
      </c>
      <c r="P50" s="91" t="str">
        <f>_xlfn.CONCAT(D50,"_",Q50,"_",O50)</f>
        <v>CL_Bull_092420_F3</v>
      </c>
      <c r="Q50" s="101" t="s">
        <v>129</v>
      </c>
      <c r="R50" s="216">
        <v>1</v>
      </c>
      <c r="S50" s="231">
        <v>1</v>
      </c>
      <c r="T50">
        <v>1</v>
      </c>
      <c r="U50">
        <v>173.2</v>
      </c>
      <c r="V50" s="166">
        <v>2.1</v>
      </c>
      <c r="W50">
        <v>2.0299999999999998</v>
      </c>
    </row>
    <row r="51" spans="1:23" ht="15.75">
      <c r="A51" s="115">
        <v>44098</v>
      </c>
      <c r="B51" s="121"/>
      <c r="C51" s="121" t="s">
        <v>77</v>
      </c>
      <c r="D51" s="121" t="s">
        <v>126</v>
      </c>
      <c r="E51" s="121"/>
      <c r="F51" s="121"/>
      <c r="G51" s="121">
        <v>72</v>
      </c>
      <c r="H51" s="121">
        <v>50</v>
      </c>
      <c r="I51" s="121">
        <v>2</v>
      </c>
      <c r="J51" s="121">
        <v>90</v>
      </c>
      <c r="K51" s="121">
        <v>60</v>
      </c>
      <c r="L51" s="127">
        <v>6.9444444444444434E-2</v>
      </c>
      <c r="M51" s="127">
        <v>7.2916666666666671E-2</v>
      </c>
      <c r="N51" s="130">
        <v>36</v>
      </c>
      <c r="O51" s="121" t="s">
        <v>112</v>
      </c>
      <c r="P51" s="91" t="str">
        <f>_xlfn.CONCAT(D51,"_",Q51,"_",O51)</f>
        <v>CL_Bull_092420_F4</v>
      </c>
      <c r="Q51" s="101" t="s">
        <v>129</v>
      </c>
      <c r="R51" s="216">
        <v>1</v>
      </c>
      <c r="S51" s="231">
        <v>1</v>
      </c>
      <c r="T51">
        <v>1</v>
      </c>
      <c r="U51">
        <v>257.60000000000002</v>
      </c>
      <c r="V51">
        <v>2.11</v>
      </c>
      <c r="W51">
        <v>2.36</v>
      </c>
    </row>
    <row r="52" spans="1:23" ht="15.75">
      <c r="A52" s="115">
        <v>44098</v>
      </c>
      <c r="B52" s="121"/>
      <c r="C52" s="121" t="s">
        <v>77</v>
      </c>
      <c r="D52" s="121" t="s">
        <v>126</v>
      </c>
      <c r="E52" s="121"/>
      <c r="F52" s="121"/>
      <c r="G52" s="121">
        <v>72</v>
      </c>
      <c r="H52" s="121">
        <v>50</v>
      </c>
      <c r="I52" s="121">
        <v>2</v>
      </c>
      <c r="J52" s="121">
        <v>90</v>
      </c>
      <c r="K52" s="121">
        <v>60</v>
      </c>
      <c r="L52" s="127">
        <v>6.9444444444444434E-2</v>
      </c>
      <c r="M52" s="127">
        <v>7.2916666666666671E-2</v>
      </c>
      <c r="N52" s="130">
        <v>36</v>
      </c>
      <c r="O52" s="121" t="s">
        <v>113</v>
      </c>
      <c r="P52" s="91" t="str">
        <f>_xlfn.CONCAT(D52,"_",Q52,"_",O52)</f>
        <v>CL_Bull_092420_F5</v>
      </c>
      <c r="Q52" s="101" t="s">
        <v>129</v>
      </c>
      <c r="R52" s="216">
        <v>1</v>
      </c>
      <c r="S52" s="231">
        <v>1</v>
      </c>
      <c r="T52">
        <v>1</v>
      </c>
      <c r="U52">
        <v>130.5</v>
      </c>
      <c r="V52">
        <v>2.13</v>
      </c>
      <c r="W52">
        <v>1.03</v>
      </c>
    </row>
    <row r="53" spans="1:23" ht="15.75">
      <c r="A53" s="115">
        <v>44098</v>
      </c>
      <c r="B53" s="121"/>
      <c r="C53" s="121" t="s">
        <v>77</v>
      </c>
      <c r="D53" s="121" t="s">
        <v>126</v>
      </c>
      <c r="E53" s="121"/>
      <c r="F53" s="121"/>
      <c r="G53" s="121">
        <v>72</v>
      </c>
      <c r="H53" s="121">
        <v>50</v>
      </c>
      <c r="I53" s="121">
        <v>2</v>
      </c>
      <c r="J53" s="121">
        <v>90</v>
      </c>
      <c r="K53" s="121">
        <v>60</v>
      </c>
      <c r="L53" s="127">
        <v>6.9444444444444434E-2</v>
      </c>
      <c r="M53" s="127">
        <v>7.2916666666666671E-2</v>
      </c>
      <c r="N53" s="130">
        <v>36</v>
      </c>
      <c r="O53" s="121" t="s">
        <v>114</v>
      </c>
      <c r="P53" s="91" t="str">
        <f>_xlfn.CONCAT(D53,"_",Q53,"_",O53)</f>
        <v>CL_Bull_092420_F6</v>
      </c>
      <c r="Q53" s="101" t="s">
        <v>129</v>
      </c>
      <c r="R53" s="216">
        <v>1</v>
      </c>
      <c r="S53" s="231">
        <v>1</v>
      </c>
      <c r="T53">
        <v>1</v>
      </c>
      <c r="U53">
        <v>159.9</v>
      </c>
      <c r="V53">
        <v>2.14</v>
      </c>
      <c r="W53">
        <v>2.14</v>
      </c>
    </row>
    <row r="54" spans="1:23" ht="15.75">
      <c r="A54" s="115">
        <v>44098</v>
      </c>
      <c r="B54" s="121"/>
      <c r="C54" s="121" t="s">
        <v>77</v>
      </c>
      <c r="D54" s="121" t="s">
        <v>126</v>
      </c>
      <c r="E54" s="121"/>
      <c r="F54" s="121"/>
      <c r="G54" s="121">
        <v>72</v>
      </c>
      <c r="H54" s="121">
        <v>50</v>
      </c>
      <c r="I54" s="121">
        <v>3</v>
      </c>
      <c r="J54" s="121">
        <v>25</v>
      </c>
      <c r="K54" s="121">
        <v>50</v>
      </c>
      <c r="L54" s="125" t="s">
        <v>36</v>
      </c>
      <c r="M54" s="125" t="s">
        <v>36</v>
      </c>
      <c r="N54" s="125" t="s">
        <v>36</v>
      </c>
      <c r="O54" s="121" t="s">
        <v>115</v>
      </c>
      <c r="P54" s="91" t="str">
        <f>_xlfn.CONCAT(D54,"_",Q54,"_",O54)</f>
        <v>CL_Bull_092420_F7</v>
      </c>
      <c r="Q54" s="101" t="s">
        <v>129</v>
      </c>
      <c r="R54" s="216">
        <v>1</v>
      </c>
      <c r="S54" s="231">
        <v>1</v>
      </c>
      <c r="T54">
        <v>1</v>
      </c>
      <c r="U54">
        <v>361.6</v>
      </c>
      <c r="V54">
        <v>2.13</v>
      </c>
      <c r="W54">
        <v>2.2799999999999998</v>
      </c>
    </row>
    <row r="55" spans="1:23" ht="15.75">
      <c r="A55" s="115">
        <v>44098</v>
      </c>
      <c r="B55" s="121"/>
      <c r="C55" s="121" t="s">
        <v>77</v>
      </c>
      <c r="D55" s="121" t="s">
        <v>126</v>
      </c>
      <c r="E55" s="121"/>
      <c r="F55" s="121"/>
      <c r="G55" s="121">
        <v>72</v>
      </c>
      <c r="H55" s="121">
        <v>50</v>
      </c>
      <c r="I55" s="121">
        <v>3</v>
      </c>
      <c r="J55" s="121">
        <v>25</v>
      </c>
      <c r="K55" s="121">
        <v>50</v>
      </c>
      <c r="L55" s="125" t="s">
        <v>36</v>
      </c>
      <c r="M55" s="125" t="s">
        <v>36</v>
      </c>
      <c r="N55" s="125" t="s">
        <v>36</v>
      </c>
      <c r="O55" s="121" t="s">
        <v>116</v>
      </c>
      <c r="P55" s="91" t="str">
        <f>_xlfn.CONCAT(D55,"_",Q55,"_",O55)</f>
        <v>CL_Bull_092420_F8</v>
      </c>
      <c r="Q55" s="101" t="s">
        <v>129</v>
      </c>
      <c r="R55" s="216">
        <v>1</v>
      </c>
      <c r="S55" s="231">
        <v>1</v>
      </c>
      <c r="T55">
        <v>1</v>
      </c>
      <c r="U55" s="175">
        <v>233</v>
      </c>
      <c r="V55">
        <v>2.12</v>
      </c>
      <c r="W55">
        <v>2.25</v>
      </c>
    </row>
    <row r="56" spans="1:23" ht="15.75">
      <c r="A56" s="115">
        <v>44098</v>
      </c>
      <c r="B56" s="121"/>
      <c r="C56" s="121" t="s">
        <v>77</v>
      </c>
      <c r="D56" s="121" t="s">
        <v>126</v>
      </c>
      <c r="E56" s="121"/>
      <c r="F56" s="121"/>
      <c r="G56" s="121">
        <v>72</v>
      </c>
      <c r="H56" s="121">
        <v>50</v>
      </c>
      <c r="I56" s="121">
        <v>3</v>
      </c>
      <c r="J56" s="121">
        <v>25</v>
      </c>
      <c r="K56" s="121">
        <v>50</v>
      </c>
      <c r="L56" s="125" t="s">
        <v>36</v>
      </c>
      <c r="M56" s="125" t="s">
        <v>36</v>
      </c>
      <c r="N56" s="125" t="s">
        <v>36</v>
      </c>
      <c r="O56" s="121" t="s">
        <v>117</v>
      </c>
      <c r="P56" s="91" t="str">
        <f>_xlfn.CONCAT(D56,"_",Q56,"_",O56)</f>
        <v>CL_Bull_092420_F9</v>
      </c>
      <c r="Q56" s="101" t="s">
        <v>129</v>
      </c>
      <c r="R56" s="216">
        <v>1</v>
      </c>
      <c r="S56" s="231">
        <v>1</v>
      </c>
      <c r="T56">
        <v>1</v>
      </c>
      <c r="U56">
        <v>313.89999999999998</v>
      </c>
      <c r="V56">
        <v>2.14</v>
      </c>
      <c r="W56">
        <v>2.36</v>
      </c>
    </row>
    <row r="57" spans="1:23" ht="15.75">
      <c r="A57" s="115">
        <v>44098</v>
      </c>
      <c r="B57" s="121"/>
      <c r="C57" s="121" t="s">
        <v>77</v>
      </c>
      <c r="D57" s="121" t="s">
        <v>126</v>
      </c>
      <c r="E57" s="121"/>
      <c r="F57" s="121"/>
      <c r="G57" s="121">
        <v>72</v>
      </c>
      <c r="H57" s="121">
        <v>50</v>
      </c>
      <c r="I57" s="121">
        <v>4</v>
      </c>
      <c r="J57" s="121">
        <v>145</v>
      </c>
      <c r="K57" s="121">
        <v>75</v>
      </c>
      <c r="L57" s="127">
        <v>7.1527777777777787E-2</v>
      </c>
      <c r="M57" s="127">
        <v>7.4999999999999997E-2</v>
      </c>
      <c r="N57" s="130">
        <v>27</v>
      </c>
      <c r="O57" s="121" t="s">
        <v>118</v>
      </c>
      <c r="P57" s="91" t="str">
        <f>_xlfn.CONCAT(D57,"_",Q57,"_",O57)</f>
        <v>CL_Bull_092420_F10</v>
      </c>
      <c r="Q57" s="101" t="s">
        <v>129</v>
      </c>
      <c r="R57" s="216">
        <v>1</v>
      </c>
      <c r="S57" s="231">
        <v>1</v>
      </c>
      <c r="T57">
        <v>1</v>
      </c>
      <c r="U57">
        <v>171.2</v>
      </c>
      <c r="V57">
        <v>2.13</v>
      </c>
      <c r="W57">
        <v>2.37</v>
      </c>
    </row>
    <row r="58" spans="1:23" ht="15.75">
      <c r="A58" s="115"/>
      <c r="B58" s="121"/>
      <c r="C58" s="121"/>
      <c r="D58" s="121" t="s">
        <v>126</v>
      </c>
      <c r="E58" s="121"/>
      <c r="F58" s="121"/>
      <c r="G58" s="121"/>
      <c r="H58" s="121"/>
      <c r="I58" s="121"/>
      <c r="J58" s="121"/>
      <c r="K58" s="121"/>
      <c r="L58" s="127"/>
      <c r="M58" s="127"/>
      <c r="N58" s="130"/>
      <c r="O58" s="121" t="s">
        <v>128</v>
      </c>
      <c r="P58" s="91" t="str">
        <f>_xlfn.CONCAT(D58,"_",Q58,"_",O58)</f>
        <v>CL_Bull_092420_control</v>
      </c>
      <c r="Q58" s="101" t="s">
        <v>129</v>
      </c>
      <c r="R58" s="216"/>
      <c r="S58" s="231">
        <v>1</v>
      </c>
      <c r="T58">
        <v>1</v>
      </c>
      <c r="U58" s="175">
        <v>7</v>
      </c>
      <c r="V58">
        <v>1.73</v>
      </c>
      <c r="W58">
        <v>0.51</v>
      </c>
    </row>
    <row r="59" spans="1:23" ht="15.75">
      <c r="A59" s="115">
        <v>44098</v>
      </c>
      <c r="B59" s="121"/>
      <c r="C59" s="121" t="s">
        <v>77</v>
      </c>
      <c r="D59" s="121" t="s">
        <v>126</v>
      </c>
      <c r="E59" s="121"/>
      <c r="F59" s="121"/>
      <c r="G59" s="121">
        <v>72</v>
      </c>
      <c r="H59" s="121">
        <v>50</v>
      </c>
      <c r="I59" s="121">
        <v>4</v>
      </c>
      <c r="J59" s="121">
        <v>145</v>
      </c>
      <c r="K59" s="121">
        <v>75</v>
      </c>
      <c r="L59" s="127">
        <v>7.1527777777777787E-2</v>
      </c>
      <c r="M59" s="127">
        <v>7.4999999999999997E-2</v>
      </c>
      <c r="N59" s="130">
        <v>27</v>
      </c>
      <c r="O59" s="121" t="s">
        <v>119</v>
      </c>
      <c r="P59" s="91" t="str">
        <f>_xlfn.CONCAT(D59,"_",Q59,"_",O59)</f>
        <v>CL_Bull_092420_F11</v>
      </c>
      <c r="Q59" s="101" t="s">
        <v>129</v>
      </c>
      <c r="R59" s="216"/>
    </row>
    <row r="60" spans="1:23" ht="15.75">
      <c r="A60" s="115">
        <v>44098</v>
      </c>
      <c r="B60" s="121"/>
      <c r="C60" s="121" t="s">
        <v>77</v>
      </c>
      <c r="D60" s="121" t="s">
        <v>126</v>
      </c>
      <c r="E60" s="121"/>
      <c r="F60" s="121"/>
      <c r="G60" s="121">
        <v>72</v>
      </c>
      <c r="H60" s="121">
        <v>50</v>
      </c>
      <c r="I60" s="121">
        <v>4</v>
      </c>
      <c r="J60" s="121">
        <v>145</v>
      </c>
      <c r="K60" s="121">
        <v>75</v>
      </c>
      <c r="L60" s="127">
        <v>7.1527777777777787E-2</v>
      </c>
      <c r="M60" s="127">
        <v>7.4999999999999997E-2</v>
      </c>
      <c r="N60" s="130">
        <v>27</v>
      </c>
      <c r="O60" s="121" t="s">
        <v>120</v>
      </c>
      <c r="P60" s="91" t="str">
        <f>_xlfn.CONCAT(D60,"_",Q60,"_",O60)</f>
        <v>CL_Bull_092420_F12</v>
      </c>
      <c r="Q60" s="101" t="s">
        <v>129</v>
      </c>
      <c r="R60" s="216"/>
    </row>
    <row r="61" spans="1:23" ht="15.75">
      <c r="A61" s="115">
        <v>44098</v>
      </c>
      <c r="B61" s="121"/>
      <c r="C61" s="121" t="s">
        <v>77</v>
      </c>
      <c r="D61" s="121" t="s">
        <v>126</v>
      </c>
      <c r="E61" s="121"/>
      <c r="F61" s="121"/>
      <c r="G61" s="121">
        <v>72</v>
      </c>
      <c r="H61" s="121">
        <v>50</v>
      </c>
      <c r="I61" s="121">
        <v>5</v>
      </c>
      <c r="J61" s="121">
        <v>120</v>
      </c>
      <c r="K61" s="121">
        <v>25</v>
      </c>
      <c r="L61" s="125" t="s">
        <v>36</v>
      </c>
      <c r="M61" s="125" t="s">
        <v>36</v>
      </c>
      <c r="N61" s="125" t="s">
        <v>36</v>
      </c>
      <c r="O61" s="121" t="s">
        <v>121</v>
      </c>
      <c r="P61" s="91" t="str">
        <f>_xlfn.CONCAT(D61,"_",Q61,"_",O61)</f>
        <v>CL_Bull_092420_F13</v>
      </c>
      <c r="Q61" s="101" t="s">
        <v>129</v>
      </c>
      <c r="R61" s="216"/>
    </row>
    <row r="62" spans="1:23" ht="15.75">
      <c r="A62" s="115">
        <v>44098</v>
      </c>
      <c r="B62" s="121"/>
      <c r="C62" s="121" t="s">
        <v>77</v>
      </c>
      <c r="D62" s="121" t="s">
        <v>126</v>
      </c>
      <c r="E62" s="121"/>
      <c r="F62" s="121"/>
      <c r="G62" s="121">
        <v>72</v>
      </c>
      <c r="H62" s="121">
        <v>50</v>
      </c>
      <c r="I62" s="121">
        <v>5</v>
      </c>
      <c r="J62" s="121">
        <v>120</v>
      </c>
      <c r="K62" s="121">
        <v>25</v>
      </c>
      <c r="L62" s="125" t="s">
        <v>36</v>
      </c>
      <c r="M62" s="125" t="s">
        <v>36</v>
      </c>
      <c r="N62" s="125" t="s">
        <v>36</v>
      </c>
      <c r="O62" s="121" t="s">
        <v>122</v>
      </c>
      <c r="P62" s="91" t="str">
        <f>_xlfn.CONCAT(D62,"_",Q62,"_",O62)</f>
        <v>CL_Bull_092420_F14</v>
      </c>
      <c r="Q62" s="101" t="s">
        <v>129</v>
      </c>
      <c r="R62" s="216"/>
    </row>
    <row r="63" spans="1:23" ht="15.75">
      <c r="A63" s="115">
        <v>44098</v>
      </c>
      <c r="B63" s="121"/>
      <c r="C63" s="121" t="s">
        <v>77</v>
      </c>
      <c r="D63" s="121" t="s">
        <v>126</v>
      </c>
      <c r="E63" s="121"/>
      <c r="F63" s="121"/>
      <c r="G63" s="121">
        <v>72</v>
      </c>
      <c r="H63" s="121">
        <v>50</v>
      </c>
      <c r="I63" s="121">
        <v>5</v>
      </c>
      <c r="J63" s="121">
        <v>120</v>
      </c>
      <c r="K63" s="121">
        <v>25</v>
      </c>
      <c r="L63" s="125" t="s">
        <v>36</v>
      </c>
      <c r="M63" s="125" t="s">
        <v>36</v>
      </c>
      <c r="N63" s="125" t="s">
        <v>36</v>
      </c>
      <c r="O63" s="121" t="s">
        <v>123</v>
      </c>
      <c r="P63" s="91" t="str">
        <f>_xlfn.CONCAT(D63,"_",Q63,"_",O63)</f>
        <v>CL_Bull_092420_F15</v>
      </c>
      <c r="Q63" s="101" t="s">
        <v>129</v>
      </c>
      <c r="R63" s="216"/>
    </row>
    <row r="64" spans="1:23" ht="15.75">
      <c r="A64" s="1">
        <v>44088</v>
      </c>
      <c r="B64" s="2" t="s">
        <v>66</v>
      </c>
      <c r="C64" s="2" t="s">
        <v>67</v>
      </c>
      <c r="D64" s="2" t="s">
        <v>130</v>
      </c>
      <c r="E64" s="2">
        <v>49</v>
      </c>
      <c r="F64" s="2" t="s">
        <v>19</v>
      </c>
      <c r="G64" s="2">
        <v>66</v>
      </c>
      <c r="H64" s="2">
        <v>40</v>
      </c>
      <c r="I64" s="2">
        <v>1</v>
      </c>
      <c r="J64" s="2">
        <v>93</v>
      </c>
      <c r="K64" s="2">
        <v>30</v>
      </c>
      <c r="L64" s="3">
        <v>0.5</v>
      </c>
      <c r="M64" s="2"/>
      <c r="N64" s="18">
        <v>4</v>
      </c>
      <c r="O64" s="2" t="s">
        <v>20</v>
      </c>
      <c r="P64" t="str">
        <f>_xlfn.CONCAT(D64,"_",Q64,"_",O64)</f>
        <v>CN_Mary_091420_F1</v>
      </c>
      <c r="Q64" s="101" t="s">
        <v>131</v>
      </c>
      <c r="R64" s="216"/>
    </row>
    <row r="65" spans="1:18" ht="15.75">
      <c r="A65" s="1">
        <v>44088</v>
      </c>
      <c r="B65" s="2" t="s">
        <v>66</v>
      </c>
      <c r="C65" s="2" t="s">
        <v>67</v>
      </c>
      <c r="D65" s="2" t="s">
        <v>130</v>
      </c>
      <c r="E65" s="2">
        <v>49</v>
      </c>
      <c r="F65" s="2" t="s">
        <v>19</v>
      </c>
      <c r="G65" s="2">
        <v>66</v>
      </c>
      <c r="H65" s="2">
        <v>40</v>
      </c>
      <c r="I65" s="2">
        <v>1</v>
      </c>
      <c r="J65" s="2">
        <v>93</v>
      </c>
      <c r="K65" s="2">
        <v>30</v>
      </c>
      <c r="L65" s="3">
        <v>0.5</v>
      </c>
      <c r="M65" s="2"/>
      <c r="N65" s="18">
        <v>4</v>
      </c>
      <c r="O65" s="2" t="s">
        <v>21</v>
      </c>
      <c r="P65" t="str">
        <f>_xlfn.CONCAT(D65,"_",Q65,"_",O65)</f>
        <v>CN_Mary_091420_F2</v>
      </c>
      <c r="Q65" s="101" t="s">
        <v>131</v>
      </c>
      <c r="R65" s="216"/>
    </row>
    <row r="66" spans="1:18" ht="15.75">
      <c r="A66" s="1">
        <v>44088</v>
      </c>
      <c r="B66" s="2" t="s">
        <v>66</v>
      </c>
      <c r="C66" s="2" t="s">
        <v>67</v>
      </c>
      <c r="D66" s="2" t="s">
        <v>130</v>
      </c>
      <c r="E66" s="2">
        <v>49</v>
      </c>
      <c r="F66" s="2" t="s">
        <v>19</v>
      </c>
      <c r="G66" s="2">
        <v>66</v>
      </c>
      <c r="H66" s="2">
        <v>40</v>
      </c>
      <c r="I66" s="2">
        <v>1</v>
      </c>
      <c r="J66" s="2">
        <v>93</v>
      </c>
      <c r="K66" s="2">
        <v>30</v>
      </c>
      <c r="L66" s="3">
        <v>0.5</v>
      </c>
      <c r="M66" s="2"/>
      <c r="N66" s="18">
        <v>4</v>
      </c>
      <c r="O66" s="2" t="s">
        <v>22</v>
      </c>
      <c r="P66" t="str">
        <f>_xlfn.CONCAT(D66,"_",Q66,"_",O66)</f>
        <v>CN_Mary_091420_F3</v>
      </c>
      <c r="Q66" s="101" t="s">
        <v>131</v>
      </c>
      <c r="R66" s="216"/>
    </row>
    <row r="67" spans="1:18" ht="15.75">
      <c r="A67" s="1">
        <v>44088</v>
      </c>
      <c r="B67" s="2" t="s">
        <v>66</v>
      </c>
      <c r="C67" s="2" t="s">
        <v>67</v>
      </c>
      <c r="D67" s="2" t="s">
        <v>130</v>
      </c>
      <c r="E67" s="2">
        <v>49</v>
      </c>
      <c r="F67" s="2" t="s">
        <v>19</v>
      </c>
      <c r="G67" s="2">
        <v>66</v>
      </c>
      <c r="H67" s="2">
        <v>40</v>
      </c>
      <c r="I67" s="2">
        <v>2</v>
      </c>
      <c r="J67" s="2">
        <v>150</v>
      </c>
      <c r="K67" s="2">
        <v>60</v>
      </c>
      <c r="L67" s="3">
        <v>0.51388888888888895</v>
      </c>
      <c r="M67" s="2"/>
      <c r="N67" s="18">
        <v>7</v>
      </c>
      <c r="O67" s="2" t="s">
        <v>112</v>
      </c>
      <c r="P67" t="str">
        <f>_xlfn.CONCAT(D67,"_",Q67,"_",O67)</f>
        <v>CN_Mary_091420_F4</v>
      </c>
      <c r="Q67" s="101" t="s">
        <v>131</v>
      </c>
      <c r="R67" s="216"/>
    </row>
    <row r="68" spans="1:18" ht="15.75">
      <c r="A68" s="1">
        <v>44088</v>
      </c>
      <c r="B68" s="2" t="s">
        <v>66</v>
      </c>
      <c r="C68" s="2" t="s">
        <v>67</v>
      </c>
      <c r="D68" s="2" t="s">
        <v>130</v>
      </c>
      <c r="E68" s="2">
        <v>49</v>
      </c>
      <c r="F68" s="2" t="s">
        <v>19</v>
      </c>
      <c r="G68" s="2">
        <v>66</v>
      </c>
      <c r="H68" s="2">
        <v>40</v>
      </c>
      <c r="I68" s="2">
        <v>2</v>
      </c>
      <c r="J68" s="2">
        <v>150</v>
      </c>
      <c r="K68" s="2">
        <v>60</v>
      </c>
      <c r="L68" s="3">
        <v>0.51388888888888895</v>
      </c>
      <c r="M68" s="2"/>
      <c r="N68" s="18">
        <v>7</v>
      </c>
      <c r="O68" s="2" t="s">
        <v>113</v>
      </c>
      <c r="P68" t="str">
        <f>_xlfn.CONCAT(D68,"_",Q68,"_",O68)</f>
        <v>CN_Mary_091420_F5</v>
      </c>
      <c r="Q68" s="101" t="s">
        <v>131</v>
      </c>
      <c r="R68" s="216"/>
    </row>
    <row r="69" spans="1:18" ht="15.75">
      <c r="A69" s="1">
        <v>44088</v>
      </c>
      <c r="B69" s="2" t="s">
        <v>66</v>
      </c>
      <c r="C69" s="2" t="s">
        <v>67</v>
      </c>
      <c r="D69" s="2" t="s">
        <v>130</v>
      </c>
      <c r="E69" s="2">
        <v>49</v>
      </c>
      <c r="F69" s="2" t="s">
        <v>19</v>
      </c>
      <c r="G69" s="2">
        <v>66</v>
      </c>
      <c r="H69" s="2">
        <v>40</v>
      </c>
      <c r="I69" s="2">
        <v>2</v>
      </c>
      <c r="J69" s="2">
        <v>150</v>
      </c>
      <c r="K69" s="2">
        <v>60</v>
      </c>
      <c r="L69" s="3">
        <v>0.51388888888888895</v>
      </c>
      <c r="M69" s="2"/>
      <c r="N69" s="18">
        <v>7</v>
      </c>
      <c r="O69" s="2" t="s">
        <v>114</v>
      </c>
      <c r="P69" t="str">
        <f>_xlfn.CONCAT(D69,"_",Q69,"_",O69)</f>
        <v>CN_Mary_091420_F6</v>
      </c>
      <c r="Q69" s="101" t="s">
        <v>131</v>
      </c>
      <c r="R69" s="216"/>
    </row>
    <row r="70" spans="1:18" ht="15.75">
      <c r="A70" s="1">
        <v>44088</v>
      </c>
      <c r="B70" s="2" t="s">
        <v>66</v>
      </c>
      <c r="C70" s="2" t="s">
        <v>67</v>
      </c>
      <c r="D70" s="2" t="s">
        <v>130</v>
      </c>
      <c r="E70" s="2">
        <v>49</v>
      </c>
      <c r="F70" s="2" t="s">
        <v>19</v>
      </c>
      <c r="G70" s="2">
        <v>66</v>
      </c>
      <c r="H70" s="2">
        <v>40</v>
      </c>
      <c r="I70" s="2">
        <v>3</v>
      </c>
      <c r="J70" s="2">
        <v>170</v>
      </c>
      <c r="K70" s="2">
        <v>15</v>
      </c>
      <c r="L70" s="3">
        <v>0.52638888888888891</v>
      </c>
      <c r="M70" s="2"/>
      <c r="N70" s="18">
        <v>4</v>
      </c>
      <c r="O70" s="2" t="s">
        <v>115</v>
      </c>
      <c r="P70" t="str">
        <f>_xlfn.CONCAT(D70,"_",Q70,"_",O70)</f>
        <v>CN_Mary_091420_F7</v>
      </c>
      <c r="Q70" s="101" t="s">
        <v>131</v>
      </c>
      <c r="R70" s="216"/>
    </row>
    <row r="71" spans="1:18" ht="15.75">
      <c r="A71" s="1">
        <v>44088</v>
      </c>
      <c r="B71" s="2" t="s">
        <v>66</v>
      </c>
      <c r="C71" s="2" t="s">
        <v>67</v>
      </c>
      <c r="D71" s="2" t="s">
        <v>130</v>
      </c>
      <c r="E71" s="2">
        <v>49</v>
      </c>
      <c r="F71" s="2" t="s">
        <v>19</v>
      </c>
      <c r="G71" s="2">
        <v>66</v>
      </c>
      <c r="H71" s="2">
        <v>40</v>
      </c>
      <c r="I71" s="2">
        <v>3</v>
      </c>
      <c r="J71" s="2">
        <v>170</v>
      </c>
      <c r="K71" s="2">
        <v>15</v>
      </c>
      <c r="L71" s="3">
        <v>0.52638888888888891</v>
      </c>
      <c r="M71" s="2"/>
      <c r="N71" s="18">
        <v>4</v>
      </c>
      <c r="O71" s="2" t="s">
        <v>116</v>
      </c>
      <c r="P71" t="str">
        <f>_xlfn.CONCAT(D71,"_",Q71,"_",O71)</f>
        <v>CN_Mary_091420_F8</v>
      </c>
      <c r="Q71" s="101" t="s">
        <v>131</v>
      </c>
      <c r="R71" s="216"/>
    </row>
    <row r="72" spans="1:18" ht="15.75">
      <c r="A72" s="1">
        <v>44088</v>
      </c>
      <c r="B72" s="2" t="s">
        <v>66</v>
      </c>
      <c r="C72" s="2" t="s">
        <v>67</v>
      </c>
      <c r="D72" s="2" t="s">
        <v>130</v>
      </c>
      <c r="E72" s="2">
        <v>49</v>
      </c>
      <c r="F72" s="2" t="s">
        <v>19</v>
      </c>
      <c r="G72" s="2">
        <v>66</v>
      </c>
      <c r="H72" s="2">
        <v>40</v>
      </c>
      <c r="I72" s="2">
        <v>3</v>
      </c>
      <c r="J72" s="2">
        <v>170</v>
      </c>
      <c r="K72" s="2">
        <v>15</v>
      </c>
      <c r="L72" s="3">
        <v>0.52638888888888891</v>
      </c>
      <c r="M72" s="2"/>
      <c r="N72" s="18">
        <v>4</v>
      </c>
      <c r="O72" s="2" t="s">
        <v>117</v>
      </c>
      <c r="P72" t="str">
        <f>_xlfn.CONCAT(D72,"_",Q72,"_",O72)</f>
        <v>CN_Mary_091420_F9</v>
      </c>
      <c r="Q72" s="101" t="s">
        <v>131</v>
      </c>
      <c r="R72" s="216"/>
    </row>
    <row r="73" spans="1:18" ht="15.75">
      <c r="A73" s="1">
        <v>44088</v>
      </c>
      <c r="B73" s="2" t="s">
        <v>66</v>
      </c>
      <c r="C73" s="2" t="s">
        <v>67</v>
      </c>
      <c r="D73" s="2" t="s">
        <v>130</v>
      </c>
      <c r="E73" s="2">
        <v>49</v>
      </c>
      <c r="F73" s="2" t="s">
        <v>19</v>
      </c>
      <c r="G73" s="2">
        <v>66</v>
      </c>
      <c r="H73" s="2">
        <v>40</v>
      </c>
      <c r="I73" s="2">
        <v>4</v>
      </c>
      <c r="J73" s="2">
        <v>184</v>
      </c>
      <c r="K73" s="2"/>
      <c r="L73" s="3">
        <v>0.53611111111111109</v>
      </c>
      <c r="M73" s="2"/>
      <c r="N73" s="18">
        <v>7</v>
      </c>
      <c r="O73" s="2" t="s">
        <v>118</v>
      </c>
      <c r="P73" t="str">
        <f>_xlfn.CONCAT(D73,"_",Q73,"_",O73)</f>
        <v>CN_Mary_091420_F10</v>
      </c>
      <c r="Q73" s="101" t="s">
        <v>131</v>
      </c>
      <c r="R73" s="216"/>
    </row>
    <row r="74" spans="1:18" ht="15.75">
      <c r="A74" s="1">
        <v>44088</v>
      </c>
      <c r="B74" s="2" t="s">
        <v>66</v>
      </c>
      <c r="C74" s="2" t="s">
        <v>67</v>
      </c>
      <c r="D74" s="2" t="s">
        <v>130</v>
      </c>
      <c r="E74" s="2">
        <v>49</v>
      </c>
      <c r="F74" s="2" t="s">
        <v>19</v>
      </c>
      <c r="G74" s="2">
        <v>66</v>
      </c>
      <c r="H74" s="2">
        <v>40</v>
      </c>
      <c r="I74" s="2">
        <v>4</v>
      </c>
      <c r="J74" s="2">
        <v>184</v>
      </c>
      <c r="K74" s="2"/>
      <c r="L74" s="3">
        <v>0.53611111111111109</v>
      </c>
      <c r="M74" s="2"/>
      <c r="N74" s="18">
        <v>7</v>
      </c>
      <c r="O74" s="2" t="s">
        <v>119</v>
      </c>
      <c r="P74" t="str">
        <f>_xlfn.CONCAT(D74,"_",Q74,"_",O74)</f>
        <v>CN_Mary_091420_F11</v>
      </c>
      <c r="Q74" s="101" t="s">
        <v>131</v>
      </c>
      <c r="R74" s="216"/>
    </row>
    <row r="75" spans="1:18" ht="15.75">
      <c r="A75" s="1">
        <v>44088</v>
      </c>
      <c r="B75" s="2" t="s">
        <v>66</v>
      </c>
      <c r="C75" s="2" t="s">
        <v>67</v>
      </c>
      <c r="D75" s="2" t="s">
        <v>130</v>
      </c>
      <c r="E75" s="2">
        <v>49</v>
      </c>
      <c r="F75" s="2" t="s">
        <v>19</v>
      </c>
      <c r="G75" s="2">
        <v>66</v>
      </c>
      <c r="H75" s="2">
        <v>40</v>
      </c>
      <c r="I75" s="2">
        <v>4</v>
      </c>
      <c r="J75" s="2">
        <v>184</v>
      </c>
      <c r="K75" s="2"/>
      <c r="L75" s="3">
        <v>0.53611111111111109</v>
      </c>
      <c r="M75" s="2"/>
      <c r="N75" s="18">
        <v>7</v>
      </c>
      <c r="O75" s="2" t="s">
        <v>120</v>
      </c>
      <c r="P75" t="str">
        <f>_xlfn.CONCAT(D75,"_",Q75,"_",O75)</f>
        <v>CN_Mary_091420_F12</v>
      </c>
      <c r="Q75" s="101" t="s">
        <v>131</v>
      </c>
      <c r="R75" s="216"/>
    </row>
    <row r="76" spans="1:18" ht="15.75">
      <c r="A76" s="1">
        <v>44088</v>
      </c>
      <c r="B76" s="2" t="s">
        <v>66</v>
      </c>
      <c r="C76" s="2" t="s">
        <v>67</v>
      </c>
      <c r="D76" s="2" t="s">
        <v>130</v>
      </c>
      <c r="E76" s="2">
        <v>49</v>
      </c>
      <c r="F76" s="2" t="s">
        <v>19</v>
      </c>
      <c r="G76" s="2">
        <v>66</v>
      </c>
      <c r="H76" s="2">
        <v>40</v>
      </c>
      <c r="I76" s="2">
        <v>5</v>
      </c>
      <c r="J76" s="2">
        <v>195</v>
      </c>
      <c r="K76" s="2">
        <v>50</v>
      </c>
      <c r="L76" s="3">
        <v>4.5833333333333337E-2</v>
      </c>
      <c r="M76" s="2"/>
      <c r="N76" s="18">
        <v>8</v>
      </c>
      <c r="O76" s="2" t="s">
        <v>121</v>
      </c>
      <c r="P76" t="str">
        <f>_xlfn.CONCAT(D76,"_",Q76,"_",O76)</f>
        <v>CN_Mary_091420_F13</v>
      </c>
      <c r="Q76" s="101" t="s">
        <v>131</v>
      </c>
      <c r="R76" s="216"/>
    </row>
    <row r="77" spans="1:18" ht="15.75">
      <c r="A77" s="1">
        <v>44088</v>
      </c>
      <c r="B77" s="2" t="s">
        <v>66</v>
      </c>
      <c r="C77" s="2" t="s">
        <v>67</v>
      </c>
      <c r="D77" s="2" t="s">
        <v>130</v>
      </c>
      <c r="E77" s="2">
        <v>49</v>
      </c>
      <c r="F77" s="2" t="s">
        <v>19</v>
      </c>
      <c r="G77" s="2">
        <v>66</v>
      </c>
      <c r="H77" s="2">
        <v>40</v>
      </c>
      <c r="I77" s="2">
        <v>5</v>
      </c>
      <c r="J77" s="2">
        <v>195</v>
      </c>
      <c r="K77" s="2">
        <v>50</v>
      </c>
      <c r="L77" s="3">
        <v>4.5833333333333337E-2</v>
      </c>
      <c r="M77" s="2"/>
      <c r="N77" s="18">
        <v>8</v>
      </c>
      <c r="O77" s="2" t="s">
        <v>122</v>
      </c>
      <c r="P77" t="str">
        <f>_xlfn.CONCAT(D77,"_",Q77,"_",O77)</f>
        <v>CN_Mary_091420_F14</v>
      </c>
      <c r="Q77" s="101" t="s">
        <v>131</v>
      </c>
      <c r="R77" s="216"/>
    </row>
    <row r="78" spans="1:18" ht="15.75">
      <c r="A78" s="1">
        <v>44088</v>
      </c>
      <c r="B78" s="2" t="s">
        <v>66</v>
      </c>
      <c r="C78" s="2" t="s">
        <v>67</v>
      </c>
      <c r="D78" s="2" t="s">
        <v>130</v>
      </c>
      <c r="E78" s="2">
        <v>49</v>
      </c>
      <c r="F78" s="2" t="s">
        <v>19</v>
      </c>
      <c r="G78" s="2">
        <v>66</v>
      </c>
      <c r="H78" s="2">
        <v>40</v>
      </c>
      <c r="I78" s="2">
        <v>5</v>
      </c>
      <c r="J78" s="2">
        <v>195</v>
      </c>
      <c r="K78" s="2">
        <v>50</v>
      </c>
      <c r="L78" s="3">
        <v>4.5833333333333337E-2</v>
      </c>
      <c r="M78" s="2"/>
      <c r="N78" s="18">
        <v>8</v>
      </c>
      <c r="O78" s="2" t="s">
        <v>123</v>
      </c>
      <c r="P78" t="str">
        <f>_xlfn.CONCAT(D78,"_",Q78,"_",O78)</f>
        <v>CN_Mary_091420_F15</v>
      </c>
      <c r="Q78" s="101" t="s">
        <v>131</v>
      </c>
      <c r="R78" s="216"/>
    </row>
    <row r="79" spans="1:18" ht="15.75">
      <c r="A79" s="1">
        <v>44088</v>
      </c>
      <c r="B79" s="2" t="s">
        <v>66</v>
      </c>
      <c r="C79" s="2" t="s">
        <v>67</v>
      </c>
      <c r="D79" s="2" t="s">
        <v>130</v>
      </c>
      <c r="E79" s="2">
        <v>49</v>
      </c>
      <c r="F79" s="2" t="s">
        <v>19</v>
      </c>
      <c r="G79" s="2">
        <v>66</v>
      </c>
      <c r="H79" s="2">
        <v>40</v>
      </c>
      <c r="I79" s="2">
        <v>6</v>
      </c>
      <c r="J79" s="2">
        <v>185</v>
      </c>
      <c r="K79" s="2"/>
      <c r="L79" s="2"/>
      <c r="M79" s="2"/>
      <c r="N79" s="18" t="s">
        <v>36</v>
      </c>
      <c r="O79" s="2" t="s">
        <v>132</v>
      </c>
      <c r="P79" t="str">
        <f>_xlfn.CONCAT(D79,"_",Q79,"_",O79)</f>
        <v>CN_Mary_091420_F16</v>
      </c>
      <c r="Q79" s="101" t="s">
        <v>131</v>
      </c>
      <c r="R79" s="216"/>
    </row>
    <row r="80" spans="1:18" ht="15.75">
      <c r="A80" s="1">
        <v>44088</v>
      </c>
      <c r="B80" s="2" t="s">
        <v>66</v>
      </c>
      <c r="C80" s="2" t="s">
        <v>67</v>
      </c>
      <c r="D80" s="2" t="s">
        <v>130</v>
      </c>
      <c r="E80" s="2">
        <v>49</v>
      </c>
      <c r="F80" s="2" t="s">
        <v>19</v>
      </c>
      <c r="G80" s="2">
        <v>66</v>
      </c>
      <c r="H80" s="2">
        <v>40</v>
      </c>
      <c r="I80" s="2">
        <v>6</v>
      </c>
      <c r="J80" s="2">
        <v>185</v>
      </c>
      <c r="K80" s="2"/>
      <c r="L80" s="2"/>
      <c r="M80" s="2"/>
      <c r="N80" s="18" t="s">
        <v>36</v>
      </c>
      <c r="O80" s="2" t="s">
        <v>133</v>
      </c>
      <c r="P80" t="str">
        <f>_xlfn.CONCAT(D80,"_",Q80,"_",O80)</f>
        <v>CN_Mary_091420_F17</v>
      </c>
      <c r="Q80" s="101" t="s">
        <v>131</v>
      </c>
      <c r="R80" s="216"/>
    </row>
    <row r="81" spans="1:23" ht="15.75">
      <c r="A81" s="1">
        <v>44088</v>
      </c>
      <c r="B81" s="2" t="s">
        <v>66</v>
      </c>
      <c r="C81" s="2" t="s">
        <v>67</v>
      </c>
      <c r="D81" s="2" t="s">
        <v>130</v>
      </c>
      <c r="E81" s="2">
        <v>49</v>
      </c>
      <c r="F81" s="2" t="s">
        <v>19</v>
      </c>
      <c r="G81" s="2">
        <v>66</v>
      </c>
      <c r="H81" s="2">
        <v>40</v>
      </c>
      <c r="I81" s="2">
        <v>6</v>
      </c>
      <c r="J81" s="2">
        <v>185</v>
      </c>
      <c r="K81" s="2"/>
      <c r="L81" s="2"/>
      <c r="M81" s="2"/>
      <c r="N81" s="18" t="s">
        <v>36</v>
      </c>
      <c r="O81" s="2" t="s">
        <v>134</v>
      </c>
      <c r="P81" t="str">
        <f>_xlfn.CONCAT(D81,"_",Q81,"_",O81)</f>
        <v>CN_Mary_091420_F18</v>
      </c>
      <c r="Q81" s="101" t="s">
        <v>131</v>
      </c>
      <c r="R81" s="216"/>
    </row>
    <row r="82" spans="1:23" ht="15.75">
      <c r="A82" s="1">
        <v>44088</v>
      </c>
      <c r="B82" s="2" t="s">
        <v>66</v>
      </c>
      <c r="C82" s="2" t="s">
        <v>67</v>
      </c>
      <c r="D82" s="2" t="s">
        <v>130</v>
      </c>
      <c r="E82" s="2">
        <v>49</v>
      </c>
      <c r="F82" s="2" t="s">
        <v>19</v>
      </c>
      <c r="G82" s="2">
        <v>66</v>
      </c>
      <c r="H82" s="2">
        <v>40</v>
      </c>
      <c r="I82" s="2">
        <v>7</v>
      </c>
      <c r="J82" s="2">
        <v>182</v>
      </c>
      <c r="K82" s="2"/>
      <c r="L82" s="2"/>
      <c r="M82" s="2"/>
      <c r="N82" s="18" t="s">
        <v>36</v>
      </c>
      <c r="O82" s="2" t="s">
        <v>135</v>
      </c>
      <c r="P82" t="str">
        <f>_xlfn.CONCAT(D82,"_",Q82,"_",O82)</f>
        <v>CN_Mary_091420_F19</v>
      </c>
      <c r="Q82" s="101" t="s">
        <v>131</v>
      </c>
      <c r="R82" s="216"/>
    </row>
    <row r="83" spans="1:23" ht="15.75">
      <c r="A83" s="1">
        <v>44088</v>
      </c>
      <c r="B83" s="2" t="s">
        <v>66</v>
      </c>
      <c r="C83" s="2" t="s">
        <v>67</v>
      </c>
      <c r="D83" s="2" t="s">
        <v>130</v>
      </c>
      <c r="E83" s="2">
        <v>49</v>
      </c>
      <c r="F83" s="2" t="s">
        <v>19</v>
      </c>
      <c r="G83" s="2">
        <v>66</v>
      </c>
      <c r="H83" s="2">
        <v>40</v>
      </c>
      <c r="I83" s="2">
        <v>7</v>
      </c>
      <c r="J83" s="2">
        <v>182</v>
      </c>
      <c r="K83" s="2"/>
      <c r="L83" s="2"/>
      <c r="M83" s="2"/>
      <c r="N83" s="18" t="s">
        <v>36</v>
      </c>
      <c r="O83" s="2" t="s">
        <v>136</v>
      </c>
      <c r="P83" t="str">
        <f>_xlfn.CONCAT(D83,"_",Q83,"_",O83)</f>
        <v>CN_Mary_091420_F20</v>
      </c>
      <c r="Q83" s="101" t="s">
        <v>131</v>
      </c>
      <c r="R83" s="216"/>
    </row>
    <row r="84" spans="1:23" ht="15.75">
      <c r="A84" s="1">
        <v>44088</v>
      </c>
      <c r="B84" s="2" t="s">
        <v>66</v>
      </c>
      <c r="C84" s="2" t="s">
        <v>67</v>
      </c>
      <c r="D84" s="2" t="s">
        <v>130</v>
      </c>
      <c r="E84" s="2">
        <v>49</v>
      </c>
      <c r="F84" s="2" t="s">
        <v>19</v>
      </c>
      <c r="G84" s="2">
        <v>66</v>
      </c>
      <c r="H84" s="2">
        <v>40</v>
      </c>
      <c r="I84" s="2">
        <v>7</v>
      </c>
      <c r="J84" s="2">
        <v>182</v>
      </c>
      <c r="K84" s="2"/>
      <c r="L84" s="2"/>
      <c r="M84" s="2"/>
      <c r="N84" s="18" t="s">
        <v>36</v>
      </c>
      <c r="O84" s="2" t="s">
        <v>137</v>
      </c>
      <c r="P84" t="str">
        <f>_xlfn.CONCAT(D84,"_",Q84,"_",O84)</f>
        <v>CN_Mary_091420_F21</v>
      </c>
      <c r="Q84" s="101" t="s">
        <v>131</v>
      </c>
      <c r="R84" s="216"/>
    </row>
    <row r="85" spans="1:23" ht="15.75">
      <c r="A85" s="1">
        <v>44088</v>
      </c>
      <c r="B85" s="2" t="s">
        <v>66</v>
      </c>
      <c r="C85" s="2" t="s">
        <v>67</v>
      </c>
      <c r="D85" s="2" t="s">
        <v>130</v>
      </c>
      <c r="E85" s="2">
        <v>49</v>
      </c>
      <c r="F85" s="2" t="s">
        <v>19</v>
      </c>
      <c r="G85" s="2">
        <v>66</v>
      </c>
      <c r="H85" s="2">
        <v>40</v>
      </c>
      <c r="I85" s="2">
        <v>8</v>
      </c>
      <c r="J85" s="2">
        <v>190</v>
      </c>
      <c r="K85" s="2"/>
      <c r="L85" s="2"/>
      <c r="M85" s="2"/>
      <c r="N85" s="18" t="s">
        <v>36</v>
      </c>
      <c r="O85" s="2" t="s">
        <v>138</v>
      </c>
      <c r="P85" t="str">
        <f>_xlfn.CONCAT(D85,"_",Q85,"_",O85)</f>
        <v>CN_Mary_091420_F22</v>
      </c>
      <c r="Q85" s="101" t="s">
        <v>131</v>
      </c>
      <c r="R85" s="216"/>
    </row>
    <row r="86" spans="1:23" ht="15.75">
      <c r="A86" s="1">
        <v>44088</v>
      </c>
      <c r="B86" s="2" t="s">
        <v>66</v>
      </c>
      <c r="C86" s="2" t="s">
        <v>67</v>
      </c>
      <c r="D86" s="2" t="s">
        <v>130</v>
      </c>
      <c r="E86" s="2">
        <v>49</v>
      </c>
      <c r="F86" s="2" t="s">
        <v>19</v>
      </c>
      <c r="G86" s="2">
        <v>66</v>
      </c>
      <c r="H86" s="2">
        <v>40</v>
      </c>
      <c r="I86" s="2">
        <v>8</v>
      </c>
      <c r="J86" s="2">
        <v>190</v>
      </c>
      <c r="K86" s="2"/>
      <c r="L86" s="2"/>
      <c r="M86" s="2"/>
      <c r="N86" s="18" t="s">
        <v>36</v>
      </c>
      <c r="O86" s="2" t="s">
        <v>139</v>
      </c>
      <c r="P86" t="str">
        <f>_xlfn.CONCAT(D86,"_",Q86,"_",O86)</f>
        <v>CN_Mary_091420_F23</v>
      </c>
      <c r="Q86" s="101" t="s">
        <v>131</v>
      </c>
      <c r="R86" s="216"/>
    </row>
    <row r="87" spans="1:23" ht="15.75">
      <c r="A87" s="1">
        <v>44088</v>
      </c>
      <c r="B87" s="2" t="s">
        <v>66</v>
      </c>
      <c r="C87" s="2" t="s">
        <v>67</v>
      </c>
      <c r="D87" s="2" t="s">
        <v>130</v>
      </c>
      <c r="E87" s="2">
        <v>49</v>
      </c>
      <c r="F87" s="2" t="s">
        <v>19</v>
      </c>
      <c r="G87" s="2">
        <v>66</v>
      </c>
      <c r="H87" s="2">
        <v>40</v>
      </c>
      <c r="I87" s="2">
        <v>8</v>
      </c>
      <c r="J87" s="2">
        <v>190</v>
      </c>
      <c r="K87" s="2"/>
      <c r="L87" s="2"/>
      <c r="M87" s="2"/>
      <c r="N87" s="18" t="s">
        <v>36</v>
      </c>
      <c r="O87" s="2" t="s">
        <v>140</v>
      </c>
      <c r="P87" t="str">
        <f>_xlfn.CONCAT(D87,"_",Q87,"_",O87)</f>
        <v>CN_Mary_091420_F24</v>
      </c>
      <c r="Q87" s="101" t="s">
        <v>131</v>
      </c>
      <c r="R87" s="216"/>
    </row>
    <row r="88" spans="1:23" ht="15.75">
      <c r="A88" s="1">
        <v>44088</v>
      </c>
      <c r="B88" s="2" t="s">
        <v>66</v>
      </c>
      <c r="C88" s="2" t="s">
        <v>67</v>
      </c>
      <c r="D88" s="2" t="s">
        <v>130</v>
      </c>
      <c r="E88" s="2">
        <v>49</v>
      </c>
      <c r="F88" s="2" t="s">
        <v>19</v>
      </c>
      <c r="G88" s="2">
        <v>66</v>
      </c>
      <c r="H88" s="2">
        <v>40</v>
      </c>
      <c r="I88" s="2">
        <v>9</v>
      </c>
      <c r="J88" s="2">
        <v>186</v>
      </c>
      <c r="K88" s="2"/>
      <c r="L88" s="2"/>
      <c r="M88" s="2"/>
      <c r="N88" s="18" t="s">
        <v>36</v>
      </c>
      <c r="O88" s="2" t="s">
        <v>141</v>
      </c>
      <c r="P88" t="str">
        <f>_xlfn.CONCAT(D88,"_",Q88,"_",O88)</f>
        <v>CN_Mary_091420_F25</v>
      </c>
      <c r="Q88" s="101" t="s">
        <v>131</v>
      </c>
      <c r="R88" s="216"/>
    </row>
    <row r="89" spans="1:23" ht="15.75">
      <c r="A89" s="1">
        <v>44088</v>
      </c>
      <c r="B89" s="2" t="s">
        <v>66</v>
      </c>
      <c r="C89" s="2" t="s">
        <v>67</v>
      </c>
      <c r="D89" s="2" t="s">
        <v>130</v>
      </c>
      <c r="E89" s="2">
        <v>49</v>
      </c>
      <c r="F89" s="2" t="s">
        <v>19</v>
      </c>
      <c r="G89" s="2">
        <v>66</v>
      </c>
      <c r="H89" s="2">
        <v>40</v>
      </c>
      <c r="I89" s="2">
        <v>9</v>
      </c>
      <c r="J89" s="2">
        <v>186</v>
      </c>
      <c r="K89" s="2"/>
      <c r="L89" s="2"/>
      <c r="M89" s="2"/>
      <c r="N89" s="18" t="s">
        <v>36</v>
      </c>
      <c r="O89" s="2" t="s">
        <v>142</v>
      </c>
      <c r="P89" t="str">
        <f>_xlfn.CONCAT(D89,"_",Q89,"_",O89)</f>
        <v>CN_Mary_091420_F26</v>
      </c>
      <c r="Q89" s="101" t="s">
        <v>131</v>
      </c>
      <c r="R89" s="216"/>
    </row>
    <row r="90" spans="1:23" ht="15.75">
      <c r="A90" s="1">
        <v>44088</v>
      </c>
      <c r="B90" s="2" t="s">
        <v>66</v>
      </c>
      <c r="C90" s="2" t="s">
        <v>67</v>
      </c>
      <c r="D90" s="2" t="s">
        <v>130</v>
      </c>
      <c r="E90" s="2">
        <v>49</v>
      </c>
      <c r="F90" s="2" t="s">
        <v>19</v>
      </c>
      <c r="G90" s="2">
        <v>66</v>
      </c>
      <c r="H90" s="2">
        <v>40</v>
      </c>
      <c r="I90" s="2">
        <v>9</v>
      </c>
      <c r="J90" s="2">
        <v>186</v>
      </c>
      <c r="K90" s="2"/>
      <c r="L90" s="2"/>
      <c r="M90" s="2"/>
      <c r="N90" s="18" t="s">
        <v>36</v>
      </c>
      <c r="O90" s="2" t="s">
        <v>143</v>
      </c>
      <c r="P90" t="str">
        <f>_xlfn.CONCAT(D90,"_",Q90,"_",O90)</f>
        <v>CN_Mary_091420_F27</v>
      </c>
      <c r="Q90" s="101" t="s">
        <v>131</v>
      </c>
      <c r="R90" s="216"/>
    </row>
    <row r="91" spans="1:23" ht="15.75">
      <c r="A91" s="1">
        <v>44088</v>
      </c>
      <c r="B91" s="2" t="s">
        <v>66</v>
      </c>
      <c r="C91" s="2" t="s">
        <v>67</v>
      </c>
      <c r="D91" s="2" t="s">
        <v>130</v>
      </c>
      <c r="E91" s="2">
        <v>49</v>
      </c>
      <c r="F91" s="2" t="s">
        <v>19</v>
      </c>
      <c r="G91" s="2">
        <v>66</v>
      </c>
      <c r="H91" s="2">
        <v>40</v>
      </c>
      <c r="I91" s="2">
        <v>10</v>
      </c>
      <c r="J91" s="2">
        <v>192</v>
      </c>
      <c r="K91" s="2"/>
      <c r="L91" s="2"/>
      <c r="M91" s="2"/>
      <c r="N91" s="18" t="s">
        <v>36</v>
      </c>
      <c r="O91" s="2" t="s">
        <v>144</v>
      </c>
      <c r="P91" t="str">
        <f>_xlfn.CONCAT(D91,"_",Q91,"_",O91)</f>
        <v>CN_Mary_091420_F28</v>
      </c>
      <c r="Q91" s="101" t="s">
        <v>131</v>
      </c>
      <c r="R91" s="216"/>
      <c r="S91" s="230"/>
      <c r="T91" s="135"/>
    </row>
    <row r="92" spans="1:23" ht="15.75">
      <c r="A92" s="1">
        <v>44088</v>
      </c>
      <c r="B92" s="2" t="s">
        <v>66</v>
      </c>
      <c r="C92" s="2" t="s">
        <v>67</v>
      </c>
      <c r="D92" s="2" t="s">
        <v>130</v>
      </c>
      <c r="E92" s="2">
        <v>49</v>
      </c>
      <c r="F92" s="2" t="s">
        <v>19</v>
      </c>
      <c r="G92" s="2">
        <v>66</v>
      </c>
      <c r="H92" s="2">
        <v>40</v>
      </c>
      <c r="I92" s="2">
        <v>10</v>
      </c>
      <c r="J92" s="2">
        <v>192</v>
      </c>
      <c r="K92" s="2"/>
      <c r="L92" s="2"/>
      <c r="M92" s="2"/>
      <c r="N92" s="18" t="s">
        <v>36</v>
      </c>
      <c r="O92" s="2" t="s">
        <v>145</v>
      </c>
      <c r="P92" t="str">
        <f>_xlfn.CONCAT(D92,"_",Q92,"_",O92)</f>
        <v>CN_Mary_091420_F29</v>
      </c>
      <c r="Q92" s="101" t="s">
        <v>131</v>
      </c>
      <c r="R92" s="216"/>
      <c r="S92" s="230"/>
      <c r="T92" s="135"/>
    </row>
    <row r="93" spans="1:23" ht="15.75">
      <c r="A93" s="1">
        <v>44088</v>
      </c>
      <c r="B93" s="2" t="s">
        <v>66</v>
      </c>
      <c r="C93" s="2" t="s">
        <v>67</v>
      </c>
      <c r="D93" s="2" t="s">
        <v>130</v>
      </c>
      <c r="E93" s="2">
        <v>49</v>
      </c>
      <c r="F93" s="2" t="s">
        <v>19</v>
      </c>
      <c r="G93" s="2">
        <v>66</v>
      </c>
      <c r="H93" s="2">
        <v>40</v>
      </c>
      <c r="I93" s="2">
        <v>10</v>
      </c>
      <c r="J93" s="2">
        <v>192</v>
      </c>
      <c r="K93" s="2"/>
      <c r="L93" s="2"/>
      <c r="M93" s="2"/>
      <c r="N93" s="18" t="s">
        <v>36</v>
      </c>
      <c r="O93" s="2" t="s">
        <v>146</v>
      </c>
      <c r="P93" t="str">
        <f>_xlfn.CONCAT(D93,"_",Q93,"_",O93)</f>
        <v>CN_Mary_091420_F30</v>
      </c>
      <c r="Q93" s="101" t="s">
        <v>131</v>
      </c>
      <c r="R93" s="216"/>
      <c r="S93" s="230"/>
      <c r="T93" s="135"/>
    </row>
    <row r="94" spans="1:23" ht="15.75">
      <c r="A94" s="1">
        <v>44088</v>
      </c>
      <c r="B94" s="2" t="s">
        <v>66</v>
      </c>
      <c r="C94" s="2" t="s">
        <v>67</v>
      </c>
      <c r="D94" s="2" t="s">
        <v>147</v>
      </c>
      <c r="E94" s="2">
        <v>30</v>
      </c>
      <c r="F94" s="2" t="s">
        <v>19</v>
      </c>
      <c r="G94" s="2">
        <v>64</v>
      </c>
      <c r="H94" s="2">
        <v>10</v>
      </c>
      <c r="I94" s="2">
        <v>1</v>
      </c>
      <c r="J94" s="2">
        <v>126</v>
      </c>
      <c r="K94" s="2">
        <v>30</v>
      </c>
      <c r="L94" s="3">
        <v>0.11944444444444445</v>
      </c>
      <c r="M94" s="2"/>
      <c r="N94" s="18">
        <v>8</v>
      </c>
      <c r="O94" s="2" t="s">
        <v>20</v>
      </c>
      <c r="P94" t="str">
        <f>_xlfn.CONCAT(D94,"_",Q94,"_",O94)</f>
        <v>CN_Oddy_091420_F1</v>
      </c>
      <c r="Q94" s="101" t="s">
        <v>131</v>
      </c>
      <c r="R94" s="216">
        <v>1</v>
      </c>
      <c r="S94" s="230">
        <v>1</v>
      </c>
      <c r="T94" s="135">
        <v>1</v>
      </c>
      <c r="U94">
        <v>478.7</v>
      </c>
      <c r="V94">
        <v>2.1</v>
      </c>
      <c r="W94">
        <v>2.2999999999999998</v>
      </c>
    </row>
    <row r="95" spans="1:23" ht="15.75">
      <c r="A95" s="1">
        <v>44088</v>
      </c>
      <c r="B95" s="2" t="s">
        <v>66</v>
      </c>
      <c r="C95" s="2" t="s">
        <v>67</v>
      </c>
      <c r="D95" s="2" t="s">
        <v>147</v>
      </c>
      <c r="E95" s="2">
        <v>30</v>
      </c>
      <c r="F95" s="2" t="s">
        <v>19</v>
      </c>
      <c r="G95" s="2">
        <v>64</v>
      </c>
      <c r="H95" s="2">
        <v>10</v>
      </c>
      <c r="I95" s="2">
        <v>1</v>
      </c>
      <c r="J95" s="2">
        <v>126</v>
      </c>
      <c r="K95" s="2">
        <v>30</v>
      </c>
      <c r="L95" s="3">
        <v>0.11944444444444445</v>
      </c>
      <c r="M95" s="2"/>
      <c r="N95" s="18">
        <v>8</v>
      </c>
      <c r="O95" s="2" t="s">
        <v>21</v>
      </c>
      <c r="P95" t="str">
        <f>_xlfn.CONCAT(D95,"_",Q95,"_",O95)</f>
        <v>CN_Oddy_091420_F2</v>
      </c>
      <c r="Q95" s="101" t="s">
        <v>131</v>
      </c>
      <c r="R95" s="216">
        <v>1</v>
      </c>
      <c r="S95" s="230">
        <v>1</v>
      </c>
      <c r="T95" s="135">
        <v>1</v>
      </c>
      <c r="U95">
        <v>386.2</v>
      </c>
      <c r="V95">
        <v>2.12</v>
      </c>
      <c r="W95">
        <v>2.34</v>
      </c>
    </row>
    <row r="96" spans="1:23" ht="15.75">
      <c r="A96" s="1">
        <v>44088</v>
      </c>
      <c r="B96" s="2" t="s">
        <v>66</v>
      </c>
      <c r="C96" s="2" t="s">
        <v>67</v>
      </c>
      <c r="D96" s="2" t="s">
        <v>147</v>
      </c>
      <c r="E96" s="2">
        <v>30</v>
      </c>
      <c r="F96" s="2" t="s">
        <v>19</v>
      </c>
      <c r="G96" s="2">
        <v>64</v>
      </c>
      <c r="H96" s="2">
        <v>10</v>
      </c>
      <c r="I96" s="2">
        <v>1</v>
      </c>
      <c r="J96" s="2">
        <v>126</v>
      </c>
      <c r="K96" s="2">
        <v>30</v>
      </c>
      <c r="L96" s="3">
        <v>0.11944444444444445</v>
      </c>
      <c r="M96" s="2"/>
      <c r="N96" s="18">
        <v>8</v>
      </c>
      <c r="O96" s="2" t="s">
        <v>22</v>
      </c>
      <c r="P96" t="str">
        <f>_xlfn.CONCAT(D96,"_",Q96,"_",O96)</f>
        <v>CN_Oddy_091420_F3</v>
      </c>
      <c r="Q96" s="101" t="s">
        <v>131</v>
      </c>
      <c r="R96" s="216">
        <v>1</v>
      </c>
      <c r="S96" s="230">
        <v>1</v>
      </c>
      <c r="T96" s="135">
        <v>1</v>
      </c>
      <c r="U96">
        <v>486.2</v>
      </c>
      <c r="V96">
        <v>2.12</v>
      </c>
      <c r="W96">
        <v>1.96</v>
      </c>
    </row>
    <row r="97" spans="1:23" ht="15.75">
      <c r="A97" s="1">
        <v>44088</v>
      </c>
      <c r="B97" s="2" t="s">
        <v>66</v>
      </c>
      <c r="C97" s="2" t="s">
        <v>67</v>
      </c>
      <c r="D97" s="2" t="s">
        <v>147</v>
      </c>
      <c r="E97" s="2">
        <v>30</v>
      </c>
      <c r="F97" s="2" t="s">
        <v>19</v>
      </c>
      <c r="G97" s="2">
        <v>64</v>
      </c>
      <c r="H97" s="2">
        <v>10</v>
      </c>
      <c r="I97" s="2">
        <v>2</v>
      </c>
      <c r="J97" s="2">
        <v>142</v>
      </c>
      <c r="K97" s="2">
        <v>15</v>
      </c>
      <c r="L97" s="3">
        <v>0.13194444444444445</v>
      </c>
      <c r="M97" s="2"/>
      <c r="N97" s="18">
        <v>4</v>
      </c>
      <c r="O97" s="2" t="s">
        <v>112</v>
      </c>
      <c r="P97" t="str">
        <f>_xlfn.CONCAT(D97,"_",Q97,"_",O97)</f>
        <v>CN_Oddy_091420_F4</v>
      </c>
      <c r="Q97" s="101" t="s">
        <v>131</v>
      </c>
      <c r="R97" s="216">
        <v>1</v>
      </c>
      <c r="S97" s="230">
        <v>1</v>
      </c>
      <c r="T97" s="135">
        <v>1</v>
      </c>
      <c r="U97">
        <v>387.7</v>
      </c>
      <c r="V97">
        <v>2.12</v>
      </c>
      <c r="W97">
        <v>2.29</v>
      </c>
    </row>
    <row r="98" spans="1:23" ht="15.75">
      <c r="A98" s="1">
        <v>44088</v>
      </c>
      <c r="B98" s="2" t="s">
        <v>66</v>
      </c>
      <c r="C98" s="2" t="s">
        <v>67</v>
      </c>
      <c r="D98" s="2" t="s">
        <v>147</v>
      </c>
      <c r="E98" s="2">
        <v>30</v>
      </c>
      <c r="F98" s="2" t="s">
        <v>19</v>
      </c>
      <c r="G98" s="2">
        <v>64</v>
      </c>
      <c r="H98" s="2">
        <v>10</v>
      </c>
      <c r="I98" s="2">
        <v>2</v>
      </c>
      <c r="J98" s="2">
        <v>142</v>
      </c>
      <c r="K98" s="2">
        <v>15</v>
      </c>
      <c r="L98" s="3">
        <v>0.13194444444444445</v>
      </c>
      <c r="M98" s="2"/>
      <c r="N98" s="18">
        <v>4</v>
      </c>
      <c r="O98" s="2" t="s">
        <v>113</v>
      </c>
      <c r="P98" t="str">
        <f>_xlfn.CONCAT(D98,"_",Q98,"_",O98)</f>
        <v>CN_Oddy_091420_F5</v>
      </c>
      <c r="Q98" s="101" t="s">
        <v>131</v>
      </c>
      <c r="R98" s="216">
        <v>1</v>
      </c>
      <c r="S98" s="230">
        <v>1</v>
      </c>
      <c r="T98" s="135">
        <v>1</v>
      </c>
      <c r="U98">
        <v>189.5</v>
      </c>
      <c r="V98">
        <v>2.0699999999999998</v>
      </c>
      <c r="W98">
        <v>2.35</v>
      </c>
    </row>
    <row r="99" spans="1:23" ht="15.75">
      <c r="A99" s="1">
        <v>44088</v>
      </c>
      <c r="B99" s="2" t="s">
        <v>66</v>
      </c>
      <c r="C99" s="2" t="s">
        <v>67</v>
      </c>
      <c r="D99" s="2" t="s">
        <v>147</v>
      </c>
      <c r="E99" s="2">
        <v>30</v>
      </c>
      <c r="F99" s="2" t="s">
        <v>19</v>
      </c>
      <c r="G99" s="2">
        <v>64</v>
      </c>
      <c r="H99" s="2">
        <v>10</v>
      </c>
      <c r="I99" s="2">
        <v>2</v>
      </c>
      <c r="J99" s="2">
        <v>142</v>
      </c>
      <c r="K99" s="2">
        <v>15</v>
      </c>
      <c r="L99" s="3">
        <v>0.13194444444444445</v>
      </c>
      <c r="M99" s="2"/>
      <c r="N99" s="18">
        <v>4</v>
      </c>
      <c r="O99" s="2" t="s">
        <v>114</v>
      </c>
      <c r="P99" t="str">
        <f>_xlfn.CONCAT(D99,"_",Q99,"_",O99)</f>
        <v>CN_Oddy_091420_F6</v>
      </c>
      <c r="Q99" s="101" t="s">
        <v>131</v>
      </c>
      <c r="R99" s="216">
        <v>1</v>
      </c>
      <c r="S99" s="230">
        <v>1</v>
      </c>
      <c r="T99" s="135">
        <v>1</v>
      </c>
      <c r="U99">
        <v>349</v>
      </c>
      <c r="V99">
        <v>2.12</v>
      </c>
      <c r="W99">
        <v>2.39</v>
      </c>
    </row>
    <row r="100" spans="1:23" ht="15.75">
      <c r="A100" s="1">
        <v>44088</v>
      </c>
      <c r="B100" s="2" t="s">
        <v>66</v>
      </c>
      <c r="C100" s="2" t="s">
        <v>67</v>
      </c>
      <c r="D100" s="2" t="s">
        <v>147</v>
      </c>
      <c r="E100" s="2">
        <v>30</v>
      </c>
      <c r="F100" s="2" t="s">
        <v>19</v>
      </c>
      <c r="G100" s="2">
        <v>64</v>
      </c>
      <c r="H100" s="2">
        <v>10</v>
      </c>
      <c r="I100" s="2">
        <v>3</v>
      </c>
      <c r="J100" s="2">
        <v>115</v>
      </c>
      <c r="K100" s="2">
        <v>40</v>
      </c>
      <c r="L100" s="3">
        <v>0.14027777777777778</v>
      </c>
      <c r="M100" s="2"/>
      <c r="N100" s="18">
        <v>13</v>
      </c>
      <c r="O100" s="2" t="s">
        <v>115</v>
      </c>
      <c r="P100" t="str">
        <f>_xlfn.CONCAT(D100,"_",Q100,"_",O100)</f>
        <v>CN_Oddy_091420_F7</v>
      </c>
      <c r="Q100" s="101" t="s">
        <v>131</v>
      </c>
      <c r="R100" s="216">
        <v>1</v>
      </c>
      <c r="S100" s="230">
        <v>1</v>
      </c>
      <c r="T100" s="135">
        <v>1</v>
      </c>
      <c r="U100">
        <v>224.4</v>
      </c>
      <c r="V100">
        <v>2.09</v>
      </c>
      <c r="W100">
        <v>1.54</v>
      </c>
    </row>
    <row r="101" spans="1:23" ht="15.75">
      <c r="A101" s="1">
        <v>44088</v>
      </c>
      <c r="B101" s="2" t="s">
        <v>66</v>
      </c>
      <c r="C101" s="2" t="s">
        <v>67</v>
      </c>
      <c r="D101" s="2" t="s">
        <v>147</v>
      </c>
      <c r="E101" s="2">
        <v>30</v>
      </c>
      <c r="F101" s="2" t="s">
        <v>19</v>
      </c>
      <c r="G101" s="2">
        <v>64</v>
      </c>
      <c r="H101" s="2">
        <v>10</v>
      </c>
      <c r="I101" s="2">
        <v>3</v>
      </c>
      <c r="J101" s="2">
        <v>115</v>
      </c>
      <c r="K101" s="2">
        <v>40</v>
      </c>
      <c r="L101" s="3">
        <v>0.14027777777777778</v>
      </c>
      <c r="M101" s="2"/>
      <c r="N101" s="18">
        <v>13</v>
      </c>
      <c r="O101" s="2" t="s">
        <v>116</v>
      </c>
      <c r="P101" t="str">
        <f>_xlfn.CONCAT(D101,"_",Q101,"_",O101)</f>
        <v>CN_Oddy_091420_F8</v>
      </c>
      <c r="Q101" s="101" t="s">
        <v>131</v>
      </c>
      <c r="R101" s="216">
        <v>1</v>
      </c>
      <c r="S101" s="230">
        <v>1</v>
      </c>
      <c r="T101" s="135">
        <v>1</v>
      </c>
      <c r="U101">
        <v>257</v>
      </c>
      <c r="V101">
        <v>2.11</v>
      </c>
      <c r="W101">
        <v>2.29</v>
      </c>
    </row>
    <row r="102" spans="1:23" ht="15.75">
      <c r="A102" s="1">
        <v>44088</v>
      </c>
      <c r="B102" s="2" t="s">
        <v>66</v>
      </c>
      <c r="C102" s="2" t="s">
        <v>67</v>
      </c>
      <c r="D102" s="2" t="s">
        <v>147</v>
      </c>
      <c r="E102" s="2">
        <v>30</v>
      </c>
      <c r="F102" s="2" t="s">
        <v>19</v>
      </c>
      <c r="G102" s="2">
        <v>64</v>
      </c>
      <c r="H102" s="2">
        <v>10</v>
      </c>
      <c r="I102" s="2">
        <v>3</v>
      </c>
      <c r="J102" s="2">
        <v>115</v>
      </c>
      <c r="K102" s="2">
        <v>40</v>
      </c>
      <c r="L102" s="3">
        <v>0.14027777777777778</v>
      </c>
      <c r="M102" s="2"/>
      <c r="N102" s="18">
        <v>13</v>
      </c>
      <c r="O102" s="2" t="s">
        <v>117</v>
      </c>
      <c r="P102" t="str">
        <f>_xlfn.CONCAT(D102,"_",Q102,"_",O102)</f>
        <v>CN_Oddy_091420_F9</v>
      </c>
      <c r="Q102" s="101" t="s">
        <v>131</v>
      </c>
      <c r="R102" s="216">
        <v>1</v>
      </c>
      <c r="S102" s="230">
        <v>1</v>
      </c>
      <c r="T102" s="135">
        <v>1</v>
      </c>
      <c r="U102">
        <v>362.2</v>
      </c>
      <c r="V102">
        <v>2.11</v>
      </c>
      <c r="W102">
        <v>2.2599999999999998</v>
      </c>
    </row>
    <row r="103" spans="1:23" ht="15.75">
      <c r="A103" s="1">
        <v>44088</v>
      </c>
      <c r="B103" s="2" t="s">
        <v>66</v>
      </c>
      <c r="C103" s="2" t="s">
        <v>67</v>
      </c>
      <c r="D103" s="2" t="s">
        <v>147</v>
      </c>
      <c r="E103" s="2">
        <v>30</v>
      </c>
      <c r="F103" s="2" t="s">
        <v>19</v>
      </c>
      <c r="G103" s="2">
        <v>64</v>
      </c>
      <c r="H103" s="2">
        <v>10</v>
      </c>
      <c r="I103" s="2">
        <v>4</v>
      </c>
      <c r="J103" s="2">
        <v>125</v>
      </c>
      <c r="K103" s="2">
        <v>50</v>
      </c>
      <c r="L103" s="3">
        <v>0.14861111111111111</v>
      </c>
      <c r="M103" s="2"/>
      <c r="N103" s="18">
        <v>7</v>
      </c>
      <c r="O103" s="2" t="s">
        <v>118</v>
      </c>
      <c r="P103" t="str">
        <f>_xlfn.CONCAT(D103,"_",Q103,"_",O103)</f>
        <v>CN_Oddy_091420_F10</v>
      </c>
      <c r="Q103" s="101" t="s">
        <v>131</v>
      </c>
      <c r="R103" s="216">
        <v>1</v>
      </c>
      <c r="S103" s="230">
        <v>1</v>
      </c>
      <c r="T103" s="135">
        <v>1</v>
      </c>
      <c r="U103">
        <v>166.4</v>
      </c>
      <c r="V103">
        <v>2.1</v>
      </c>
      <c r="W103">
        <v>2.27</v>
      </c>
    </row>
    <row r="104" spans="1:23" ht="15.75">
      <c r="A104" s="1">
        <v>44088</v>
      </c>
      <c r="B104" s="2" t="s">
        <v>66</v>
      </c>
      <c r="C104" s="2" t="s">
        <v>67</v>
      </c>
      <c r="D104" s="2" t="s">
        <v>147</v>
      </c>
      <c r="E104" s="2"/>
      <c r="F104" s="2"/>
      <c r="G104" s="2"/>
      <c r="H104" s="2"/>
      <c r="I104" s="2"/>
      <c r="J104" s="2"/>
      <c r="K104" s="2"/>
      <c r="L104" s="3"/>
      <c r="M104" s="2"/>
      <c r="N104" s="18"/>
      <c r="O104" s="2" t="s">
        <v>148</v>
      </c>
      <c r="P104" t="str">
        <f>_xlfn.CONCAT(D104,"_",Q104,"_",O104)</f>
        <v>CN_Oddy_91420_Control</v>
      </c>
      <c r="Q104" s="101">
        <v>91420</v>
      </c>
      <c r="R104" s="216"/>
      <c r="S104" s="233">
        <v>1</v>
      </c>
      <c r="T104" s="135">
        <v>1</v>
      </c>
      <c r="U104">
        <v>3</v>
      </c>
      <c r="V104">
        <v>2.04</v>
      </c>
      <c r="W104">
        <v>0.37</v>
      </c>
    </row>
    <row r="105" spans="1:23" ht="15.75">
      <c r="A105" s="1">
        <v>44088</v>
      </c>
      <c r="B105" s="2" t="s">
        <v>66</v>
      </c>
      <c r="C105" s="2" t="s">
        <v>67</v>
      </c>
      <c r="D105" s="2" t="s">
        <v>147</v>
      </c>
      <c r="E105" s="2">
        <v>30</v>
      </c>
      <c r="F105" s="2" t="s">
        <v>19</v>
      </c>
      <c r="G105" s="2">
        <v>64</v>
      </c>
      <c r="H105" s="2">
        <v>10</v>
      </c>
      <c r="I105" s="2">
        <v>4</v>
      </c>
      <c r="J105" s="2">
        <v>125</v>
      </c>
      <c r="K105" s="2">
        <v>50</v>
      </c>
      <c r="L105" s="3">
        <v>0.14861111111111111</v>
      </c>
      <c r="M105" s="2"/>
      <c r="N105" s="18">
        <v>7</v>
      </c>
      <c r="O105" s="2" t="s">
        <v>119</v>
      </c>
      <c r="P105" t="str">
        <f>_xlfn.CONCAT(D105,"_",Q105,"_",O105)</f>
        <v>CN_Oddy_091420_F11</v>
      </c>
      <c r="Q105" s="101" t="s">
        <v>131</v>
      </c>
      <c r="R105" s="216">
        <v>1</v>
      </c>
      <c r="S105" s="231">
        <v>1</v>
      </c>
      <c r="T105" s="135">
        <v>1</v>
      </c>
      <c r="U105">
        <v>382.8</v>
      </c>
      <c r="V105">
        <v>2.13</v>
      </c>
      <c r="W105">
        <v>2.38</v>
      </c>
    </row>
    <row r="106" spans="1:23" ht="15.75">
      <c r="A106" s="1">
        <v>44088</v>
      </c>
      <c r="B106" s="2" t="s">
        <v>66</v>
      </c>
      <c r="C106" s="2" t="s">
        <v>67</v>
      </c>
      <c r="D106" s="2" t="s">
        <v>147</v>
      </c>
      <c r="E106" s="2">
        <v>30</v>
      </c>
      <c r="F106" s="2" t="s">
        <v>19</v>
      </c>
      <c r="G106" s="2">
        <v>64</v>
      </c>
      <c r="H106" s="2">
        <v>10</v>
      </c>
      <c r="I106" s="2">
        <v>4</v>
      </c>
      <c r="J106" s="2">
        <v>125</v>
      </c>
      <c r="K106" s="2">
        <v>50</v>
      </c>
      <c r="L106" s="3">
        <v>0.14861111111111111</v>
      </c>
      <c r="M106" s="2"/>
      <c r="N106" s="18">
        <v>7</v>
      </c>
      <c r="O106" s="2" t="s">
        <v>120</v>
      </c>
      <c r="P106" t="str">
        <f>_xlfn.CONCAT(D106,"_",Q106,"_",O106)</f>
        <v>CN_Oddy_091420_F12</v>
      </c>
      <c r="Q106" s="101" t="s">
        <v>131</v>
      </c>
      <c r="R106" s="216">
        <v>1</v>
      </c>
      <c r="S106" s="230">
        <v>1</v>
      </c>
      <c r="T106" s="135">
        <v>1</v>
      </c>
      <c r="U106">
        <v>315</v>
      </c>
      <c r="V106">
        <v>2.11</v>
      </c>
      <c r="W106">
        <v>2.31</v>
      </c>
    </row>
    <row r="107" spans="1:23" ht="15.75">
      <c r="A107" s="1">
        <v>44088</v>
      </c>
      <c r="B107" s="2" t="s">
        <v>66</v>
      </c>
      <c r="C107" s="2" t="s">
        <v>67</v>
      </c>
      <c r="D107" s="2" t="s">
        <v>147</v>
      </c>
      <c r="E107" s="2">
        <v>30</v>
      </c>
      <c r="F107" s="2" t="s">
        <v>19</v>
      </c>
      <c r="G107" s="2">
        <v>64</v>
      </c>
      <c r="H107" s="2">
        <v>10</v>
      </c>
      <c r="I107" s="2">
        <v>6</v>
      </c>
      <c r="J107" s="2">
        <v>182</v>
      </c>
      <c r="K107" s="2">
        <v>25</v>
      </c>
      <c r="L107" s="3">
        <v>0.15694444444444444</v>
      </c>
      <c r="M107" s="2"/>
      <c r="N107" s="18">
        <v>5</v>
      </c>
      <c r="O107" s="2" t="s">
        <v>121</v>
      </c>
      <c r="P107" t="str">
        <f>_xlfn.CONCAT(D107,"_",Q107,"_",O107)</f>
        <v>CN_Oddy_091420_F13</v>
      </c>
      <c r="Q107" s="101" t="s">
        <v>131</v>
      </c>
      <c r="R107" s="216">
        <v>1</v>
      </c>
      <c r="S107" s="230">
        <v>1</v>
      </c>
      <c r="T107" s="135">
        <v>1</v>
      </c>
      <c r="U107">
        <v>391.6</v>
      </c>
      <c r="V107">
        <v>2.13</v>
      </c>
      <c r="W107">
        <v>2.37</v>
      </c>
    </row>
    <row r="108" spans="1:23" s="13" customFormat="1" ht="15.75">
      <c r="A108" s="1">
        <v>44088</v>
      </c>
      <c r="B108" s="2" t="s">
        <v>66</v>
      </c>
      <c r="C108" s="2" t="s">
        <v>67</v>
      </c>
      <c r="D108" s="2" t="s">
        <v>147</v>
      </c>
      <c r="E108" s="2">
        <v>30</v>
      </c>
      <c r="F108" s="2" t="s">
        <v>19</v>
      </c>
      <c r="G108" s="2">
        <v>64</v>
      </c>
      <c r="H108" s="2">
        <v>10</v>
      </c>
      <c r="I108" s="2">
        <v>6</v>
      </c>
      <c r="J108" s="2">
        <v>182</v>
      </c>
      <c r="K108" s="2">
        <v>25</v>
      </c>
      <c r="L108" s="3">
        <v>0.15694444444444444</v>
      </c>
      <c r="M108" s="2"/>
      <c r="N108" s="18">
        <v>5</v>
      </c>
      <c r="O108" s="2" t="s">
        <v>122</v>
      </c>
      <c r="P108" t="str">
        <f>_xlfn.CONCAT(D108,"_",Q108,"_",O108)</f>
        <v>CN_Oddy_091420_F14</v>
      </c>
      <c r="Q108" s="101" t="s">
        <v>131</v>
      </c>
      <c r="R108" s="216">
        <v>1</v>
      </c>
      <c r="S108" s="230">
        <v>1</v>
      </c>
      <c r="T108" s="135">
        <v>1</v>
      </c>
      <c r="U108">
        <v>341.3</v>
      </c>
      <c r="V108">
        <v>2.12</v>
      </c>
      <c r="W108">
        <v>2.23</v>
      </c>
    </row>
    <row r="109" spans="1:23" s="13" customFormat="1" ht="15.75">
      <c r="A109" s="1">
        <v>44088</v>
      </c>
      <c r="B109" s="2" t="s">
        <v>66</v>
      </c>
      <c r="C109" s="2" t="s">
        <v>67</v>
      </c>
      <c r="D109" s="2" t="s">
        <v>147</v>
      </c>
      <c r="E109" s="2">
        <v>30</v>
      </c>
      <c r="F109" s="2" t="s">
        <v>19</v>
      </c>
      <c r="G109" s="2">
        <v>64</v>
      </c>
      <c r="H109" s="2">
        <v>10</v>
      </c>
      <c r="I109" s="2">
        <v>6</v>
      </c>
      <c r="J109" s="2">
        <v>182</v>
      </c>
      <c r="K109" s="2">
        <v>25</v>
      </c>
      <c r="L109" s="3">
        <v>0.15694444444444444</v>
      </c>
      <c r="M109" s="2"/>
      <c r="N109" s="18">
        <v>5</v>
      </c>
      <c r="O109" s="2" t="s">
        <v>123</v>
      </c>
      <c r="P109" t="str">
        <f>_xlfn.CONCAT(D109,"_",Q109,"_",O109)</f>
        <v>CN_Oddy_091420_F15</v>
      </c>
      <c r="Q109" s="101" t="s">
        <v>131</v>
      </c>
      <c r="R109" s="216">
        <v>1</v>
      </c>
      <c r="S109" s="230">
        <v>1</v>
      </c>
      <c r="T109" s="135">
        <v>1</v>
      </c>
      <c r="U109">
        <v>384.3</v>
      </c>
      <c r="V109">
        <v>2.12</v>
      </c>
      <c r="W109">
        <v>2.21</v>
      </c>
    </row>
    <row r="110" spans="1:23" ht="15.75">
      <c r="A110" s="1">
        <v>44088</v>
      </c>
      <c r="B110" s="2" t="s">
        <v>66</v>
      </c>
      <c r="C110" s="2" t="s">
        <v>67</v>
      </c>
      <c r="D110" s="2" t="s">
        <v>147</v>
      </c>
      <c r="E110" s="2">
        <v>30</v>
      </c>
      <c r="F110" s="2" t="s">
        <v>19</v>
      </c>
      <c r="G110" s="2">
        <v>64</v>
      </c>
      <c r="H110" s="2">
        <v>10</v>
      </c>
      <c r="I110" s="2">
        <v>8</v>
      </c>
      <c r="J110" s="2">
        <v>193</v>
      </c>
      <c r="K110" s="2">
        <v>80</v>
      </c>
      <c r="L110" s="3">
        <v>0.16458333333333333</v>
      </c>
      <c r="M110" s="2"/>
      <c r="N110" s="18" t="s">
        <v>36</v>
      </c>
      <c r="O110" s="2" t="s">
        <v>132</v>
      </c>
      <c r="P110" t="str">
        <f>_xlfn.CONCAT(D110,"_",Q110,"_",O110)</f>
        <v>CN_Oddy_091420_F16</v>
      </c>
      <c r="Q110" s="101" t="s">
        <v>131</v>
      </c>
      <c r="R110" s="216">
        <v>1</v>
      </c>
      <c r="S110" s="230">
        <v>1</v>
      </c>
      <c r="T110" s="135">
        <v>1</v>
      </c>
      <c r="U110">
        <v>249.5</v>
      </c>
      <c r="V110">
        <v>2.13</v>
      </c>
      <c r="W110">
        <v>2.2999999999999998</v>
      </c>
    </row>
    <row r="111" spans="1:23" ht="15.75">
      <c r="A111" s="1">
        <v>44088</v>
      </c>
      <c r="B111" s="2" t="s">
        <v>66</v>
      </c>
      <c r="C111" s="2" t="s">
        <v>67</v>
      </c>
      <c r="D111" s="2" t="s">
        <v>147</v>
      </c>
      <c r="E111" s="2">
        <v>30</v>
      </c>
      <c r="F111" s="2" t="s">
        <v>19</v>
      </c>
      <c r="G111" s="2">
        <v>64</v>
      </c>
      <c r="H111" s="2">
        <v>10</v>
      </c>
      <c r="I111" s="2">
        <v>8</v>
      </c>
      <c r="J111" s="2">
        <v>193</v>
      </c>
      <c r="K111" s="2">
        <v>80</v>
      </c>
      <c r="L111" s="3">
        <v>0.16458333333333333</v>
      </c>
      <c r="M111" s="2"/>
      <c r="N111" s="18" t="s">
        <v>36</v>
      </c>
      <c r="O111" s="2" t="s">
        <v>133</v>
      </c>
      <c r="P111" t="str">
        <f>_xlfn.CONCAT(D111,"_",Q111,"_",O111)</f>
        <v>CN_Oddy_091420_F17</v>
      </c>
      <c r="Q111" s="101" t="s">
        <v>131</v>
      </c>
      <c r="R111" s="216">
        <v>1</v>
      </c>
      <c r="S111" s="230">
        <v>1</v>
      </c>
      <c r="T111" s="135">
        <v>1</v>
      </c>
      <c r="U111">
        <v>198.5</v>
      </c>
      <c r="V111">
        <v>2.09</v>
      </c>
      <c r="W111">
        <v>2.27</v>
      </c>
    </row>
    <row r="112" spans="1:23" ht="15.75">
      <c r="A112" s="1">
        <v>44088</v>
      </c>
      <c r="B112" s="2" t="s">
        <v>66</v>
      </c>
      <c r="C112" s="2" t="s">
        <v>67</v>
      </c>
      <c r="D112" s="2" t="s">
        <v>147</v>
      </c>
      <c r="E112" s="2">
        <v>30</v>
      </c>
      <c r="F112" s="2" t="s">
        <v>19</v>
      </c>
      <c r="G112" s="2">
        <v>64</v>
      </c>
      <c r="H112" s="2">
        <v>10</v>
      </c>
      <c r="I112" s="2">
        <v>8</v>
      </c>
      <c r="J112" s="2">
        <v>193</v>
      </c>
      <c r="K112" s="2">
        <v>80</v>
      </c>
      <c r="L112" s="3">
        <v>0.16458333333333333</v>
      </c>
      <c r="M112" s="2"/>
      <c r="N112" s="18" t="s">
        <v>36</v>
      </c>
      <c r="O112" s="2" t="s">
        <v>134</v>
      </c>
      <c r="P112" t="str">
        <f>_xlfn.CONCAT(D112,"_",Q112,"_",O112)</f>
        <v>CN_Oddy_091420_F18</v>
      </c>
      <c r="Q112" s="101" t="s">
        <v>131</v>
      </c>
      <c r="R112" s="216">
        <v>1</v>
      </c>
      <c r="S112" s="230">
        <v>1</v>
      </c>
      <c r="T112" s="135">
        <v>1</v>
      </c>
      <c r="U112">
        <v>186.2</v>
      </c>
      <c r="V112">
        <v>2.11</v>
      </c>
      <c r="W112">
        <v>2.2200000000000002</v>
      </c>
    </row>
    <row r="113" spans="1:23" ht="15.75">
      <c r="A113" s="1">
        <v>44088</v>
      </c>
      <c r="B113" s="2" t="s">
        <v>66</v>
      </c>
      <c r="C113" s="2" t="s">
        <v>67</v>
      </c>
      <c r="D113" s="2" t="s">
        <v>147</v>
      </c>
      <c r="E113" s="2">
        <v>30</v>
      </c>
      <c r="F113" s="2" t="s">
        <v>19</v>
      </c>
      <c r="G113" s="2">
        <v>64</v>
      </c>
      <c r="H113" s="2">
        <v>10</v>
      </c>
      <c r="I113" s="2">
        <v>9</v>
      </c>
      <c r="J113" s="2">
        <v>217</v>
      </c>
      <c r="K113" s="2">
        <v>100</v>
      </c>
      <c r="L113" s="3">
        <v>0.17013888888888887</v>
      </c>
      <c r="M113" s="2"/>
      <c r="N113" s="18" t="s">
        <v>36</v>
      </c>
      <c r="O113" s="2" t="s">
        <v>135</v>
      </c>
      <c r="P113" t="str">
        <f>_xlfn.CONCAT(D113,"_",Q113,"_",O113)</f>
        <v>CN_Oddy_091420_F19</v>
      </c>
      <c r="Q113" s="101" t="s">
        <v>131</v>
      </c>
      <c r="R113" s="216">
        <v>1</v>
      </c>
      <c r="S113" s="230">
        <v>1</v>
      </c>
      <c r="T113" s="135">
        <v>1</v>
      </c>
      <c r="U113">
        <v>255.5</v>
      </c>
      <c r="V113">
        <v>2.12</v>
      </c>
      <c r="W113">
        <v>2.19</v>
      </c>
    </row>
    <row r="114" spans="1:23" ht="15.75">
      <c r="A114" s="1">
        <v>44088</v>
      </c>
      <c r="B114" s="2" t="s">
        <v>66</v>
      </c>
      <c r="C114" s="2" t="s">
        <v>67</v>
      </c>
      <c r="D114" s="2" t="s">
        <v>147</v>
      </c>
      <c r="E114" s="2">
        <v>30</v>
      </c>
      <c r="F114" s="2" t="s">
        <v>19</v>
      </c>
      <c r="G114" s="2">
        <v>64</v>
      </c>
      <c r="H114" s="2">
        <v>10</v>
      </c>
      <c r="I114" s="2">
        <v>9</v>
      </c>
      <c r="J114" s="2">
        <v>217</v>
      </c>
      <c r="K114" s="2">
        <v>100</v>
      </c>
      <c r="L114" s="3">
        <v>0.17013888888888887</v>
      </c>
      <c r="M114" s="2"/>
      <c r="N114" s="18" t="s">
        <v>36</v>
      </c>
      <c r="O114" s="2" t="s">
        <v>136</v>
      </c>
      <c r="P114" t="str">
        <f>_xlfn.CONCAT(D114,"_",Q114,"_",O114)</f>
        <v>CN_Oddy_091420_F20</v>
      </c>
      <c r="Q114" s="101" t="s">
        <v>131</v>
      </c>
      <c r="R114" s="216">
        <v>1</v>
      </c>
      <c r="S114" s="230">
        <v>1</v>
      </c>
      <c r="T114" s="135">
        <v>1</v>
      </c>
      <c r="U114">
        <v>273.39999999999998</v>
      </c>
      <c r="V114">
        <v>2.13</v>
      </c>
      <c r="W114">
        <v>2.2599999999999998</v>
      </c>
    </row>
    <row r="115" spans="1:23" ht="15.75">
      <c r="A115" s="1">
        <v>44088</v>
      </c>
      <c r="B115" s="2" t="s">
        <v>66</v>
      </c>
      <c r="C115" s="2" t="s">
        <v>67</v>
      </c>
      <c r="D115" s="2" t="s">
        <v>147</v>
      </c>
      <c r="E115" s="2">
        <v>30</v>
      </c>
      <c r="F115" s="2" t="s">
        <v>19</v>
      </c>
      <c r="G115" s="2">
        <v>64</v>
      </c>
      <c r="H115" s="2">
        <v>10</v>
      </c>
      <c r="I115" s="2">
        <v>9</v>
      </c>
      <c r="J115" s="2">
        <v>217</v>
      </c>
      <c r="K115" s="2">
        <v>100</v>
      </c>
      <c r="L115" s="3">
        <v>0.17013888888888887</v>
      </c>
      <c r="M115" s="2"/>
      <c r="N115" s="18" t="s">
        <v>36</v>
      </c>
      <c r="O115" s="2" t="s">
        <v>137</v>
      </c>
      <c r="P115" t="str">
        <f>_xlfn.CONCAT(D115,"_",Q115,"_",O115)</f>
        <v>CN_Oddy_091420_F21</v>
      </c>
      <c r="Q115" s="101" t="s">
        <v>131</v>
      </c>
      <c r="R115" s="216"/>
      <c r="S115" s="230"/>
      <c r="T115" s="135"/>
    </row>
    <row r="116" spans="1:23" ht="15.75">
      <c r="A116" s="1">
        <v>44088</v>
      </c>
      <c r="B116" s="2" t="s">
        <v>66</v>
      </c>
      <c r="C116" s="2" t="s">
        <v>67</v>
      </c>
      <c r="D116" s="2" t="s">
        <v>147</v>
      </c>
      <c r="E116" s="2">
        <v>30</v>
      </c>
      <c r="F116" s="2" t="s">
        <v>19</v>
      </c>
      <c r="G116" s="2">
        <v>64</v>
      </c>
      <c r="H116" s="2">
        <v>10</v>
      </c>
      <c r="I116" s="2">
        <v>10</v>
      </c>
      <c r="J116" s="2">
        <v>264</v>
      </c>
      <c r="K116" s="2">
        <v>100</v>
      </c>
      <c r="L116" s="3">
        <v>0.17361111111111113</v>
      </c>
      <c r="M116" s="2"/>
      <c r="N116" s="18" t="s">
        <v>36</v>
      </c>
      <c r="O116" s="2" t="s">
        <v>138</v>
      </c>
      <c r="P116" t="str">
        <f>_xlfn.CONCAT(D116,"_",Q116,"_",O116)</f>
        <v>CN_Oddy_091420_F22</v>
      </c>
      <c r="Q116" s="101" t="s">
        <v>131</v>
      </c>
      <c r="R116" s="216"/>
      <c r="S116" s="230"/>
      <c r="T116" s="135"/>
    </row>
    <row r="117" spans="1:23" ht="15.75">
      <c r="A117" s="1">
        <v>44088</v>
      </c>
      <c r="B117" s="2" t="s">
        <v>66</v>
      </c>
      <c r="C117" s="2" t="s">
        <v>67</v>
      </c>
      <c r="D117" s="2" t="s">
        <v>147</v>
      </c>
      <c r="E117" s="2">
        <v>30</v>
      </c>
      <c r="F117" s="2" t="s">
        <v>19</v>
      </c>
      <c r="G117" s="2">
        <v>64</v>
      </c>
      <c r="H117" s="2">
        <v>10</v>
      </c>
      <c r="I117" s="2">
        <v>10</v>
      </c>
      <c r="J117" s="2">
        <v>264</v>
      </c>
      <c r="K117" s="2">
        <v>100</v>
      </c>
      <c r="L117" s="3">
        <v>0.17361111111111113</v>
      </c>
      <c r="M117" s="2"/>
      <c r="N117" s="18" t="s">
        <v>36</v>
      </c>
      <c r="O117" s="2" t="s">
        <v>139</v>
      </c>
      <c r="P117" t="str">
        <f>_xlfn.CONCAT(D117,"_",Q117,"_",O117)</f>
        <v>CN_Oddy_091420_F23</v>
      </c>
      <c r="Q117" s="101" t="s">
        <v>131</v>
      </c>
      <c r="R117" s="216"/>
      <c r="S117" s="230"/>
      <c r="T117" s="135"/>
    </row>
    <row r="118" spans="1:23" ht="15.75">
      <c r="A118" s="1">
        <v>44088</v>
      </c>
      <c r="B118" s="2" t="s">
        <v>66</v>
      </c>
      <c r="C118" s="2" t="s">
        <v>67</v>
      </c>
      <c r="D118" s="2" t="s">
        <v>147</v>
      </c>
      <c r="E118" s="2">
        <v>30</v>
      </c>
      <c r="F118" s="2" t="s">
        <v>19</v>
      </c>
      <c r="G118" s="2">
        <v>64</v>
      </c>
      <c r="H118" s="2">
        <v>10</v>
      </c>
      <c r="I118" s="2">
        <v>10</v>
      </c>
      <c r="J118" s="2">
        <v>264</v>
      </c>
      <c r="K118" s="2">
        <v>100</v>
      </c>
      <c r="L118" s="3">
        <v>0.17361111111111113</v>
      </c>
      <c r="M118" s="2"/>
      <c r="N118" s="18" t="s">
        <v>36</v>
      </c>
      <c r="O118" s="2" t="s">
        <v>140</v>
      </c>
      <c r="P118" t="str">
        <f>_xlfn.CONCAT(D118,"_",Q118,"_",O118)</f>
        <v>CN_Oddy_091420_F24</v>
      </c>
      <c r="Q118" s="101" t="s">
        <v>131</v>
      </c>
      <c r="R118" s="216"/>
      <c r="S118" s="230"/>
      <c r="T118" s="135"/>
    </row>
    <row r="119" spans="1:23" s="13" customFormat="1" ht="15.75">
      <c r="A119" s="1">
        <v>44088</v>
      </c>
      <c r="B119" s="2" t="s">
        <v>66</v>
      </c>
      <c r="C119" s="2" t="s">
        <v>67</v>
      </c>
      <c r="D119" s="2" t="s">
        <v>147</v>
      </c>
      <c r="E119" s="2">
        <v>30</v>
      </c>
      <c r="F119" s="2" t="s">
        <v>19</v>
      </c>
      <c r="G119" s="2">
        <v>64</v>
      </c>
      <c r="H119" s="2">
        <v>10</v>
      </c>
      <c r="I119" s="2">
        <v>7</v>
      </c>
      <c r="J119" s="2">
        <v>270</v>
      </c>
      <c r="K119" s="2">
        <v>80</v>
      </c>
      <c r="L119" s="3">
        <v>0.16458333333333333</v>
      </c>
      <c r="M119" s="2"/>
      <c r="N119" s="18" t="s">
        <v>36</v>
      </c>
      <c r="O119" s="2" t="s">
        <v>141</v>
      </c>
      <c r="P119" t="str">
        <f>_xlfn.CONCAT(D119,"_",Q119,"_",O119)</f>
        <v>CN_Oddy_091420_F25</v>
      </c>
      <c r="Q119" s="101" t="s">
        <v>131</v>
      </c>
      <c r="R119" s="216"/>
      <c r="S119" s="230"/>
      <c r="T119" s="135"/>
      <c r="U119"/>
      <c r="V119"/>
      <c r="W119"/>
    </row>
    <row r="120" spans="1:23" s="13" customFormat="1" ht="15.75">
      <c r="A120" s="1">
        <v>44088</v>
      </c>
      <c r="B120" s="2" t="s">
        <v>66</v>
      </c>
      <c r="C120" s="2" t="s">
        <v>67</v>
      </c>
      <c r="D120" s="2" t="s">
        <v>147</v>
      </c>
      <c r="E120" s="2">
        <v>30</v>
      </c>
      <c r="F120" s="2" t="s">
        <v>19</v>
      </c>
      <c r="G120" s="2">
        <v>64</v>
      </c>
      <c r="H120" s="2">
        <v>10</v>
      </c>
      <c r="I120" s="2">
        <v>7</v>
      </c>
      <c r="J120" s="2">
        <v>270</v>
      </c>
      <c r="K120" s="2">
        <v>80</v>
      </c>
      <c r="L120" s="3">
        <v>0.16458333333333333</v>
      </c>
      <c r="M120" s="2"/>
      <c r="N120" s="18" t="s">
        <v>36</v>
      </c>
      <c r="O120" s="2" t="s">
        <v>142</v>
      </c>
      <c r="P120" t="str">
        <f>_xlfn.CONCAT(D120,"_",Q120,"_",O120)</f>
        <v>CN_Oddy_091420_F26</v>
      </c>
      <c r="Q120" s="101" t="s">
        <v>131</v>
      </c>
      <c r="R120" s="216"/>
      <c r="S120" s="230"/>
      <c r="T120" s="135"/>
      <c r="U120"/>
      <c r="V120"/>
      <c r="W120"/>
    </row>
    <row r="121" spans="1:23" s="13" customFormat="1" ht="15.75">
      <c r="A121" s="1">
        <v>44088</v>
      </c>
      <c r="B121" s="2" t="s">
        <v>66</v>
      </c>
      <c r="C121" s="2" t="s">
        <v>67</v>
      </c>
      <c r="D121" s="2" t="s">
        <v>147</v>
      </c>
      <c r="E121" s="2">
        <v>30</v>
      </c>
      <c r="F121" s="2" t="s">
        <v>19</v>
      </c>
      <c r="G121" s="2">
        <v>64</v>
      </c>
      <c r="H121" s="2">
        <v>10</v>
      </c>
      <c r="I121" s="2">
        <v>7</v>
      </c>
      <c r="J121" s="2">
        <v>270</v>
      </c>
      <c r="K121" s="2">
        <v>80</v>
      </c>
      <c r="L121" s="3">
        <v>0.16458333333333333</v>
      </c>
      <c r="M121" s="2"/>
      <c r="N121" s="18" t="s">
        <v>36</v>
      </c>
      <c r="O121" s="2" t="s">
        <v>143</v>
      </c>
      <c r="P121" t="str">
        <f>_xlfn.CONCAT(D121,"_",Q121,"_",O121)</f>
        <v>CN_Oddy_091420_F27</v>
      </c>
      <c r="Q121" s="101" t="s">
        <v>131</v>
      </c>
      <c r="R121" s="216"/>
      <c r="S121" s="230"/>
      <c r="T121" s="135"/>
      <c r="U121"/>
      <c r="V121"/>
      <c r="W121"/>
    </row>
    <row r="122" spans="1:23" s="13" customFormat="1" ht="15.75">
      <c r="A122" s="1">
        <v>44088</v>
      </c>
      <c r="B122" s="2" t="s">
        <v>66</v>
      </c>
      <c r="C122" s="2" t="s">
        <v>67</v>
      </c>
      <c r="D122" s="2" t="s">
        <v>147</v>
      </c>
      <c r="E122" s="2">
        <v>30</v>
      </c>
      <c r="F122" s="2" t="s">
        <v>19</v>
      </c>
      <c r="G122" s="2">
        <v>64</v>
      </c>
      <c r="H122" s="2">
        <v>10</v>
      </c>
      <c r="I122" s="2">
        <v>5</v>
      </c>
      <c r="J122" s="2">
        <v>132</v>
      </c>
      <c r="K122" s="2">
        <v>15</v>
      </c>
      <c r="L122" s="2"/>
      <c r="M122" s="2"/>
      <c r="N122" s="18" t="s">
        <v>36</v>
      </c>
      <c r="O122" s="2" t="s">
        <v>144</v>
      </c>
      <c r="P122" t="str">
        <f>_xlfn.CONCAT(D122,"_",Q122,"_",O122)</f>
        <v>CN_Oddy_091420_F28</v>
      </c>
      <c r="Q122" s="101" t="s">
        <v>131</v>
      </c>
      <c r="R122" s="216"/>
      <c r="S122" s="231"/>
      <c r="T122"/>
      <c r="U122"/>
      <c r="V122"/>
      <c r="W122"/>
    </row>
    <row r="123" spans="1:23" s="13" customFormat="1" ht="15.75">
      <c r="A123" s="1">
        <v>44088</v>
      </c>
      <c r="B123" s="2" t="s">
        <v>66</v>
      </c>
      <c r="C123" s="2" t="s">
        <v>67</v>
      </c>
      <c r="D123" s="2" t="s">
        <v>147</v>
      </c>
      <c r="E123" s="2">
        <v>30</v>
      </c>
      <c r="F123" s="2" t="s">
        <v>19</v>
      </c>
      <c r="G123" s="2">
        <v>64</v>
      </c>
      <c r="H123" s="2">
        <v>10</v>
      </c>
      <c r="I123" s="2">
        <v>5</v>
      </c>
      <c r="J123" s="2">
        <v>132</v>
      </c>
      <c r="K123" s="2">
        <v>15</v>
      </c>
      <c r="L123" s="2"/>
      <c r="M123" s="2"/>
      <c r="N123" s="18" t="s">
        <v>36</v>
      </c>
      <c r="O123" s="2" t="s">
        <v>145</v>
      </c>
      <c r="P123" t="str">
        <f>_xlfn.CONCAT(D123,"_",Q123,"_",O123)</f>
        <v>CN_Oddy_091420_F29</v>
      </c>
      <c r="Q123" s="101" t="s">
        <v>131</v>
      </c>
      <c r="R123" s="216"/>
      <c r="S123" s="231"/>
      <c r="T123"/>
      <c r="U123"/>
      <c r="V123"/>
      <c r="W123"/>
    </row>
    <row r="124" spans="1:23" s="13" customFormat="1" ht="15.75">
      <c r="A124" s="1">
        <v>44088</v>
      </c>
      <c r="B124" s="2" t="s">
        <v>66</v>
      </c>
      <c r="C124" s="2" t="s">
        <v>67</v>
      </c>
      <c r="D124" s="2" t="s">
        <v>147</v>
      </c>
      <c r="E124" s="2">
        <v>30</v>
      </c>
      <c r="F124" s="2" t="s">
        <v>19</v>
      </c>
      <c r="G124" s="2">
        <v>64</v>
      </c>
      <c r="H124" s="2">
        <v>10</v>
      </c>
      <c r="I124" s="2">
        <v>5</v>
      </c>
      <c r="J124" s="2">
        <v>132</v>
      </c>
      <c r="K124" s="2">
        <v>15</v>
      </c>
      <c r="L124" s="2"/>
      <c r="M124" s="2"/>
      <c r="N124" s="18" t="s">
        <v>36</v>
      </c>
      <c r="O124" s="2" t="s">
        <v>146</v>
      </c>
      <c r="P124" t="str">
        <f>_xlfn.CONCAT(D124,"_",Q124,"_",O124)</f>
        <v>CN_Oddy_091420_F30</v>
      </c>
      <c r="Q124" s="101" t="s">
        <v>131</v>
      </c>
      <c r="R124" s="216"/>
      <c r="S124" s="231"/>
      <c r="T124"/>
      <c r="U124"/>
      <c r="V124"/>
      <c r="W124"/>
    </row>
    <row r="125" spans="1:23" s="13" customFormat="1" ht="15.75">
      <c r="A125" s="142">
        <v>44084</v>
      </c>
      <c r="B125" s="98" t="s">
        <v>16</v>
      </c>
      <c r="C125" s="98" t="s">
        <v>45</v>
      </c>
      <c r="D125" s="98" t="s">
        <v>149</v>
      </c>
      <c r="E125" s="98">
        <v>32</v>
      </c>
      <c r="F125" s="98" t="s">
        <v>35</v>
      </c>
      <c r="G125" s="98">
        <v>70</v>
      </c>
      <c r="H125" s="98">
        <v>100</v>
      </c>
      <c r="I125" s="98">
        <v>1</v>
      </c>
      <c r="J125" s="98">
        <v>21</v>
      </c>
      <c r="K125" s="98">
        <v>30</v>
      </c>
      <c r="L125" s="153">
        <v>0.45833333333333331</v>
      </c>
      <c r="M125" s="153">
        <v>0.46180555555555558</v>
      </c>
      <c r="N125" s="99">
        <v>0</v>
      </c>
      <c r="O125" s="98" t="s">
        <v>20</v>
      </c>
      <c r="P125" s="87" t="str">
        <f>_xlfn.CONCAT(D125,"_",Q125,"_",O125)</f>
        <v>CW_Maxwell_091020_F1</v>
      </c>
      <c r="Q125" s="101" t="s">
        <v>150</v>
      </c>
      <c r="R125" s="216">
        <v>1</v>
      </c>
      <c r="S125" s="216">
        <v>1</v>
      </c>
      <c r="T125"/>
      <c r="U125"/>
      <c r="V125"/>
      <c r="W125"/>
    </row>
    <row r="126" spans="1:23" s="13" customFormat="1" ht="15.75">
      <c r="A126" s="142">
        <v>44084</v>
      </c>
      <c r="B126" s="98" t="s">
        <v>16</v>
      </c>
      <c r="C126" s="98" t="s">
        <v>45</v>
      </c>
      <c r="D126" s="98" t="s">
        <v>149</v>
      </c>
      <c r="E126" s="98">
        <v>32</v>
      </c>
      <c r="F126" s="98" t="s">
        <v>35</v>
      </c>
      <c r="G126" s="98">
        <v>70</v>
      </c>
      <c r="H126" s="98">
        <v>100</v>
      </c>
      <c r="I126" s="98">
        <v>1</v>
      </c>
      <c r="J126" s="98">
        <v>21</v>
      </c>
      <c r="K126" s="98">
        <v>30</v>
      </c>
      <c r="L126" s="153">
        <v>0.45833333333333331</v>
      </c>
      <c r="M126" s="153">
        <v>0.46180555555555558</v>
      </c>
      <c r="N126" s="99">
        <v>0</v>
      </c>
      <c r="O126" s="98" t="s">
        <v>21</v>
      </c>
      <c r="P126" s="87" t="str">
        <f>_xlfn.CONCAT(D126,"_",Q126,"_",O126)</f>
        <v>CW_Maxwell_091020_F2</v>
      </c>
      <c r="Q126" s="101" t="s">
        <v>150</v>
      </c>
      <c r="R126" s="216">
        <v>1</v>
      </c>
      <c r="S126" s="216">
        <v>1</v>
      </c>
      <c r="T126"/>
      <c r="U126"/>
      <c r="V126"/>
      <c r="W126"/>
    </row>
    <row r="127" spans="1:23" s="13" customFormat="1" ht="15.75">
      <c r="A127" s="142">
        <v>44084</v>
      </c>
      <c r="B127" s="98" t="s">
        <v>16</v>
      </c>
      <c r="C127" s="98" t="s">
        <v>45</v>
      </c>
      <c r="D127" s="98" t="s">
        <v>149</v>
      </c>
      <c r="E127" s="98">
        <v>32</v>
      </c>
      <c r="F127" s="98" t="s">
        <v>35</v>
      </c>
      <c r="G127" s="98">
        <v>70</v>
      </c>
      <c r="H127" s="98">
        <v>100</v>
      </c>
      <c r="I127" s="98">
        <v>1</v>
      </c>
      <c r="J127" s="98">
        <v>21</v>
      </c>
      <c r="K127" s="98">
        <v>30</v>
      </c>
      <c r="L127" s="153">
        <v>0.45833333333333331</v>
      </c>
      <c r="M127" s="153">
        <v>0.46180555555555558</v>
      </c>
      <c r="N127" s="99">
        <v>0</v>
      </c>
      <c r="O127" s="98" t="s">
        <v>22</v>
      </c>
      <c r="P127" s="87" t="str">
        <f>_xlfn.CONCAT(D127,"_",Q127,"_",O127)</f>
        <v>CW_Maxwell_091020_F3</v>
      </c>
      <c r="Q127" s="101" t="s">
        <v>150</v>
      </c>
      <c r="R127" s="216">
        <v>1</v>
      </c>
      <c r="S127" s="216">
        <v>1</v>
      </c>
      <c r="T127"/>
      <c r="U127"/>
      <c r="V127"/>
      <c r="W127"/>
    </row>
    <row r="128" spans="1:23" s="13" customFormat="1" ht="15.75">
      <c r="A128" s="142">
        <v>44084</v>
      </c>
      <c r="B128" s="98" t="s">
        <v>16</v>
      </c>
      <c r="C128" s="98" t="s">
        <v>45</v>
      </c>
      <c r="D128" s="98" t="s">
        <v>149</v>
      </c>
      <c r="E128" s="98">
        <v>32</v>
      </c>
      <c r="F128" s="98" t="s">
        <v>35</v>
      </c>
      <c r="G128" s="98">
        <v>70</v>
      </c>
      <c r="H128" s="98">
        <v>100</v>
      </c>
      <c r="I128" s="98">
        <v>4</v>
      </c>
      <c r="J128" s="98">
        <v>79.2</v>
      </c>
      <c r="K128" s="98">
        <v>100</v>
      </c>
      <c r="L128" s="153">
        <v>0.4826388888888889</v>
      </c>
      <c r="M128" s="98"/>
      <c r="N128" s="99" t="s">
        <v>36</v>
      </c>
      <c r="O128" s="98" t="s">
        <v>112</v>
      </c>
      <c r="P128" s="87" t="str">
        <f>_xlfn.CONCAT(D128,"_",Q128,"_",O128)</f>
        <v>CW_Maxwell_091020_F4</v>
      </c>
      <c r="Q128" s="101" t="s">
        <v>150</v>
      </c>
      <c r="R128" s="216">
        <v>1</v>
      </c>
      <c r="S128" s="216">
        <v>1</v>
      </c>
      <c r="T128"/>
      <c r="U128"/>
      <c r="V128"/>
      <c r="W128"/>
    </row>
    <row r="129" spans="1:23" s="13" customFormat="1" ht="15.75">
      <c r="A129" s="142">
        <v>44084</v>
      </c>
      <c r="B129" s="98" t="s">
        <v>16</v>
      </c>
      <c r="C129" s="98" t="s">
        <v>45</v>
      </c>
      <c r="D129" s="98" t="s">
        <v>149</v>
      </c>
      <c r="E129" s="98">
        <v>32</v>
      </c>
      <c r="F129" s="98" t="s">
        <v>35</v>
      </c>
      <c r="G129" s="98">
        <v>70</v>
      </c>
      <c r="H129" s="98">
        <v>100</v>
      </c>
      <c r="I129" s="98">
        <v>4</v>
      </c>
      <c r="J129" s="98">
        <v>79.2</v>
      </c>
      <c r="K129" s="98">
        <v>100</v>
      </c>
      <c r="L129" s="153">
        <v>0.4826388888888889</v>
      </c>
      <c r="M129" s="98"/>
      <c r="N129" s="99" t="s">
        <v>36</v>
      </c>
      <c r="O129" s="98" t="s">
        <v>113</v>
      </c>
      <c r="P129" s="87" t="str">
        <f>_xlfn.CONCAT(D129,"_",Q129,"_",O129)</f>
        <v>CW_Maxwell_091020_F5</v>
      </c>
      <c r="Q129" s="101" t="s">
        <v>150</v>
      </c>
      <c r="R129" s="216">
        <v>1</v>
      </c>
      <c r="S129" s="216">
        <v>1</v>
      </c>
      <c r="T129"/>
      <c r="U129"/>
      <c r="V129"/>
      <c r="W129"/>
    </row>
    <row r="130" spans="1:23" s="13" customFormat="1" ht="15.75">
      <c r="A130" s="142">
        <v>44084</v>
      </c>
      <c r="B130" s="98" t="s">
        <v>16</v>
      </c>
      <c r="C130" s="98" t="s">
        <v>45</v>
      </c>
      <c r="D130" s="98" t="s">
        <v>149</v>
      </c>
      <c r="E130" s="98">
        <v>32</v>
      </c>
      <c r="F130" s="98" t="s">
        <v>35</v>
      </c>
      <c r="G130" s="98">
        <v>70</v>
      </c>
      <c r="H130" s="98">
        <v>100</v>
      </c>
      <c r="I130" s="98">
        <v>4</v>
      </c>
      <c r="J130" s="98">
        <v>79.2</v>
      </c>
      <c r="K130" s="98">
        <v>100</v>
      </c>
      <c r="L130" s="153">
        <v>0.4826388888888889</v>
      </c>
      <c r="M130" s="98"/>
      <c r="N130" s="99" t="s">
        <v>36</v>
      </c>
      <c r="O130" s="98" t="s">
        <v>114</v>
      </c>
      <c r="P130" s="87" t="str">
        <f>_xlfn.CONCAT(D130,"_",Q130,"_",O130)</f>
        <v>CW_Maxwell_091020_F6</v>
      </c>
      <c r="Q130" s="101" t="s">
        <v>150</v>
      </c>
      <c r="R130" s="216">
        <v>1</v>
      </c>
      <c r="S130" s="216">
        <v>1</v>
      </c>
      <c r="T130"/>
      <c r="U130"/>
      <c r="V130"/>
      <c r="W130"/>
    </row>
    <row r="131" spans="1:23" s="13" customFormat="1" ht="15.75">
      <c r="A131" s="142">
        <v>44084</v>
      </c>
      <c r="B131" s="98" t="s">
        <v>32</v>
      </c>
      <c r="C131" s="98" t="s">
        <v>45</v>
      </c>
      <c r="D131" s="98" t="s">
        <v>149</v>
      </c>
      <c r="E131" s="98">
        <v>32</v>
      </c>
      <c r="F131" s="98" t="s">
        <v>35</v>
      </c>
      <c r="G131" s="98">
        <v>70</v>
      </c>
      <c r="H131" s="98">
        <v>100</v>
      </c>
      <c r="I131" s="98">
        <v>5</v>
      </c>
      <c r="J131" s="98">
        <v>79.2</v>
      </c>
      <c r="K131" s="98">
        <v>90</v>
      </c>
      <c r="L131" s="153">
        <v>0.48958333333333331</v>
      </c>
      <c r="M131" s="98"/>
      <c r="N131" s="99" t="s">
        <v>36</v>
      </c>
      <c r="O131" s="98" t="s">
        <v>115</v>
      </c>
      <c r="P131" s="87" t="str">
        <f>_xlfn.CONCAT(D131,"_",Q131,"_",O131)</f>
        <v>CW_Maxwell_091020_F7</v>
      </c>
      <c r="Q131" s="101" t="s">
        <v>150</v>
      </c>
      <c r="R131" s="216">
        <v>1</v>
      </c>
      <c r="S131" s="216">
        <v>1</v>
      </c>
      <c r="T131"/>
      <c r="U131"/>
      <c r="V131"/>
      <c r="W131"/>
    </row>
    <row r="132" spans="1:23" s="13" customFormat="1" ht="15.75">
      <c r="A132" s="142">
        <v>44084</v>
      </c>
      <c r="B132" s="98" t="s">
        <v>32</v>
      </c>
      <c r="C132" s="98" t="s">
        <v>45</v>
      </c>
      <c r="D132" s="98" t="s">
        <v>149</v>
      </c>
      <c r="E132" s="98">
        <v>32</v>
      </c>
      <c r="F132" s="98" t="s">
        <v>35</v>
      </c>
      <c r="G132" s="98">
        <v>70</v>
      </c>
      <c r="H132" s="98">
        <v>100</v>
      </c>
      <c r="I132" s="98">
        <v>5</v>
      </c>
      <c r="J132" s="98">
        <v>79.2</v>
      </c>
      <c r="K132" s="98">
        <v>90</v>
      </c>
      <c r="L132" s="153">
        <v>0.48958333333333331</v>
      </c>
      <c r="M132" s="98"/>
      <c r="N132" s="99" t="s">
        <v>36</v>
      </c>
      <c r="O132" s="98" t="s">
        <v>116</v>
      </c>
      <c r="P132" s="87" t="str">
        <f>_xlfn.CONCAT(D132,"_",Q132,"_",O132)</f>
        <v>CW_Maxwell_091020_F8</v>
      </c>
      <c r="Q132" s="101" t="s">
        <v>150</v>
      </c>
      <c r="R132" s="216">
        <v>1</v>
      </c>
      <c r="S132" s="216">
        <v>1</v>
      </c>
      <c r="T132"/>
      <c r="U132"/>
      <c r="V132"/>
      <c r="W132"/>
    </row>
    <row r="133" spans="1:23" s="13" customFormat="1" ht="15.75">
      <c r="A133" s="142">
        <v>44084</v>
      </c>
      <c r="B133" s="98" t="s">
        <v>32</v>
      </c>
      <c r="C133" s="98" t="s">
        <v>45</v>
      </c>
      <c r="D133" s="98" t="s">
        <v>149</v>
      </c>
      <c r="E133" s="98">
        <v>32</v>
      </c>
      <c r="F133" s="98" t="s">
        <v>35</v>
      </c>
      <c r="G133" s="98">
        <v>70</v>
      </c>
      <c r="H133" s="98">
        <v>100</v>
      </c>
      <c r="I133" s="98">
        <v>5</v>
      </c>
      <c r="J133" s="98">
        <v>79.2</v>
      </c>
      <c r="K133" s="98">
        <v>90</v>
      </c>
      <c r="L133" s="153">
        <v>0.48958333333333331</v>
      </c>
      <c r="M133" s="98"/>
      <c r="N133" s="99" t="s">
        <v>36</v>
      </c>
      <c r="O133" s="98" t="s">
        <v>117</v>
      </c>
      <c r="P133" s="87" t="str">
        <f>_xlfn.CONCAT(D133,"_",Q133,"_",O133)</f>
        <v>CW_Maxwell_091020_F9</v>
      </c>
      <c r="Q133" s="101" t="s">
        <v>150</v>
      </c>
      <c r="R133" s="216">
        <v>1</v>
      </c>
      <c r="S133" s="216">
        <v>1</v>
      </c>
      <c r="T133"/>
      <c r="U133"/>
      <c r="V133"/>
      <c r="W133"/>
    </row>
    <row r="134" spans="1:23" s="13" customFormat="1" ht="15.75">
      <c r="A134" s="142">
        <v>44084</v>
      </c>
      <c r="B134" s="98" t="s">
        <v>32</v>
      </c>
      <c r="C134" s="98" t="s">
        <v>45</v>
      </c>
      <c r="D134" s="98" t="s">
        <v>149</v>
      </c>
      <c r="E134" s="98">
        <v>32</v>
      </c>
      <c r="F134" s="98" t="s">
        <v>35</v>
      </c>
      <c r="G134" s="98">
        <v>70</v>
      </c>
      <c r="H134" s="98">
        <v>100</v>
      </c>
      <c r="I134" s="98">
        <v>2</v>
      </c>
      <c r="J134" s="98">
        <v>28</v>
      </c>
      <c r="K134" s="98">
        <v>100</v>
      </c>
      <c r="L134" s="153">
        <v>0.47638888888888892</v>
      </c>
      <c r="M134" s="153">
        <v>0.47986111111111113</v>
      </c>
      <c r="N134" s="99">
        <v>15</v>
      </c>
      <c r="O134" s="98" t="s">
        <v>118</v>
      </c>
      <c r="P134" s="87" t="str">
        <f>_xlfn.CONCAT(D134,"_",Q134,"_",O134)</f>
        <v>CW_Maxwell_091020_F10</v>
      </c>
      <c r="Q134" s="101" t="s">
        <v>150</v>
      </c>
      <c r="R134" s="216">
        <v>1</v>
      </c>
      <c r="S134" s="216">
        <v>1</v>
      </c>
      <c r="T134"/>
      <c r="U134"/>
      <c r="V134"/>
      <c r="W134"/>
    </row>
    <row r="135" spans="1:23" s="13" customFormat="1" ht="15.75">
      <c r="A135" s="142">
        <v>44084</v>
      </c>
      <c r="B135" s="98" t="s">
        <v>32</v>
      </c>
      <c r="C135" s="98" t="s">
        <v>45</v>
      </c>
      <c r="D135" s="98" t="s">
        <v>149</v>
      </c>
      <c r="E135" s="98">
        <v>32</v>
      </c>
      <c r="F135" s="98" t="s">
        <v>35</v>
      </c>
      <c r="G135" s="98">
        <v>70</v>
      </c>
      <c r="H135" s="98">
        <v>100</v>
      </c>
      <c r="I135" s="98">
        <v>2</v>
      </c>
      <c r="J135" s="98">
        <v>28</v>
      </c>
      <c r="K135" s="98">
        <v>100</v>
      </c>
      <c r="L135" s="153">
        <v>0.47638888888888892</v>
      </c>
      <c r="M135" s="153">
        <v>0.47986111111111113</v>
      </c>
      <c r="N135" s="99">
        <v>15</v>
      </c>
      <c r="O135" s="98" t="s">
        <v>119</v>
      </c>
      <c r="P135" s="87" t="str">
        <f>_xlfn.CONCAT(D135,"_",Q135,"_",O135)</f>
        <v>CW_Maxwell_091020_F11</v>
      </c>
      <c r="Q135" s="101" t="s">
        <v>150</v>
      </c>
      <c r="R135" s="216"/>
      <c r="S135" s="216"/>
      <c r="T135"/>
      <c r="U135"/>
      <c r="V135"/>
      <c r="W135"/>
    </row>
    <row r="136" spans="1:23" s="13" customFormat="1" ht="15.75">
      <c r="A136" s="142">
        <v>44084</v>
      </c>
      <c r="B136" s="98" t="s">
        <v>32</v>
      </c>
      <c r="C136" s="98" t="s">
        <v>45</v>
      </c>
      <c r="D136" s="98" t="s">
        <v>149</v>
      </c>
      <c r="E136" s="98">
        <v>32</v>
      </c>
      <c r="F136" s="98" t="s">
        <v>35</v>
      </c>
      <c r="G136" s="98">
        <v>70</v>
      </c>
      <c r="H136" s="98">
        <v>100</v>
      </c>
      <c r="I136" s="98">
        <v>2</v>
      </c>
      <c r="J136" s="98">
        <v>28</v>
      </c>
      <c r="K136" s="98">
        <v>100</v>
      </c>
      <c r="L136" s="153">
        <v>0.47638888888888892</v>
      </c>
      <c r="M136" s="153">
        <v>0.47986111111111113</v>
      </c>
      <c r="N136" s="99">
        <v>15</v>
      </c>
      <c r="O136" s="98" t="s">
        <v>120</v>
      </c>
      <c r="P136" s="87" t="str">
        <f>_xlfn.CONCAT(D136,"_",Q136,"_",O136)</f>
        <v>CW_Maxwell_091020_F12</v>
      </c>
      <c r="Q136" s="101" t="s">
        <v>150</v>
      </c>
      <c r="R136" s="216"/>
      <c r="S136" s="216"/>
      <c r="T136"/>
      <c r="U136"/>
      <c r="V136"/>
      <c r="W136"/>
    </row>
    <row r="137" spans="1:23" ht="15.75">
      <c r="A137" s="142">
        <v>44084</v>
      </c>
      <c r="B137" s="98" t="s">
        <v>32</v>
      </c>
      <c r="C137" s="98" t="s">
        <v>45</v>
      </c>
      <c r="D137" s="98" t="s">
        <v>149</v>
      </c>
      <c r="E137" s="98">
        <v>32</v>
      </c>
      <c r="F137" s="98" t="s">
        <v>35</v>
      </c>
      <c r="G137" s="98">
        <v>70</v>
      </c>
      <c r="H137" s="98">
        <v>100</v>
      </c>
      <c r="I137" s="98">
        <v>3</v>
      </c>
      <c r="J137" s="98">
        <v>71.900000000000006</v>
      </c>
      <c r="K137" s="98">
        <v>100</v>
      </c>
      <c r="L137" s="153">
        <v>0.4826388888888889</v>
      </c>
      <c r="M137" s="153">
        <v>0.48680555555555555</v>
      </c>
      <c r="N137" s="99">
        <v>16</v>
      </c>
      <c r="O137" s="98" t="s">
        <v>121</v>
      </c>
      <c r="P137" s="87" t="str">
        <f>_xlfn.CONCAT(D137,"_",Q137,"_",O137)</f>
        <v>CW_Maxwell_091020_F13</v>
      </c>
      <c r="Q137" s="101" t="s">
        <v>150</v>
      </c>
      <c r="R137" s="216"/>
      <c r="S137" s="216"/>
    </row>
    <row r="138" spans="1:23" ht="15.75">
      <c r="A138" s="142">
        <v>44084</v>
      </c>
      <c r="B138" s="98" t="s">
        <v>32</v>
      </c>
      <c r="C138" s="98" t="s">
        <v>45</v>
      </c>
      <c r="D138" s="98" t="s">
        <v>149</v>
      </c>
      <c r="E138" s="98">
        <v>32</v>
      </c>
      <c r="F138" s="98" t="s">
        <v>35</v>
      </c>
      <c r="G138" s="98">
        <v>70</v>
      </c>
      <c r="H138" s="98">
        <v>100</v>
      </c>
      <c r="I138" s="98">
        <v>3</v>
      </c>
      <c r="J138" s="98">
        <v>71.900000000000006</v>
      </c>
      <c r="K138" s="98">
        <v>100</v>
      </c>
      <c r="L138" s="153">
        <v>0.4826388888888889</v>
      </c>
      <c r="M138" s="153">
        <v>0.48680555555555555</v>
      </c>
      <c r="N138" s="99">
        <v>16</v>
      </c>
      <c r="O138" s="98" t="s">
        <v>122</v>
      </c>
      <c r="P138" s="87" t="str">
        <f>_xlfn.CONCAT(D138,"_",Q138,"_",O138)</f>
        <v>CW_Maxwell_091020_F14</v>
      </c>
      <c r="Q138" s="101" t="s">
        <v>150</v>
      </c>
      <c r="R138" s="216"/>
      <c r="S138" s="216"/>
    </row>
    <row r="139" spans="1:23" ht="15.75">
      <c r="A139" s="142">
        <v>44084</v>
      </c>
      <c r="B139" s="98" t="s">
        <v>32</v>
      </c>
      <c r="C139" s="98" t="s">
        <v>45</v>
      </c>
      <c r="D139" s="98" t="s">
        <v>149</v>
      </c>
      <c r="E139" s="98">
        <v>32</v>
      </c>
      <c r="F139" s="98" t="s">
        <v>35</v>
      </c>
      <c r="G139" s="98">
        <v>70</v>
      </c>
      <c r="H139" s="98">
        <v>100</v>
      </c>
      <c r="I139" s="98">
        <v>3</v>
      </c>
      <c r="J139" s="98">
        <v>71.900000000000006</v>
      </c>
      <c r="K139" s="98">
        <v>100</v>
      </c>
      <c r="L139" s="153">
        <v>0.4826388888888889</v>
      </c>
      <c r="M139" s="153">
        <v>0.48680555555555555</v>
      </c>
      <c r="N139" s="99">
        <v>16</v>
      </c>
      <c r="O139" s="98" t="s">
        <v>123</v>
      </c>
      <c r="P139" s="87" t="str">
        <f>_xlfn.CONCAT(D139,"_",Q139,"_",O139)</f>
        <v>CW_Maxwell_091020_F15</v>
      </c>
      <c r="Q139" s="101" t="s">
        <v>150</v>
      </c>
      <c r="R139" s="216"/>
      <c r="S139" s="216"/>
    </row>
    <row r="140" spans="1:23" ht="15.75">
      <c r="A140" s="115">
        <v>44094</v>
      </c>
      <c r="B140" s="121"/>
      <c r="C140" s="121" t="s">
        <v>45</v>
      </c>
      <c r="D140" s="98" t="s">
        <v>149</v>
      </c>
      <c r="E140" s="121"/>
      <c r="F140" s="121"/>
      <c r="G140" s="121">
        <v>61</v>
      </c>
      <c r="H140" s="121">
        <v>10</v>
      </c>
      <c r="I140" s="121">
        <v>1</v>
      </c>
      <c r="J140" s="121">
        <v>80</v>
      </c>
      <c r="K140" s="121">
        <v>75</v>
      </c>
      <c r="L140" s="127">
        <v>6.3888888888888884E-2</v>
      </c>
      <c r="M140" s="127">
        <v>6.7361111111111108E-2</v>
      </c>
      <c r="N140" s="130">
        <v>33</v>
      </c>
      <c r="O140" s="121" t="s">
        <v>20</v>
      </c>
      <c r="P140" s="87" t="str">
        <f>_xlfn.CONCAT(D140,"_",Q140,"_",O140)</f>
        <v>CW_Maxwell_092020_F1</v>
      </c>
      <c r="Q140" s="101" t="s">
        <v>151</v>
      </c>
      <c r="R140" s="216">
        <v>1</v>
      </c>
      <c r="S140" s="216">
        <v>1</v>
      </c>
    </row>
    <row r="141" spans="1:23" ht="15.75">
      <c r="A141" s="115">
        <v>44094</v>
      </c>
      <c r="B141" s="121"/>
      <c r="C141" s="121" t="s">
        <v>45</v>
      </c>
      <c r="D141" s="98" t="s">
        <v>149</v>
      </c>
      <c r="E141" s="121"/>
      <c r="F141" s="121"/>
      <c r="G141" s="121">
        <v>61</v>
      </c>
      <c r="H141" s="121">
        <v>10</v>
      </c>
      <c r="I141" s="121">
        <v>1</v>
      </c>
      <c r="J141" s="121">
        <v>80</v>
      </c>
      <c r="K141" s="121">
        <v>75</v>
      </c>
      <c r="L141" s="127">
        <v>6.3888888888888884E-2</v>
      </c>
      <c r="M141" s="127">
        <v>6.7361111111111108E-2</v>
      </c>
      <c r="N141" s="130">
        <v>33</v>
      </c>
      <c r="O141" s="121" t="s">
        <v>21</v>
      </c>
      <c r="P141" s="87" t="str">
        <f>_xlfn.CONCAT(D141,"_",Q141,"_",O141)</f>
        <v>CW_Maxwell_092020_F2</v>
      </c>
      <c r="Q141" s="101" t="s">
        <v>151</v>
      </c>
      <c r="R141" s="216">
        <v>1</v>
      </c>
      <c r="S141" s="216">
        <v>1</v>
      </c>
    </row>
    <row r="142" spans="1:23" ht="15.75">
      <c r="A142" s="115">
        <v>44094</v>
      </c>
      <c r="B142" s="121"/>
      <c r="C142" s="121" t="s">
        <v>45</v>
      </c>
      <c r="D142" s="98" t="s">
        <v>149</v>
      </c>
      <c r="E142" s="121"/>
      <c r="F142" s="121"/>
      <c r="G142" s="121">
        <v>61</v>
      </c>
      <c r="H142" s="121">
        <v>10</v>
      </c>
      <c r="I142" s="121">
        <v>1</v>
      </c>
      <c r="J142" s="121">
        <v>80</v>
      </c>
      <c r="K142" s="121">
        <v>75</v>
      </c>
      <c r="L142" s="127">
        <v>6.3888888888888884E-2</v>
      </c>
      <c r="M142" s="127">
        <v>6.7361111111111108E-2</v>
      </c>
      <c r="N142" s="130">
        <v>33</v>
      </c>
      <c r="O142" s="121" t="s">
        <v>22</v>
      </c>
      <c r="P142" s="87" t="str">
        <f>_xlfn.CONCAT(D142,"_",Q142,"_",O142)</f>
        <v>CW_Maxwell_092020_F3</v>
      </c>
      <c r="Q142" s="101" t="s">
        <v>151</v>
      </c>
      <c r="R142" s="216">
        <v>1</v>
      </c>
      <c r="S142" s="216">
        <v>1</v>
      </c>
    </row>
    <row r="143" spans="1:23" ht="15.75">
      <c r="A143" s="115">
        <v>44094</v>
      </c>
      <c r="B143" s="121"/>
      <c r="C143" s="121" t="s">
        <v>45</v>
      </c>
      <c r="D143" s="98" t="s">
        <v>149</v>
      </c>
      <c r="E143" s="121"/>
      <c r="F143" s="121"/>
      <c r="G143" s="121">
        <v>61</v>
      </c>
      <c r="H143" s="121">
        <v>10</v>
      </c>
      <c r="I143" s="121">
        <v>2</v>
      </c>
      <c r="J143" s="121">
        <v>90</v>
      </c>
      <c r="K143" s="121">
        <v>80</v>
      </c>
      <c r="L143" s="127">
        <v>6.5972222222222224E-2</v>
      </c>
      <c r="M143" s="127">
        <v>6.9444444444444434E-2</v>
      </c>
      <c r="N143" s="130">
        <v>50</v>
      </c>
      <c r="O143" s="121" t="s">
        <v>112</v>
      </c>
      <c r="P143" s="87" t="str">
        <f>_xlfn.CONCAT(D143,"_",Q143,"_",O143)</f>
        <v>CW_Maxwell_092020_F4</v>
      </c>
      <c r="Q143" s="101" t="s">
        <v>151</v>
      </c>
      <c r="R143" s="216">
        <v>1</v>
      </c>
      <c r="S143" s="216">
        <v>1</v>
      </c>
    </row>
    <row r="144" spans="1:23" ht="15.75">
      <c r="A144" s="115">
        <v>44094</v>
      </c>
      <c r="B144" s="121"/>
      <c r="C144" s="121" t="s">
        <v>45</v>
      </c>
      <c r="D144" s="98" t="s">
        <v>149</v>
      </c>
      <c r="E144" s="121"/>
      <c r="F144" s="121"/>
      <c r="G144" s="121">
        <v>61</v>
      </c>
      <c r="H144" s="121">
        <v>10</v>
      </c>
      <c r="I144" s="121">
        <v>2</v>
      </c>
      <c r="J144" s="121">
        <v>90</v>
      </c>
      <c r="K144" s="121">
        <v>80</v>
      </c>
      <c r="L144" s="127">
        <v>6.5972222222222224E-2</v>
      </c>
      <c r="M144" s="127">
        <v>6.9444444444444434E-2</v>
      </c>
      <c r="N144" s="130">
        <v>50</v>
      </c>
      <c r="O144" s="121" t="s">
        <v>113</v>
      </c>
      <c r="P144" s="87" t="str">
        <f>_xlfn.CONCAT(D144,"_",Q144,"_",O144)</f>
        <v>CW_Maxwell_092020_F5</v>
      </c>
      <c r="Q144" s="101" t="s">
        <v>151</v>
      </c>
      <c r="R144" s="216">
        <v>1</v>
      </c>
      <c r="S144" s="216">
        <v>1</v>
      </c>
    </row>
    <row r="145" spans="1:23" ht="15.75">
      <c r="A145" s="115">
        <v>44094</v>
      </c>
      <c r="B145" s="121"/>
      <c r="C145" s="121" t="s">
        <v>45</v>
      </c>
      <c r="D145" s="98" t="s">
        <v>149</v>
      </c>
      <c r="E145" s="121"/>
      <c r="F145" s="121"/>
      <c r="G145" s="121">
        <v>61</v>
      </c>
      <c r="H145" s="121">
        <v>10</v>
      </c>
      <c r="I145" s="121">
        <v>2</v>
      </c>
      <c r="J145" s="121">
        <v>90</v>
      </c>
      <c r="K145" s="121">
        <v>80</v>
      </c>
      <c r="L145" s="127">
        <v>6.5972222222222224E-2</v>
      </c>
      <c r="M145" s="127">
        <v>6.9444444444444434E-2</v>
      </c>
      <c r="N145" s="130">
        <v>50</v>
      </c>
      <c r="O145" s="121" t="s">
        <v>114</v>
      </c>
      <c r="P145" s="87" t="str">
        <f>_xlfn.CONCAT(D145,"_",Q145,"_",O145)</f>
        <v>CW_Maxwell_092020_F6</v>
      </c>
      <c r="Q145" s="101" t="s">
        <v>151</v>
      </c>
      <c r="R145" s="216">
        <v>1</v>
      </c>
      <c r="S145" s="216">
        <v>1</v>
      </c>
    </row>
    <row r="146" spans="1:23" ht="15.75">
      <c r="A146" s="115">
        <v>44094</v>
      </c>
      <c r="B146" s="121"/>
      <c r="C146" s="121" t="s">
        <v>45</v>
      </c>
      <c r="D146" s="98" t="s">
        <v>149</v>
      </c>
      <c r="E146" s="121"/>
      <c r="F146" s="121"/>
      <c r="G146" s="121">
        <v>61</v>
      </c>
      <c r="H146" s="121">
        <v>10</v>
      </c>
      <c r="I146" s="121">
        <v>3</v>
      </c>
      <c r="J146" s="121">
        <v>75</v>
      </c>
      <c r="K146" s="121">
        <v>90</v>
      </c>
      <c r="L146" s="127">
        <v>7.2916666666666671E-2</v>
      </c>
      <c r="M146" s="127">
        <v>7.6388888888888895E-2</v>
      </c>
      <c r="N146" s="130">
        <v>11</v>
      </c>
      <c r="O146" s="121" t="s">
        <v>115</v>
      </c>
      <c r="P146" s="87" t="str">
        <f>_xlfn.CONCAT(D146,"_",Q146,"_",O146)</f>
        <v>CW_Maxwell_092020_F7</v>
      </c>
      <c r="Q146" s="101" t="s">
        <v>151</v>
      </c>
      <c r="R146" s="216">
        <v>1</v>
      </c>
      <c r="S146" s="216">
        <v>1</v>
      </c>
    </row>
    <row r="147" spans="1:23" ht="15.75">
      <c r="A147" s="115">
        <v>44094</v>
      </c>
      <c r="B147" s="121"/>
      <c r="C147" s="121" t="s">
        <v>45</v>
      </c>
      <c r="D147" s="98" t="s">
        <v>149</v>
      </c>
      <c r="E147" s="121"/>
      <c r="F147" s="121"/>
      <c r="G147" s="121">
        <v>61</v>
      </c>
      <c r="H147" s="121">
        <v>10</v>
      </c>
      <c r="I147" s="121">
        <v>3</v>
      </c>
      <c r="J147" s="121">
        <v>75</v>
      </c>
      <c r="K147" s="121">
        <v>90</v>
      </c>
      <c r="L147" s="127">
        <v>7.2916666666666671E-2</v>
      </c>
      <c r="M147" s="127">
        <v>7.6388888888888895E-2</v>
      </c>
      <c r="N147" s="130">
        <v>11</v>
      </c>
      <c r="O147" s="121" t="s">
        <v>116</v>
      </c>
      <c r="P147" s="87" t="str">
        <f>_xlfn.CONCAT(D147,"_",Q147,"_",O147)</f>
        <v>CW_Maxwell_092020_F8</v>
      </c>
      <c r="Q147" s="101" t="s">
        <v>151</v>
      </c>
      <c r="R147" s="216">
        <v>1</v>
      </c>
      <c r="S147" s="216">
        <v>1</v>
      </c>
    </row>
    <row r="148" spans="1:23" ht="15.75">
      <c r="A148" s="115">
        <v>44094</v>
      </c>
      <c r="B148" s="121"/>
      <c r="C148" s="121" t="s">
        <v>45</v>
      </c>
      <c r="D148" s="98" t="s">
        <v>149</v>
      </c>
      <c r="E148" s="121"/>
      <c r="F148" s="121"/>
      <c r="G148" s="121">
        <v>61</v>
      </c>
      <c r="H148" s="121">
        <v>10</v>
      </c>
      <c r="I148" s="121">
        <v>3</v>
      </c>
      <c r="J148" s="121">
        <v>75</v>
      </c>
      <c r="K148" s="121">
        <v>90</v>
      </c>
      <c r="L148" s="127">
        <v>7.2916666666666671E-2</v>
      </c>
      <c r="M148" s="127">
        <v>7.6388888888888895E-2</v>
      </c>
      <c r="N148" s="130">
        <v>11</v>
      </c>
      <c r="O148" s="121" t="s">
        <v>117</v>
      </c>
      <c r="P148" s="87" t="str">
        <f>_xlfn.CONCAT(D148,"_",Q148,"_",O148)</f>
        <v>CW_Maxwell_092020_F9</v>
      </c>
      <c r="Q148" s="101" t="s">
        <v>151</v>
      </c>
      <c r="R148" s="216">
        <v>1</v>
      </c>
      <c r="S148" s="216">
        <v>1</v>
      </c>
    </row>
    <row r="149" spans="1:23" ht="15.75">
      <c r="A149" s="115">
        <v>44094</v>
      </c>
      <c r="B149" s="121"/>
      <c r="C149" s="121" t="s">
        <v>45</v>
      </c>
      <c r="D149" s="98" t="s">
        <v>149</v>
      </c>
      <c r="E149" s="121"/>
      <c r="F149" s="121"/>
      <c r="G149" s="121">
        <v>61</v>
      </c>
      <c r="H149" s="121">
        <v>10</v>
      </c>
      <c r="I149" s="121">
        <v>4</v>
      </c>
      <c r="J149" s="121">
        <v>60</v>
      </c>
      <c r="K149" s="121">
        <v>80</v>
      </c>
      <c r="L149" s="125" t="s">
        <v>36</v>
      </c>
      <c r="M149" s="125" t="s">
        <v>36</v>
      </c>
      <c r="N149" s="125" t="s">
        <v>36</v>
      </c>
      <c r="O149" s="121" t="s">
        <v>118</v>
      </c>
      <c r="P149" s="87" t="str">
        <f>_xlfn.CONCAT(D149,"_",Q149,"_",O149)</f>
        <v>CW_Maxwell_092020_F10</v>
      </c>
      <c r="Q149" s="101" t="s">
        <v>151</v>
      </c>
      <c r="R149" s="216">
        <v>1</v>
      </c>
      <c r="S149" s="216">
        <v>1</v>
      </c>
    </row>
    <row r="150" spans="1:23" ht="15.75">
      <c r="A150" s="115">
        <v>44094</v>
      </c>
      <c r="B150" s="121"/>
      <c r="C150" s="121" t="s">
        <v>45</v>
      </c>
      <c r="D150" s="98" t="s">
        <v>149</v>
      </c>
      <c r="E150" s="121"/>
      <c r="F150" s="121"/>
      <c r="G150" s="121">
        <v>61</v>
      </c>
      <c r="H150" s="121">
        <v>10</v>
      </c>
      <c r="I150" s="121">
        <v>4</v>
      </c>
      <c r="J150" s="121">
        <v>60</v>
      </c>
      <c r="K150" s="121">
        <v>80</v>
      </c>
      <c r="L150" s="125" t="s">
        <v>36</v>
      </c>
      <c r="M150" s="125" t="s">
        <v>36</v>
      </c>
      <c r="N150" s="125" t="s">
        <v>36</v>
      </c>
      <c r="O150" s="121" t="s">
        <v>119</v>
      </c>
      <c r="P150" s="87" t="str">
        <f>_xlfn.CONCAT(D150,"_",Q150,"_",O150)</f>
        <v>CW_Maxwell_092020_F11</v>
      </c>
      <c r="Q150" s="101" t="s">
        <v>151</v>
      </c>
      <c r="R150" s="216"/>
    </row>
    <row r="151" spans="1:23" ht="15.75">
      <c r="A151" s="115">
        <v>44094</v>
      </c>
      <c r="B151" s="121"/>
      <c r="C151" s="121" t="s">
        <v>45</v>
      </c>
      <c r="D151" s="98" t="s">
        <v>149</v>
      </c>
      <c r="E151" s="121"/>
      <c r="F151" s="121"/>
      <c r="G151" s="121">
        <v>61</v>
      </c>
      <c r="H151" s="121">
        <v>10</v>
      </c>
      <c r="I151" s="121">
        <v>4</v>
      </c>
      <c r="J151" s="121">
        <v>60</v>
      </c>
      <c r="K151" s="121">
        <v>80</v>
      </c>
      <c r="L151" s="125" t="s">
        <v>36</v>
      </c>
      <c r="M151" s="125" t="s">
        <v>36</v>
      </c>
      <c r="N151" s="125" t="s">
        <v>36</v>
      </c>
      <c r="O151" s="121" t="s">
        <v>120</v>
      </c>
      <c r="P151" s="87" t="str">
        <f>_xlfn.CONCAT(D151,"_",Q151,"_",O151)</f>
        <v>CW_Maxwell_092020_F12</v>
      </c>
      <c r="Q151" s="101" t="s">
        <v>151</v>
      </c>
      <c r="R151" s="216"/>
    </row>
    <row r="152" spans="1:23" ht="15.75">
      <c r="A152" s="115">
        <v>44094</v>
      </c>
      <c r="B152" s="121"/>
      <c r="C152" s="121" t="s">
        <v>45</v>
      </c>
      <c r="D152" s="98" t="s">
        <v>149</v>
      </c>
      <c r="E152" s="121"/>
      <c r="F152" s="121"/>
      <c r="G152" s="121">
        <v>61</v>
      </c>
      <c r="H152" s="121">
        <v>10</v>
      </c>
      <c r="I152" s="121">
        <v>5</v>
      </c>
      <c r="J152" s="121">
        <v>50</v>
      </c>
      <c r="K152" s="121">
        <v>50</v>
      </c>
      <c r="L152" s="125" t="s">
        <v>36</v>
      </c>
      <c r="M152" s="125" t="s">
        <v>36</v>
      </c>
      <c r="N152" s="125" t="s">
        <v>36</v>
      </c>
      <c r="O152" s="121" t="s">
        <v>121</v>
      </c>
      <c r="P152" s="87" t="str">
        <f>_xlfn.CONCAT(D152,"_",Q152,"_",O152)</f>
        <v>CW_Maxwell_092020_F13</v>
      </c>
      <c r="Q152" s="101" t="s">
        <v>151</v>
      </c>
      <c r="R152" s="216"/>
    </row>
    <row r="153" spans="1:23" ht="15.75">
      <c r="A153" s="115">
        <v>44094</v>
      </c>
      <c r="B153" s="121"/>
      <c r="C153" s="121" t="s">
        <v>45</v>
      </c>
      <c r="D153" s="98" t="s">
        <v>149</v>
      </c>
      <c r="E153" s="121"/>
      <c r="F153" s="121"/>
      <c r="G153" s="121">
        <v>61</v>
      </c>
      <c r="H153" s="121">
        <v>10</v>
      </c>
      <c r="I153" s="121">
        <v>5</v>
      </c>
      <c r="J153" s="121">
        <v>50</v>
      </c>
      <c r="K153" s="121">
        <v>50</v>
      </c>
      <c r="L153" s="125" t="s">
        <v>36</v>
      </c>
      <c r="M153" s="125" t="s">
        <v>36</v>
      </c>
      <c r="N153" s="125" t="s">
        <v>36</v>
      </c>
      <c r="O153" s="121" t="s">
        <v>122</v>
      </c>
      <c r="P153" s="87" t="str">
        <f>_xlfn.CONCAT(D153,"_",Q153,"_",O153)</f>
        <v>CW_Maxwell_092020_F14</v>
      </c>
      <c r="Q153" s="101" t="s">
        <v>151</v>
      </c>
      <c r="R153" s="216"/>
    </row>
    <row r="154" spans="1:23" ht="15.75">
      <c r="A154" s="115">
        <v>44094</v>
      </c>
      <c r="B154" s="121"/>
      <c r="C154" s="121" t="s">
        <v>45</v>
      </c>
      <c r="D154" s="98" t="s">
        <v>149</v>
      </c>
      <c r="E154" s="121"/>
      <c r="F154" s="121"/>
      <c r="G154" s="121">
        <v>61</v>
      </c>
      <c r="H154" s="121">
        <v>10</v>
      </c>
      <c r="I154" s="121">
        <v>5</v>
      </c>
      <c r="J154" s="121">
        <v>50</v>
      </c>
      <c r="K154" s="121">
        <v>50</v>
      </c>
      <c r="L154" s="125" t="s">
        <v>36</v>
      </c>
      <c r="M154" s="125" t="s">
        <v>36</v>
      </c>
      <c r="N154" s="125" t="s">
        <v>36</v>
      </c>
      <c r="O154" s="121" t="s">
        <v>123</v>
      </c>
      <c r="P154" s="87" t="str">
        <f>_xlfn.CONCAT(D154,"_",Q154,"_",O154)</f>
        <v>CW_Maxwell_092020_F15</v>
      </c>
      <c r="Q154" s="101" t="s">
        <v>151</v>
      </c>
      <c r="R154" s="216"/>
    </row>
    <row r="155" spans="1:23" ht="15.75">
      <c r="A155" s="14">
        <v>44091</v>
      </c>
      <c r="B155" s="15" t="s">
        <v>66</v>
      </c>
      <c r="C155" s="15" t="s">
        <v>89</v>
      </c>
      <c r="D155" s="15" t="s">
        <v>152</v>
      </c>
      <c r="E155" s="15">
        <v>28</v>
      </c>
      <c r="F155" s="15" t="s">
        <v>19</v>
      </c>
      <c r="G155" s="15">
        <v>66</v>
      </c>
      <c r="H155" s="15">
        <v>15</v>
      </c>
      <c r="I155" s="15">
        <v>1</v>
      </c>
      <c r="J155" s="15">
        <v>200</v>
      </c>
      <c r="K155" s="15">
        <v>100</v>
      </c>
      <c r="L155" s="16">
        <v>0.13402777777777777</v>
      </c>
      <c r="M155" s="15"/>
      <c r="N155" s="19">
        <v>28</v>
      </c>
      <c r="O155" s="15" t="s">
        <v>20</v>
      </c>
      <c r="P155" t="str">
        <f>_xlfn.CONCAT(D155,"_",Q155,"_",O155)</f>
        <v>EK_Daniels_091720_F1</v>
      </c>
      <c r="Q155" s="101" t="s">
        <v>153</v>
      </c>
      <c r="R155" s="216">
        <v>1</v>
      </c>
      <c r="S155" s="231">
        <v>1</v>
      </c>
      <c r="U155" s="163">
        <v>373.5</v>
      </c>
      <c r="V155" s="163">
        <v>2.08</v>
      </c>
      <c r="W155" s="163">
        <v>2.38</v>
      </c>
    </row>
    <row r="156" spans="1:23" ht="15.75">
      <c r="A156" s="14">
        <v>44091</v>
      </c>
      <c r="B156" s="15" t="s">
        <v>66</v>
      </c>
      <c r="C156" s="15" t="s">
        <v>89</v>
      </c>
      <c r="D156" s="15" t="s">
        <v>152</v>
      </c>
      <c r="E156" s="15">
        <v>28</v>
      </c>
      <c r="F156" s="15" t="s">
        <v>19</v>
      </c>
      <c r="G156" s="15">
        <v>66</v>
      </c>
      <c r="H156" s="15">
        <v>15</v>
      </c>
      <c r="I156" s="15">
        <v>1</v>
      </c>
      <c r="J156" s="15">
        <v>200</v>
      </c>
      <c r="K156" s="15">
        <v>100</v>
      </c>
      <c r="L156" s="16">
        <v>0.13402777777777777</v>
      </c>
      <c r="M156" s="15"/>
      <c r="N156" s="19">
        <v>28</v>
      </c>
      <c r="O156" s="15" t="s">
        <v>21</v>
      </c>
      <c r="P156" t="str">
        <f>_xlfn.CONCAT(D156,"_",Q156,"_",O156)</f>
        <v>EK_Daniels_091720_F2</v>
      </c>
      <c r="Q156" s="101" t="s">
        <v>153</v>
      </c>
      <c r="R156" s="216">
        <v>1</v>
      </c>
      <c r="S156" s="231">
        <v>1</v>
      </c>
      <c r="U156" s="163">
        <v>323.8</v>
      </c>
      <c r="V156" s="163">
        <v>2.08</v>
      </c>
      <c r="W156" s="163">
        <v>2.31</v>
      </c>
    </row>
    <row r="157" spans="1:23" ht="15.75">
      <c r="A157" s="14">
        <v>44091</v>
      </c>
      <c r="B157" s="15" t="s">
        <v>66</v>
      </c>
      <c r="C157" s="15" t="s">
        <v>89</v>
      </c>
      <c r="D157" s="15" t="s">
        <v>152</v>
      </c>
      <c r="E157" s="15">
        <v>28</v>
      </c>
      <c r="F157" s="15" t="s">
        <v>19</v>
      </c>
      <c r="G157" s="15">
        <v>66</v>
      </c>
      <c r="H157" s="15">
        <v>15</v>
      </c>
      <c r="I157" s="15">
        <v>1</v>
      </c>
      <c r="J157" s="15">
        <v>200</v>
      </c>
      <c r="K157" s="15">
        <v>100</v>
      </c>
      <c r="L157" s="16">
        <v>0.13402777777777777</v>
      </c>
      <c r="M157" s="15"/>
      <c r="N157" s="19">
        <v>28</v>
      </c>
      <c r="O157" s="15" t="s">
        <v>22</v>
      </c>
      <c r="P157" t="str">
        <f>_xlfn.CONCAT(D157,"_",Q157,"_",O157)</f>
        <v>EK_Daniels_091720_F3</v>
      </c>
      <c r="Q157" s="101" t="s">
        <v>153</v>
      </c>
      <c r="R157" s="216">
        <v>1</v>
      </c>
      <c r="S157" s="231">
        <v>1</v>
      </c>
      <c r="U157" s="163">
        <v>208.3</v>
      </c>
      <c r="V157" s="163">
        <v>2.0499999999999998</v>
      </c>
      <c r="W157" s="163">
        <v>2.2000000000000002</v>
      </c>
    </row>
    <row r="158" spans="1:23" ht="15.75">
      <c r="A158" s="14">
        <v>44091</v>
      </c>
      <c r="B158" s="15" t="s">
        <v>66</v>
      </c>
      <c r="C158" s="15" t="s">
        <v>89</v>
      </c>
      <c r="D158" s="15" t="s">
        <v>152</v>
      </c>
      <c r="E158" s="15">
        <v>28</v>
      </c>
      <c r="F158" s="15" t="s">
        <v>19</v>
      </c>
      <c r="G158" s="15">
        <v>66</v>
      </c>
      <c r="H158" s="15">
        <v>15</v>
      </c>
      <c r="I158" s="15">
        <v>2</v>
      </c>
      <c r="J158" s="15">
        <v>200</v>
      </c>
      <c r="K158" s="15">
        <v>80</v>
      </c>
      <c r="L158" s="16">
        <v>0.13402777777777777</v>
      </c>
      <c r="M158" s="15"/>
      <c r="N158" s="19">
        <v>23</v>
      </c>
      <c r="O158" s="15" t="s">
        <v>112</v>
      </c>
      <c r="P158" t="str">
        <f>_xlfn.CONCAT(D158,"_",Q158,"_",O158)</f>
        <v>EK_Daniels_091720_F4</v>
      </c>
      <c r="Q158" s="101" t="s">
        <v>153</v>
      </c>
      <c r="R158" s="216">
        <v>1</v>
      </c>
      <c r="S158" s="231">
        <v>1</v>
      </c>
      <c r="U158" s="163">
        <v>375.7</v>
      </c>
      <c r="V158" s="163">
        <v>2.0699999999999998</v>
      </c>
      <c r="W158" s="163">
        <v>2.37</v>
      </c>
    </row>
    <row r="159" spans="1:23" ht="15.75">
      <c r="A159" s="14">
        <v>44091</v>
      </c>
      <c r="B159" s="15" t="s">
        <v>66</v>
      </c>
      <c r="C159" s="15" t="s">
        <v>89</v>
      </c>
      <c r="D159" s="15" t="s">
        <v>152</v>
      </c>
      <c r="E159" s="15">
        <v>28</v>
      </c>
      <c r="F159" s="15" t="s">
        <v>19</v>
      </c>
      <c r="G159" s="15">
        <v>66</v>
      </c>
      <c r="H159" s="15">
        <v>15</v>
      </c>
      <c r="I159" s="15">
        <v>2</v>
      </c>
      <c r="J159" s="15">
        <v>200</v>
      </c>
      <c r="K159" s="15">
        <v>80</v>
      </c>
      <c r="L159" s="16">
        <v>0.13402777777777777</v>
      </c>
      <c r="M159" s="15"/>
      <c r="N159" s="19">
        <v>23</v>
      </c>
      <c r="O159" s="15" t="s">
        <v>113</v>
      </c>
      <c r="P159" t="str">
        <f>_xlfn.CONCAT(D159,"_",Q159,"_",O159)</f>
        <v>EK_Daniels_091720_F5</v>
      </c>
      <c r="Q159" s="101" t="s">
        <v>153</v>
      </c>
      <c r="R159" s="216">
        <v>1</v>
      </c>
      <c r="S159" s="231">
        <v>1</v>
      </c>
      <c r="U159" s="163">
        <v>238.8</v>
      </c>
      <c r="V159" s="163">
        <v>2.06</v>
      </c>
      <c r="W159" s="163">
        <v>2.3199999999999998</v>
      </c>
    </row>
    <row r="160" spans="1:23" ht="15.75">
      <c r="A160" s="14">
        <v>44091</v>
      </c>
      <c r="B160" s="15" t="s">
        <v>66</v>
      </c>
      <c r="C160" s="15" t="s">
        <v>89</v>
      </c>
      <c r="D160" s="15" t="s">
        <v>152</v>
      </c>
      <c r="E160" s="15">
        <v>28</v>
      </c>
      <c r="F160" s="15" t="s">
        <v>19</v>
      </c>
      <c r="G160" s="15">
        <v>66</v>
      </c>
      <c r="H160" s="15">
        <v>15</v>
      </c>
      <c r="I160" s="15">
        <v>2</v>
      </c>
      <c r="J160" s="15">
        <v>200</v>
      </c>
      <c r="K160" s="15">
        <v>80</v>
      </c>
      <c r="L160" s="16">
        <v>0.13402777777777777</v>
      </c>
      <c r="M160" s="15"/>
      <c r="N160" s="19">
        <v>23</v>
      </c>
      <c r="O160" s="15" t="s">
        <v>114</v>
      </c>
      <c r="P160" t="str">
        <f>_xlfn.CONCAT(D160,"_",Q160,"_",O160)</f>
        <v>EK_Daniels_091720_F6</v>
      </c>
      <c r="Q160" s="101" t="s">
        <v>153</v>
      </c>
      <c r="R160" s="216">
        <v>1</v>
      </c>
      <c r="S160" s="231">
        <v>1</v>
      </c>
      <c r="U160" s="163">
        <v>208.3</v>
      </c>
      <c r="V160" s="163">
        <v>2.0099999999999998</v>
      </c>
      <c r="W160" s="163">
        <v>2.39</v>
      </c>
    </row>
    <row r="161" spans="1:23" ht="15.75">
      <c r="A161" s="14">
        <v>44091</v>
      </c>
      <c r="B161" s="15" t="s">
        <v>66</v>
      </c>
      <c r="C161" s="15" t="s">
        <v>89</v>
      </c>
      <c r="D161" s="15" t="s">
        <v>152</v>
      </c>
      <c r="E161" s="15">
        <v>28</v>
      </c>
      <c r="F161" s="15" t="s">
        <v>19</v>
      </c>
      <c r="G161" s="15">
        <v>66</v>
      </c>
      <c r="H161" s="15">
        <v>15</v>
      </c>
      <c r="I161" s="15">
        <v>4</v>
      </c>
      <c r="J161" s="15">
        <v>215</v>
      </c>
      <c r="K161" s="15">
        <v>50</v>
      </c>
      <c r="L161" s="16">
        <v>0.14722222222222223</v>
      </c>
      <c r="M161" s="15"/>
      <c r="N161" s="19">
        <v>18</v>
      </c>
      <c r="O161" s="15" t="s">
        <v>115</v>
      </c>
      <c r="P161" t="str">
        <f>_xlfn.CONCAT(D161,"_",Q161,"_",O161)</f>
        <v>EK_Daniels_091720_F7</v>
      </c>
      <c r="Q161" s="101" t="s">
        <v>153</v>
      </c>
      <c r="R161" s="216">
        <v>1</v>
      </c>
      <c r="S161" s="231">
        <v>1</v>
      </c>
      <c r="U161" s="163">
        <v>201.4</v>
      </c>
      <c r="V161" s="163">
        <v>2.0499999999999998</v>
      </c>
      <c r="W161" s="163">
        <v>2.15</v>
      </c>
    </row>
    <row r="162" spans="1:23" ht="15.75">
      <c r="A162" s="14">
        <v>44091</v>
      </c>
      <c r="B162" s="15" t="s">
        <v>66</v>
      </c>
      <c r="C162" s="15" t="s">
        <v>89</v>
      </c>
      <c r="D162" s="15" t="s">
        <v>152</v>
      </c>
      <c r="E162" s="15">
        <v>28</v>
      </c>
      <c r="F162" s="15" t="s">
        <v>19</v>
      </c>
      <c r="G162" s="15">
        <v>66</v>
      </c>
      <c r="H162" s="15">
        <v>15</v>
      </c>
      <c r="I162" s="15">
        <v>4</v>
      </c>
      <c r="J162" s="15">
        <v>215</v>
      </c>
      <c r="K162" s="15">
        <v>50</v>
      </c>
      <c r="L162" s="16">
        <v>0.14722222222222223</v>
      </c>
      <c r="M162" s="15"/>
      <c r="N162" s="19">
        <v>18</v>
      </c>
      <c r="O162" s="15" t="s">
        <v>116</v>
      </c>
      <c r="P162" t="str">
        <f>_xlfn.CONCAT(D162,"_",Q162,"_",O162)</f>
        <v>EK_Daniels_091720_F8</v>
      </c>
      <c r="Q162" s="101" t="s">
        <v>153</v>
      </c>
      <c r="R162" s="216">
        <v>1</v>
      </c>
      <c r="S162" s="231">
        <v>1</v>
      </c>
      <c r="U162" s="163">
        <v>151.9</v>
      </c>
      <c r="V162" s="163">
        <v>2.09</v>
      </c>
      <c r="W162" s="163">
        <v>2</v>
      </c>
    </row>
    <row r="163" spans="1:23" ht="15.75">
      <c r="A163" s="14">
        <v>44091</v>
      </c>
      <c r="B163" s="15" t="s">
        <v>66</v>
      </c>
      <c r="C163" s="15" t="s">
        <v>89</v>
      </c>
      <c r="D163" s="15" t="s">
        <v>152</v>
      </c>
      <c r="E163" s="15">
        <v>28</v>
      </c>
      <c r="F163" s="15" t="s">
        <v>19</v>
      </c>
      <c r="G163" s="15">
        <v>66</v>
      </c>
      <c r="H163" s="15">
        <v>15</v>
      </c>
      <c r="I163" s="15">
        <v>4</v>
      </c>
      <c r="J163" s="15">
        <v>215</v>
      </c>
      <c r="K163" s="15">
        <v>50</v>
      </c>
      <c r="L163" s="16">
        <v>0.14722222222222223</v>
      </c>
      <c r="M163" s="15"/>
      <c r="N163" s="19">
        <v>18</v>
      </c>
      <c r="O163" s="15" t="s">
        <v>117</v>
      </c>
      <c r="P163" t="str">
        <f>_xlfn.CONCAT(D163,"_",Q163,"_",O163)</f>
        <v>EK_Daniels_091720_F9</v>
      </c>
      <c r="Q163" s="101" t="s">
        <v>153</v>
      </c>
      <c r="R163" s="216">
        <v>1</v>
      </c>
      <c r="S163" s="231">
        <v>1</v>
      </c>
      <c r="U163" s="163">
        <v>259.3</v>
      </c>
      <c r="V163" s="163">
        <v>2.06</v>
      </c>
      <c r="W163" s="163">
        <v>2.2599999999999998</v>
      </c>
    </row>
    <row r="164" spans="1:23" ht="15.75">
      <c r="A164" s="14">
        <v>44091</v>
      </c>
      <c r="B164" s="15" t="s">
        <v>66</v>
      </c>
      <c r="C164" s="15" t="s">
        <v>89</v>
      </c>
      <c r="D164" s="15" t="s">
        <v>152</v>
      </c>
      <c r="E164" s="15">
        <v>28</v>
      </c>
      <c r="F164" s="15" t="s">
        <v>19</v>
      </c>
      <c r="G164" s="15">
        <v>66</v>
      </c>
      <c r="H164" s="15">
        <v>15</v>
      </c>
      <c r="I164" s="15">
        <v>3</v>
      </c>
      <c r="J164" s="15">
        <v>235</v>
      </c>
      <c r="K164" s="20">
        <v>40</v>
      </c>
      <c r="L164" s="16">
        <v>0.14722222222222223</v>
      </c>
      <c r="M164" s="15"/>
      <c r="N164" s="19">
        <v>9</v>
      </c>
      <c r="O164" s="15" t="s">
        <v>118</v>
      </c>
      <c r="P164" t="str">
        <f>_xlfn.CONCAT(D164,"_",Q164,"_",O164)</f>
        <v>EK_Daniels_091720_F10</v>
      </c>
      <c r="Q164" s="101" t="s">
        <v>153</v>
      </c>
      <c r="R164" s="216">
        <v>1</v>
      </c>
      <c r="S164" s="231">
        <v>1</v>
      </c>
      <c r="U164" s="163">
        <v>180.4</v>
      </c>
      <c r="V164" s="163">
        <v>2.08</v>
      </c>
      <c r="W164" s="163">
        <v>2.2999999999999998</v>
      </c>
    </row>
    <row r="165" spans="1:23" ht="15.75">
      <c r="A165" s="14">
        <v>44091</v>
      </c>
      <c r="B165" s="15" t="s">
        <v>66</v>
      </c>
      <c r="C165" s="15" t="s">
        <v>89</v>
      </c>
      <c r="D165" s="15" t="s">
        <v>152</v>
      </c>
      <c r="E165" s="15">
        <v>28</v>
      </c>
      <c r="F165" s="15" t="s">
        <v>19</v>
      </c>
      <c r="G165" s="15">
        <v>66</v>
      </c>
      <c r="H165" s="15">
        <v>15</v>
      </c>
      <c r="I165" s="15">
        <v>3</v>
      </c>
      <c r="J165" s="15">
        <v>235</v>
      </c>
      <c r="K165" s="20">
        <v>40</v>
      </c>
      <c r="L165" s="16">
        <v>0.14722222222222223</v>
      </c>
      <c r="M165" s="15"/>
      <c r="N165" s="19">
        <v>9</v>
      </c>
      <c r="O165" s="15" t="s">
        <v>119</v>
      </c>
      <c r="P165" t="str">
        <f>_xlfn.CONCAT(D165,"_",Q165,"_",O165)</f>
        <v>EK_Daniels_091720_F11</v>
      </c>
      <c r="Q165" s="101" t="s">
        <v>153</v>
      </c>
      <c r="R165" s="216">
        <v>1</v>
      </c>
      <c r="S165" s="216">
        <v>1</v>
      </c>
      <c r="U165" s="163">
        <v>272</v>
      </c>
      <c r="V165" s="163">
        <v>2.0499999999999998</v>
      </c>
      <c r="W165" s="163">
        <v>2.25</v>
      </c>
    </row>
    <row r="166" spans="1:23" ht="15.75">
      <c r="A166" s="14">
        <v>44091</v>
      </c>
      <c r="B166" s="15" t="s">
        <v>66</v>
      </c>
      <c r="C166" s="15" t="s">
        <v>89</v>
      </c>
      <c r="D166" s="15" t="s">
        <v>152</v>
      </c>
      <c r="E166" s="15">
        <v>28</v>
      </c>
      <c r="F166" s="15" t="s">
        <v>19</v>
      </c>
      <c r="G166" s="15">
        <v>66</v>
      </c>
      <c r="H166" s="15">
        <v>15</v>
      </c>
      <c r="I166" s="15">
        <v>3</v>
      </c>
      <c r="J166" s="15">
        <v>235</v>
      </c>
      <c r="K166" s="20">
        <v>40</v>
      </c>
      <c r="L166" s="16">
        <v>0.14722222222222223</v>
      </c>
      <c r="M166" s="15"/>
      <c r="N166" s="19">
        <v>9</v>
      </c>
      <c r="O166" s="15" t="s">
        <v>120</v>
      </c>
      <c r="P166" t="str">
        <f>_xlfn.CONCAT(D166,"_",Q166,"_",O166)</f>
        <v>EK_Daniels_091720_F12</v>
      </c>
      <c r="Q166" s="101" t="s">
        <v>153</v>
      </c>
      <c r="R166" s="216">
        <v>1</v>
      </c>
      <c r="S166" s="216">
        <v>1</v>
      </c>
      <c r="U166" s="163">
        <v>253.9</v>
      </c>
      <c r="V166" s="163">
        <v>2.04</v>
      </c>
      <c r="W166" s="163">
        <v>2.31</v>
      </c>
    </row>
    <row r="167" spans="1:23" ht="15.75">
      <c r="A167" s="14">
        <v>44091</v>
      </c>
      <c r="B167" s="15" t="s">
        <v>66</v>
      </c>
      <c r="C167" s="15" t="s">
        <v>89</v>
      </c>
      <c r="D167" s="15" t="s">
        <v>152</v>
      </c>
      <c r="E167" s="15">
        <v>28</v>
      </c>
      <c r="F167" s="15" t="s">
        <v>19</v>
      </c>
      <c r="G167" s="15">
        <v>66</v>
      </c>
      <c r="H167" s="15">
        <v>15</v>
      </c>
      <c r="I167" s="15">
        <v>5</v>
      </c>
      <c r="J167" s="15">
        <v>275</v>
      </c>
      <c r="K167" s="15">
        <v>60</v>
      </c>
      <c r="L167" s="16">
        <v>0.15555555555555556</v>
      </c>
      <c r="M167" s="16">
        <v>0.15902777777777777</v>
      </c>
      <c r="N167" s="19">
        <v>18</v>
      </c>
      <c r="O167" s="15" t="s">
        <v>121</v>
      </c>
      <c r="P167" t="str">
        <f>_xlfn.CONCAT(D167,"_",Q167,"_",O167)</f>
        <v>EK_Daniels_091720_F13</v>
      </c>
      <c r="Q167" s="101" t="s">
        <v>153</v>
      </c>
      <c r="R167" s="216">
        <v>1</v>
      </c>
      <c r="S167" s="216">
        <v>1</v>
      </c>
      <c r="U167" s="163">
        <v>269.89999999999998</v>
      </c>
      <c r="V167" s="163">
        <v>2.08</v>
      </c>
      <c r="W167" s="163">
        <v>2.15</v>
      </c>
    </row>
    <row r="168" spans="1:23" ht="15.75">
      <c r="A168" s="14">
        <v>44091</v>
      </c>
      <c r="B168" s="15" t="s">
        <v>66</v>
      </c>
      <c r="C168" s="15" t="s">
        <v>89</v>
      </c>
      <c r="D168" s="15" t="s">
        <v>152</v>
      </c>
      <c r="E168" s="15">
        <v>28</v>
      </c>
      <c r="F168" s="15" t="s">
        <v>19</v>
      </c>
      <c r="G168" s="15">
        <v>66</v>
      </c>
      <c r="H168" s="15">
        <v>15</v>
      </c>
      <c r="I168" s="15">
        <v>5</v>
      </c>
      <c r="J168" s="15">
        <v>275</v>
      </c>
      <c r="K168" s="15">
        <v>60</v>
      </c>
      <c r="L168" s="16">
        <v>0.15555555555555556</v>
      </c>
      <c r="M168" s="16">
        <v>0.15902777777777777</v>
      </c>
      <c r="N168" s="19">
        <v>18</v>
      </c>
      <c r="O168" s="15" t="s">
        <v>122</v>
      </c>
      <c r="P168" t="str">
        <f>_xlfn.CONCAT(D168,"_",Q168,"_",O168)</f>
        <v>EK_Daniels_091720_F14</v>
      </c>
      <c r="Q168" s="101" t="s">
        <v>153</v>
      </c>
      <c r="R168" s="216">
        <v>1</v>
      </c>
      <c r="S168" s="216">
        <v>1</v>
      </c>
      <c r="U168" s="163">
        <v>274.60000000000002</v>
      </c>
      <c r="V168" s="163">
        <v>2.08</v>
      </c>
      <c r="W168" s="163">
        <v>2.2200000000000002</v>
      </c>
    </row>
    <row r="169" spans="1:23" ht="15.75">
      <c r="A169" s="14">
        <v>44091</v>
      </c>
      <c r="B169" s="15" t="s">
        <v>66</v>
      </c>
      <c r="C169" s="15" t="s">
        <v>89</v>
      </c>
      <c r="D169" s="15" t="s">
        <v>152</v>
      </c>
      <c r="E169" s="15">
        <v>28</v>
      </c>
      <c r="F169" s="15" t="s">
        <v>19</v>
      </c>
      <c r="G169" s="15">
        <v>66</v>
      </c>
      <c r="H169" s="15">
        <v>15</v>
      </c>
      <c r="I169" s="15">
        <v>5</v>
      </c>
      <c r="J169" s="15">
        <v>275</v>
      </c>
      <c r="K169" s="15">
        <v>60</v>
      </c>
      <c r="L169" s="16">
        <v>0.15555555555555556</v>
      </c>
      <c r="M169" s="16">
        <v>0.15902777777777777</v>
      </c>
      <c r="N169" s="19">
        <v>18</v>
      </c>
      <c r="O169" s="15" t="s">
        <v>123</v>
      </c>
      <c r="P169" t="str">
        <f>_xlfn.CONCAT(D169,"_",Q169,"_",O169)</f>
        <v>EK_Daniels_091720_F15</v>
      </c>
      <c r="Q169" s="101" t="s">
        <v>153</v>
      </c>
      <c r="R169" s="216">
        <v>1</v>
      </c>
      <c r="S169" s="216">
        <v>1</v>
      </c>
      <c r="U169" s="163">
        <v>261</v>
      </c>
      <c r="V169" s="163">
        <v>2.0499999999999998</v>
      </c>
      <c r="W169" s="163">
        <v>2.14</v>
      </c>
    </row>
    <row r="170" spans="1:23" ht="15.75">
      <c r="A170" s="14">
        <v>44091</v>
      </c>
      <c r="B170" s="15" t="s">
        <v>66</v>
      </c>
      <c r="C170" s="15" t="s">
        <v>89</v>
      </c>
      <c r="D170" s="15" t="s">
        <v>152</v>
      </c>
      <c r="E170" s="15">
        <v>28</v>
      </c>
      <c r="F170" s="15" t="s">
        <v>19</v>
      </c>
      <c r="G170" s="15">
        <v>66</v>
      </c>
      <c r="H170" s="15">
        <v>15</v>
      </c>
      <c r="I170" s="15">
        <v>6</v>
      </c>
      <c r="J170" s="15">
        <v>300</v>
      </c>
      <c r="K170" s="15">
        <v>75</v>
      </c>
      <c r="L170" s="15"/>
      <c r="M170" s="15"/>
      <c r="N170" s="19" t="s">
        <v>36</v>
      </c>
      <c r="O170" s="15" t="s">
        <v>132</v>
      </c>
      <c r="P170" t="str">
        <f>_xlfn.CONCAT(D170,"_",Q170,"_",O170)</f>
        <v>EK_Daniels_091720_F16</v>
      </c>
      <c r="Q170" s="101" t="s">
        <v>153</v>
      </c>
      <c r="R170" s="216">
        <v>1</v>
      </c>
      <c r="S170" s="216">
        <v>1</v>
      </c>
      <c r="U170" s="163">
        <v>434.5</v>
      </c>
      <c r="V170" s="163">
        <v>2.1</v>
      </c>
      <c r="W170" s="163">
        <v>2.33</v>
      </c>
    </row>
    <row r="171" spans="1:23" ht="15.75">
      <c r="A171" s="14">
        <v>44091</v>
      </c>
      <c r="B171" s="15" t="s">
        <v>66</v>
      </c>
      <c r="C171" s="15" t="s">
        <v>89</v>
      </c>
      <c r="D171" s="15" t="s">
        <v>152</v>
      </c>
      <c r="E171" s="15">
        <v>28</v>
      </c>
      <c r="F171" s="15" t="s">
        <v>19</v>
      </c>
      <c r="G171" s="15">
        <v>66</v>
      </c>
      <c r="H171" s="15">
        <v>15</v>
      </c>
      <c r="I171" s="15">
        <v>6</v>
      </c>
      <c r="J171" s="15">
        <v>300</v>
      </c>
      <c r="K171" s="15">
        <v>75</v>
      </c>
      <c r="L171" s="15"/>
      <c r="M171" s="15"/>
      <c r="N171" s="19" t="s">
        <v>36</v>
      </c>
      <c r="O171" s="15" t="s">
        <v>133</v>
      </c>
      <c r="P171" t="str">
        <f>_xlfn.CONCAT(D171,"_",Q171,"_",O171)</f>
        <v>EK_Daniels_091720_F17</v>
      </c>
      <c r="Q171" s="101" t="s">
        <v>153</v>
      </c>
      <c r="R171" s="216">
        <v>1</v>
      </c>
      <c r="S171" s="216">
        <v>1</v>
      </c>
      <c r="U171" s="163">
        <v>276</v>
      </c>
      <c r="V171" s="163">
        <v>2.0499999999999998</v>
      </c>
      <c r="W171" s="163">
        <v>2.21</v>
      </c>
    </row>
    <row r="172" spans="1:23" ht="15.75">
      <c r="A172" s="14">
        <v>44091</v>
      </c>
      <c r="B172" s="15" t="s">
        <v>66</v>
      </c>
      <c r="C172" s="15" t="s">
        <v>89</v>
      </c>
      <c r="D172" s="15" t="s">
        <v>152</v>
      </c>
      <c r="E172" s="15">
        <v>28</v>
      </c>
      <c r="F172" s="15" t="s">
        <v>19</v>
      </c>
      <c r="G172" s="15">
        <v>66</v>
      </c>
      <c r="H172" s="15">
        <v>15</v>
      </c>
      <c r="I172" s="15">
        <v>6</v>
      </c>
      <c r="J172" s="15">
        <v>300</v>
      </c>
      <c r="K172" s="15">
        <v>75</v>
      </c>
      <c r="L172" s="15"/>
      <c r="M172" s="15"/>
      <c r="N172" s="19" t="s">
        <v>36</v>
      </c>
      <c r="O172" s="15" t="s">
        <v>134</v>
      </c>
      <c r="P172" t="str">
        <f>_xlfn.CONCAT(D172,"_",Q172,"_",O172)</f>
        <v>EK_Daniels_091720_F18</v>
      </c>
      <c r="Q172" s="101" t="s">
        <v>153</v>
      </c>
      <c r="R172" s="216">
        <v>1</v>
      </c>
      <c r="S172" s="216">
        <v>1</v>
      </c>
      <c r="U172" s="163">
        <v>135.4</v>
      </c>
      <c r="V172" s="163">
        <v>2.0299999999999998</v>
      </c>
      <c r="W172" s="163">
        <v>2.2200000000000002</v>
      </c>
    </row>
    <row r="173" spans="1:23" ht="15.75">
      <c r="A173" s="14">
        <v>44091</v>
      </c>
      <c r="B173" s="15" t="s">
        <v>66</v>
      </c>
      <c r="C173" s="15" t="s">
        <v>89</v>
      </c>
      <c r="D173" s="15" t="s">
        <v>152</v>
      </c>
      <c r="E173" s="15">
        <v>28</v>
      </c>
      <c r="F173" s="15" t="s">
        <v>19</v>
      </c>
      <c r="G173" s="15">
        <v>66</v>
      </c>
      <c r="H173" s="15">
        <v>15</v>
      </c>
      <c r="I173" s="15">
        <v>7</v>
      </c>
      <c r="J173" s="15">
        <v>325</v>
      </c>
      <c r="K173" s="15">
        <v>40</v>
      </c>
      <c r="L173" s="15"/>
      <c r="M173" s="15"/>
      <c r="N173" s="19" t="s">
        <v>36</v>
      </c>
      <c r="O173" s="15" t="s">
        <v>135</v>
      </c>
      <c r="P173" t="str">
        <f>_xlfn.CONCAT(D173,"_",Q173,"_",O173)</f>
        <v>EK_Daniels_091720_F19</v>
      </c>
      <c r="Q173" s="101" t="s">
        <v>153</v>
      </c>
      <c r="R173" s="216">
        <v>1</v>
      </c>
      <c r="S173" s="216">
        <v>1</v>
      </c>
      <c r="U173" s="163">
        <v>235.2</v>
      </c>
      <c r="V173" s="163">
        <v>2.09</v>
      </c>
      <c r="W173" s="163">
        <v>2.12</v>
      </c>
    </row>
    <row r="174" spans="1:23" ht="15.75">
      <c r="A174" s="14">
        <v>44091</v>
      </c>
      <c r="B174" s="15" t="s">
        <v>66</v>
      </c>
      <c r="C174" s="15" t="s">
        <v>89</v>
      </c>
      <c r="D174" s="15" t="s">
        <v>152</v>
      </c>
      <c r="E174" s="15">
        <v>28</v>
      </c>
      <c r="F174" s="15" t="s">
        <v>19</v>
      </c>
      <c r="G174" s="15">
        <v>66</v>
      </c>
      <c r="H174" s="15">
        <v>15</v>
      </c>
      <c r="I174" s="15">
        <v>7</v>
      </c>
      <c r="J174" s="15">
        <v>325</v>
      </c>
      <c r="K174" s="15">
        <v>40</v>
      </c>
      <c r="L174" s="15"/>
      <c r="M174" s="15"/>
      <c r="N174" s="19" t="s">
        <v>36</v>
      </c>
      <c r="O174" s="15" t="s">
        <v>136</v>
      </c>
      <c r="P174" t="str">
        <f>_xlfn.CONCAT(D174,"_",Q174,"_",O174)</f>
        <v>EK_Daniels_091720_F20</v>
      </c>
      <c r="Q174" s="101" t="s">
        <v>153</v>
      </c>
      <c r="R174" s="216">
        <v>1</v>
      </c>
      <c r="S174" s="216">
        <v>1</v>
      </c>
      <c r="U174" s="163">
        <v>227.5</v>
      </c>
      <c r="V174" s="163">
        <v>2.0499999999999998</v>
      </c>
      <c r="W174" s="163">
        <v>2.33</v>
      </c>
    </row>
    <row r="175" spans="1:23" ht="15.75">
      <c r="A175" s="14">
        <v>44091</v>
      </c>
      <c r="B175" s="15" t="s">
        <v>66</v>
      </c>
      <c r="C175" s="15" t="s">
        <v>89</v>
      </c>
      <c r="D175" s="15" t="s">
        <v>152</v>
      </c>
      <c r="E175" s="15">
        <v>28</v>
      </c>
      <c r="F175" s="15" t="s">
        <v>19</v>
      </c>
      <c r="G175" s="15">
        <v>66</v>
      </c>
      <c r="H175" s="15">
        <v>15</v>
      </c>
      <c r="I175" s="15">
        <v>7</v>
      </c>
      <c r="J175" s="15">
        <v>325</v>
      </c>
      <c r="K175" s="15">
        <v>40</v>
      </c>
      <c r="L175" s="15"/>
      <c r="M175" s="15"/>
      <c r="N175" s="19" t="s">
        <v>36</v>
      </c>
      <c r="O175" s="15" t="s">
        <v>137</v>
      </c>
      <c r="P175" t="str">
        <f>_xlfn.CONCAT(D175,"_",Q175,"_",O175)</f>
        <v>EK_Daniels_091720_F21</v>
      </c>
      <c r="Q175" s="101" t="s">
        <v>153</v>
      </c>
      <c r="R175" s="216"/>
    </row>
    <row r="176" spans="1:23" ht="15.75">
      <c r="A176" s="14">
        <v>44091</v>
      </c>
      <c r="B176" s="15" t="s">
        <v>66</v>
      </c>
      <c r="C176" s="15" t="s">
        <v>89</v>
      </c>
      <c r="D176" s="15" t="s">
        <v>152</v>
      </c>
      <c r="E176" s="15">
        <v>28</v>
      </c>
      <c r="F176" s="15" t="s">
        <v>19</v>
      </c>
      <c r="G176" s="15">
        <v>66</v>
      </c>
      <c r="H176" s="15">
        <v>15</v>
      </c>
      <c r="I176" s="15">
        <v>8</v>
      </c>
      <c r="J176" s="15">
        <v>300</v>
      </c>
      <c r="K176" s="15">
        <v>70</v>
      </c>
      <c r="L176" s="15"/>
      <c r="M176" s="15"/>
      <c r="N176" s="19" t="s">
        <v>36</v>
      </c>
      <c r="O176" s="15" t="s">
        <v>138</v>
      </c>
      <c r="P176" t="str">
        <f>_xlfn.CONCAT(D176,"_",Q176,"_",O176)</f>
        <v>EK_Daniels_091720_F22</v>
      </c>
      <c r="Q176" s="101" t="s">
        <v>153</v>
      </c>
      <c r="R176" s="216"/>
    </row>
    <row r="177" spans="1:23" ht="15.75">
      <c r="A177" s="14">
        <v>44091</v>
      </c>
      <c r="B177" s="15" t="s">
        <v>66</v>
      </c>
      <c r="C177" s="15" t="s">
        <v>89</v>
      </c>
      <c r="D177" s="15" t="s">
        <v>152</v>
      </c>
      <c r="E177" s="15">
        <v>28</v>
      </c>
      <c r="F177" s="15" t="s">
        <v>19</v>
      </c>
      <c r="G177" s="15">
        <v>66</v>
      </c>
      <c r="H177" s="15">
        <v>15</v>
      </c>
      <c r="I177" s="15">
        <v>8</v>
      </c>
      <c r="J177" s="15">
        <v>300</v>
      </c>
      <c r="K177" s="15">
        <v>70</v>
      </c>
      <c r="L177" s="15"/>
      <c r="M177" s="15"/>
      <c r="N177" s="19" t="s">
        <v>36</v>
      </c>
      <c r="O177" s="15" t="s">
        <v>139</v>
      </c>
      <c r="P177" t="str">
        <f>_xlfn.CONCAT(D177,"_",Q177,"_",O177)</f>
        <v>EK_Daniels_091720_F23</v>
      </c>
      <c r="Q177" s="101" t="s">
        <v>153</v>
      </c>
      <c r="R177" s="216"/>
    </row>
    <row r="178" spans="1:23" ht="15.75">
      <c r="A178" s="14">
        <v>44091</v>
      </c>
      <c r="B178" s="15" t="s">
        <v>66</v>
      </c>
      <c r="C178" s="15" t="s">
        <v>89</v>
      </c>
      <c r="D178" s="15" t="s">
        <v>152</v>
      </c>
      <c r="E178" s="15">
        <v>28</v>
      </c>
      <c r="F178" s="15" t="s">
        <v>19</v>
      </c>
      <c r="G178" s="15">
        <v>66</v>
      </c>
      <c r="H178" s="15">
        <v>15</v>
      </c>
      <c r="I178" s="15">
        <v>8</v>
      </c>
      <c r="J178" s="15">
        <v>300</v>
      </c>
      <c r="K178" s="15">
        <v>70</v>
      </c>
      <c r="L178" s="15"/>
      <c r="M178" s="15"/>
      <c r="N178" s="19" t="s">
        <v>36</v>
      </c>
      <c r="O178" s="15" t="s">
        <v>140</v>
      </c>
      <c r="P178" t="str">
        <f>_xlfn.CONCAT(D178,"_",Q178,"_",O178)</f>
        <v>EK_Daniels_091720_F24</v>
      </c>
      <c r="Q178" s="101" t="s">
        <v>153</v>
      </c>
      <c r="R178" s="216"/>
    </row>
    <row r="179" spans="1:23" ht="15.75">
      <c r="A179" s="14">
        <v>44091</v>
      </c>
      <c r="B179" s="15" t="s">
        <v>66</v>
      </c>
      <c r="C179" s="15" t="s">
        <v>89</v>
      </c>
      <c r="D179" s="15" t="s">
        <v>152</v>
      </c>
      <c r="E179" s="15">
        <v>28</v>
      </c>
      <c r="F179" s="15" t="s">
        <v>19</v>
      </c>
      <c r="G179" s="15">
        <v>66</v>
      </c>
      <c r="H179" s="15">
        <v>15</v>
      </c>
      <c r="I179" s="15">
        <v>9</v>
      </c>
      <c r="J179" s="15">
        <v>180</v>
      </c>
      <c r="K179" s="15">
        <v>30</v>
      </c>
      <c r="L179" s="15"/>
      <c r="M179" s="15"/>
      <c r="N179" s="19" t="s">
        <v>36</v>
      </c>
      <c r="O179" s="15" t="s">
        <v>141</v>
      </c>
      <c r="P179" t="str">
        <f>_xlfn.CONCAT(D179,"_",Q179,"_",O179)</f>
        <v>EK_Daniels_091720_F25</v>
      </c>
      <c r="Q179" s="101" t="s">
        <v>153</v>
      </c>
      <c r="R179" s="216"/>
    </row>
    <row r="180" spans="1:23" ht="15.75">
      <c r="A180" s="14">
        <v>44091</v>
      </c>
      <c r="B180" s="15" t="s">
        <v>66</v>
      </c>
      <c r="C180" s="15" t="s">
        <v>89</v>
      </c>
      <c r="D180" s="15" t="s">
        <v>152</v>
      </c>
      <c r="E180" s="15">
        <v>28</v>
      </c>
      <c r="F180" s="15" t="s">
        <v>19</v>
      </c>
      <c r="G180" s="15">
        <v>66</v>
      </c>
      <c r="H180" s="15">
        <v>15</v>
      </c>
      <c r="I180" s="15">
        <v>9</v>
      </c>
      <c r="J180" s="15">
        <v>180</v>
      </c>
      <c r="K180" s="15">
        <v>30</v>
      </c>
      <c r="L180" s="15"/>
      <c r="M180" s="15"/>
      <c r="N180" s="19" t="s">
        <v>36</v>
      </c>
      <c r="O180" s="15" t="s">
        <v>142</v>
      </c>
      <c r="P180" t="str">
        <f>_xlfn.CONCAT(D180,"_",Q180,"_",O180)</f>
        <v>EK_Daniels_091720_F26</v>
      </c>
      <c r="Q180" s="101" t="s">
        <v>153</v>
      </c>
      <c r="R180" s="216"/>
    </row>
    <row r="181" spans="1:23" ht="15.75">
      <c r="A181" s="14">
        <v>44091</v>
      </c>
      <c r="B181" s="15" t="s">
        <v>66</v>
      </c>
      <c r="C181" s="15" t="s">
        <v>89</v>
      </c>
      <c r="D181" s="15" t="s">
        <v>152</v>
      </c>
      <c r="E181" s="15">
        <v>28</v>
      </c>
      <c r="F181" s="15" t="s">
        <v>19</v>
      </c>
      <c r="G181" s="15">
        <v>66</v>
      </c>
      <c r="H181" s="15">
        <v>15</v>
      </c>
      <c r="I181" s="15">
        <v>9</v>
      </c>
      <c r="J181" s="15">
        <v>180</v>
      </c>
      <c r="K181" s="15">
        <v>30</v>
      </c>
      <c r="L181" s="15"/>
      <c r="M181" s="15"/>
      <c r="N181" s="19" t="s">
        <v>36</v>
      </c>
      <c r="O181" s="15" t="s">
        <v>143</v>
      </c>
      <c r="P181" t="str">
        <f>_xlfn.CONCAT(D181,"_",Q181,"_",O181)</f>
        <v>EK_Daniels_091720_F27</v>
      </c>
      <c r="Q181" s="101" t="s">
        <v>153</v>
      </c>
      <c r="R181" s="216"/>
    </row>
    <row r="182" spans="1:23" ht="15.75">
      <c r="A182" s="21">
        <v>44091</v>
      </c>
      <c r="B182" s="22" t="s">
        <v>66</v>
      </c>
      <c r="C182" s="22" t="s">
        <v>89</v>
      </c>
      <c r="D182" s="15" t="s">
        <v>152</v>
      </c>
      <c r="E182" s="22">
        <v>28</v>
      </c>
      <c r="F182" s="22" t="s">
        <v>19</v>
      </c>
      <c r="G182" s="22">
        <v>66</v>
      </c>
      <c r="H182" s="22">
        <v>15</v>
      </c>
      <c r="I182" s="22">
        <v>10</v>
      </c>
      <c r="J182" s="22">
        <v>120</v>
      </c>
      <c r="K182" s="22">
        <v>60</v>
      </c>
      <c r="L182" s="22"/>
      <c r="M182" s="22"/>
      <c r="N182" s="23" t="s">
        <v>36</v>
      </c>
      <c r="O182" s="22" t="s">
        <v>144</v>
      </c>
      <c r="P182" t="str">
        <f>_xlfn.CONCAT(D182,"_",Q182,"_",O182)</f>
        <v>EK_Daniels_091720_F28</v>
      </c>
      <c r="Q182" s="101" t="s">
        <v>153</v>
      </c>
      <c r="R182" s="216"/>
    </row>
    <row r="183" spans="1:23" ht="15.75">
      <c r="A183" s="21">
        <v>44091</v>
      </c>
      <c r="B183" s="22" t="s">
        <v>66</v>
      </c>
      <c r="C183" s="22" t="s">
        <v>89</v>
      </c>
      <c r="D183" s="15" t="s">
        <v>152</v>
      </c>
      <c r="E183" s="22">
        <v>28</v>
      </c>
      <c r="F183" s="22" t="s">
        <v>19</v>
      </c>
      <c r="G183" s="22">
        <v>66</v>
      </c>
      <c r="H183" s="22">
        <v>15</v>
      </c>
      <c r="I183" s="22">
        <v>10</v>
      </c>
      <c r="J183" s="22">
        <v>120</v>
      </c>
      <c r="K183" s="22">
        <v>60</v>
      </c>
      <c r="L183" s="22"/>
      <c r="M183" s="22"/>
      <c r="N183" s="23" t="s">
        <v>36</v>
      </c>
      <c r="O183" s="22" t="s">
        <v>145</v>
      </c>
      <c r="P183" t="str">
        <f>_xlfn.CONCAT(D183,"_",Q183,"_",O183)</f>
        <v>EK_Daniels_091720_F29</v>
      </c>
      <c r="Q183" s="101" t="s">
        <v>153</v>
      </c>
      <c r="R183" s="216"/>
    </row>
    <row r="184" spans="1:23" ht="15.75">
      <c r="A184" s="21">
        <v>44091</v>
      </c>
      <c r="B184" s="22" t="s">
        <v>66</v>
      </c>
      <c r="C184" s="22" t="s">
        <v>89</v>
      </c>
      <c r="D184" s="15" t="s">
        <v>152</v>
      </c>
      <c r="E184" s="22">
        <v>28</v>
      </c>
      <c r="F184" s="22" t="s">
        <v>19</v>
      </c>
      <c r="G184" s="22">
        <v>66</v>
      </c>
      <c r="H184" s="22">
        <v>15</v>
      </c>
      <c r="I184" s="22">
        <v>10</v>
      </c>
      <c r="J184" s="22">
        <v>120</v>
      </c>
      <c r="K184" s="22">
        <v>60</v>
      </c>
      <c r="L184" s="22"/>
      <c r="M184" s="22"/>
      <c r="N184" s="23" t="s">
        <v>36</v>
      </c>
      <c r="O184" s="22" t="s">
        <v>146</v>
      </c>
      <c r="P184" t="str">
        <f>_xlfn.CONCAT(D184,"_",Q184,"_",O184)</f>
        <v>EK_Daniels_091720_F30</v>
      </c>
      <c r="Q184" s="101" t="s">
        <v>153</v>
      </c>
      <c r="R184" s="216"/>
    </row>
    <row r="185" spans="1:23" ht="15.75">
      <c r="A185" s="8">
        <v>44087</v>
      </c>
      <c r="B185" s="9" t="s">
        <v>16</v>
      </c>
      <c r="C185" s="9" t="s">
        <v>64</v>
      </c>
      <c r="D185" s="9" t="s">
        <v>154</v>
      </c>
      <c r="E185" s="9">
        <v>27</v>
      </c>
      <c r="F185" s="9" t="s">
        <v>35</v>
      </c>
      <c r="G185" s="9">
        <v>68</v>
      </c>
      <c r="H185" s="9">
        <v>80</v>
      </c>
      <c r="I185" s="9">
        <v>1</v>
      </c>
      <c r="J185" s="9">
        <v>25</v>
      </c>
      <c r="K185" s="9">
        <v>60</v>
      </c>
      <c r="L185" s="10">
        <v>0.47430555555555554</v>
      </c>
      <c r="M185" s="9"/>
      <c r="N185" s="17">
        <v>3</v>
      </c>
      <c r="O185" s="9" t="s">
        <v>20</v>
      </c>
      <c r="P185" s="11" t="str">
        <f>_xlfn.CONCAT(D185,"_",Q185,"_",O185)</f>
        <v>FW_Huggins_091320_F1</v>
      </c>
      <c r="Q185" s="103" t="s">
        <v>155</v>
      </c>
      <c r="R185" s="217" t="s">
        <v>156</v>
      </c>
      <c r="S185" s="234">
        <v>1</v>
      </c>
      <c r="T185" s="11"/>
      <c r="U185" s="11"/>
      <c r="V185" s="11"/>
      <c r="W185" s="11"/>
    </row>
    <row r="186" spans="1:23" ht="15.75">
      <c r="A186" s="8">
        <v>44087</v>
      </c>
      <c r="B186" s="9" t="s">
        <v>16</v>
      </c>
      <c r="C186" s="9" t="s">
        <v>64</v>
      </c>
      <c r="D186" s="9" t="s">
        <v>154</v>
      </c>
      <c r="E186" s="9">
        <v>27</v>
      </c>
      <c r="F186" s="9" t="s">
        <v>35</v>
      </c>
      <c r="G186" s="9">
        <v>68</v>
      </c>
      <c r="H186" s="9">
        <v>80</v>
      </c>
      <c r="I186" s="9">
        <v>1</v>
      </c>
      <c r="J186" s="9">
        <v>25</v>
      </c>
      <c r="K186" s="9">
        <v>60</v>
      </c>
      <c r="L186" s="10">
        <v>0.47430555555555554</v>
      </c>
      <c r="M186" s="9"/>
      <c r="N186" s="17">
        <v>3</v>
      </c>
      <c r="O186" s="9" t="s">
        <v>21</v>
      </c>
      <c r="P186" s="11" t="str">
        <f>_xlfn.CONCAT(D186,"_",Q186,"_",O186)</f>
        <v>FW_Huggins_091320_F2</v>
      </c>
      <c r="Q186" s="103" t="s">
        <v>155</v>
      </c>
      <c r="R186" s="217" t="s">
        <v>156</v>
      </c>
      <c r="S186" s="234">
        <v>1</v>
      </c>
      <c r="T186" s="11"/>
      <c r="U186" s="11"/>
      <c r="V186" s="11"/>
      <c r="W186" s="11"/>
    </row>
    <row r="187" spans="1:23" ht="15.75">
      <c r="A187" s="8">
        <v>44087</v>
      </c>
      <c r="B187" s="9" t="s">
        <v>16</v>
      </c>
      <c r="C187" s="9" t="s">
        <v>64</v>
      </c>
      <c r="D187" s="9" t="s">
        <v>154</v>
      </c>
      <c r="E187" s="9">
        <v>27</v>
      </c>
      <c r="F187" s="9" t="s">
        <v>35</v>
      </c>
      <c r="G187" s="9">
        <v>68</v>
      </c>
      <c r="H187" s="9">
        <v>80</v>
      </c>
      <c r="I187" s="9">
        <v>1</v>
      </c>
      <c r="J187" s="9">
        <v>25</v>
      </c>
      <c r="K187" s="9">
        <v>60</v>
      </c>
      <c r="L187" s="10">
        <v>0.47430555555555554</v>
      </c>
      <c r="M187" s="9"/>
      <c r="N187" s="17">
        <v>3</v>
      </c>
      <c r="O187" s="9" t="s">
        <v>22</v>
      </c>
      <c r="P187" s="11" t="str">
        <f>_xlfn.CONCAT(D187,"_",Q187,"_",O187)</f>
        <v>FW_Huggins_091320_F3</v>
      </c>
      <c r="Q187" s="103" t="s">
        <v>155</v>
      </c>
      <c r="R187" s="217" t="s">
        <v>156</v>
      </c>
      <c r="S187" s="234">
        <v>1</v>
      </c>
      <c r="T187" s="11"/>
      <c r="U187" s="11"/>
      <c r="V187" s="11"/>
      <c r="W187" s="11"/>
    </row>
    <row r="188" spans="1:23" ht="15.75">
      <c r="A188" s="8">
        <v>44087</v>
      </c>
      <c r="B188" s="9" t="s">
        <v>16</v>
      </c>
      <c r="C188" s="9" t="s">
        <v>64</v>
      </c>
      <c r="D188" s="9" t="s">
        <v>154</v>
      </c>
      <c r="E188" s="9">
        <v>27</v>
      </c>
      <c r="F188" s="9" t="s">
        <v>35</v>
      </c>
      <c r="G188" s="9">
        <v>68</v>
      </c>
      <c r="H188" s="9">
        <v>40</v>
      </c>
      <c r="I188" s="9">
        <v>2</v>
      </c>
      <c r="J188" s="9">
        <v>350</v>
      </c>
      <c r="K188" s="9">
        <v>100</v>
      </c>
      <c r="L188" s="10">
        <v>0.4909722222222222</v>
      </c>
      <c r="M188" s="10">
        <v>0.49444444444444446</v>
      </c>
      <c r="N188" s="17">
        <v>7</v>
      </c>
      <c r="O188" s="9" t="s">
        <v>112</v>
      </c>
      <c r="P188" s="11" t="str">
        <f>_xlfn.CONCAT(D188,"_",Q188,"_",O188)</f>
        <v>FW_Huggins_091320_F4</v>
      </c>
      <c r="Q188" s="103" t="s">
        <v>155</v>
      </c>
      <c r="R188" s="217" t="s">
        <v>156</v>
      </c>
      <c r="S188" s="234">
        <v>1</v>
      </c>
      <c r="T188" s="11"/>
      <c r="U188" s="11"/>
      <c r="V188" s="11"/>
      <c r="W188" s="11"/>
    </row>
    <row r="189" spans="1:23" ht="15.75">
      <c r="A189" s="8">
        <v>44087</v>
      </c>
      <c r="B189" s="9" t="s">
        <v>16</v>
      </c>
      <c r="C189" s="9" t="s">
        <v>64</v>
      </c>
      <c r="D189" s="9" t="s">
        <v>154</v>
      </c>
      <c r="E189" s="9">
        <v>27</v>
      </c>
      <c r="F189" s="9" t="s">
        <v>35</v>
      </c>
      <c r="G189" s="9">
        <v>68</v>
      </c>
      <c r="H189" s="9">
        <v>40</v>
      </c>
      <c r="I189" s="9">
        <v>2</v>
      </c>
      <c r="J189" s="9">
        <v>350</v>
      </c>
      <c r="K189" s="9">
        <v>100</v>
      </c>
      <c r="L189" s="10">
        <v>0.4909722222222222</v>
      </c>
      <c r="M189" s="10">
        <v>0.49444444444444446</v>
      </c>
      <c r="N189" s="17">
        <v>7</v>
      </c>
      <c r="O189" s="9" t="s">
        <v>113</v>
      </c>
      <c r="P189" s="11" t="str">
        <f>_xlfn.CONCAT(D189,"_",Q189,"_",O189)</f>
        <v>FW_Huggins_091320_F5</v>
      </c>
      <c r="Q189" s="103" t="s">
        <v>155</v>
      </c>
      <c r="R189" s="217" t="s">
        <v>156</v>
      </c>
      <c r="S189" s="234">
        <v>1</v>
      </c>
      <c r="T189" s="11"/>
      <c r="U189" s="11"/>
      <c r="V189" s="11"/>
      <c r="W189" s="11"/>
    </row>
    <row r="190" spans="1:23" ht="15.75">
      <c r="A190" s="8">
        <v>44087</v>
      </c>
      <c r="B190" s="9" t="s">
        <v>16</v>
      </c>
      <c r="C190" s="9" t="s">
        <v>64</v>
      </c>
      <c r="D190" s="9" t="s">
        <v>154</v>
      </c>
      <c r="E190" s="9">
        <v>27</v>
      </c>
      <c r="F190" s="9" t="s">
        <v>35</v>
      </c>
      <c r="G190" s="9">
        <v>68</v>
      </c>
      <c r="H190" s="9">
        <v>40</v>
      </c>
      <c r="I190" s="9">
        <v>2</v>
      </c>
      <c r="J190" s="9">
        <v>350</v>
      </c>
      <c r="K190" s="9">
        <v>100</v>
      </c>
      <c r="L190" s="10">
        <v>0.4909722222222222</v>
      </c>
      <c r="M190" s="10">
        <v>0.49444444444444446</v>
      </c>
      <c r="N190" s="17">
        <v>7</v>
      </c>
      <c r="O190" s="9" t="s">
        <v>114</v>
      </c>
      <c r="P190" s="11" t="str">
        <f>_xlfn.CONCAT(D190,"_",Q190,"_",O190)</f>
        <v>FW_Huggins_091320_F6</v>
      </c>
      <c r="Q190" s="103" t="s">
        <v>155</v>
      </c>
      <c r="R190" s="217" t="s">
        <v>156</v>
      </c>
      <c r="S190" s="234">
        <v>1</v>
      </c>
      <c r="T190" s="11"/>
      <c r="U190" s="11"/>
      <c r="V190" s="11"/>
      <c r="W190" s="11"/>
    </row>
    <row r="191" spans="1:23" ht="15.75">
      <c r="A191" s="8">
        <v>44087</v>
      </c>
      <c r="B191" s="9" t="s">
        <v>16</v>
      </c>
      <c r="C191" s="9" t="s">
        <v>64</v>
      </c>
      <c r="D191" s="9" t="s">
        <v>154</v>
      </c>
      <c r="E191" s="9">
        <v>27</v>
      </c>
      <c r="F191" s="9" t="s">
        <v>35</v>
      </c>
      <c r="G191" s="9">
        <v>68</v>
      </c>
      <c r="H191" s="9">
        <v>40</v>
      </c>
      <c r="I191" s="9">
        <v>3</v>
      </c>
      <c r="J191" s="9">
        <v>360</v>
      </c>
      <c r="K191" s="9">
        <v>100</v>
      </c>
      <c r="L191" s="10">
        <v>0.50138888888888888</v>
      </c>
      <c r="M191" s="9"/>
      <c r="N191" s="17" t="s">
        <v>36</v>
      </c>
      <c r="O191" s="9" t="s">
        <v>115</v>
      </c>
      <c r="P191" s="11" t="str">
        <f>_xlfn.CONCAT(D191,"_",Q191,"_",O191)</f>
        <v>FW_Huggins_091320_F7</v>
      </c>
      <c r="Q191" s="103" t="s">
        <v>155</v>
      </c>
      <c r="R191" s="217" t="s">
        <v>156</v>
      </c>
      <c r="S191" s="234">
        <v>1</v>
      </c>
      <c r="T191" s="11"/>
      <c r="U191" s="11"/>
      <c r="V191" s="11"/>
      <c r="W191" s="11"/>
    </row>
    <row r="192" spans="1:23" ht="15.75">
      <c r="A192" s="8">
        <v>44087</v>
      </c>
      <c r="B192" s="9" t="s">
        <v>16</v>
      </c>
      <c r="C192" s="9" t="s">
        <v>64</v>
      </c>
      <c r="D192" s="9" t="s">
        <v>154</v>
      </c>
      <c r="E192" s="9">
        <v>27</v>
      </c>
      <c r="F192" s="9" t="s">
        <v>35</v>
      </c>
      <c r="G192" s="9">
        <v>68</v>
      </c>
      <c r="H192" s="9">
        <v>40</v>
      </c>
      <c r="I192" s="9">
        <v>3</v>
      </c>
      <c r="J192" s="9">
        <v>360</v>
      </c>
      <c r="K192" s="9">
        <v>100</v>
      </c>
      <c r="L192" s="10">
        <v>0.50138888888888888</v>
      </c>
      <c r="M192" s="9"/>
      <c r="N192" s="17" t="s">
        <v>36</v>
      </c>
      <c r="O192" s="9" t="s">
        <v>116</v>
      </c>
      <c r="P192" s="11" t="str">
        <f>_xlfn.CONCAT(D192,"_",Q192,"_",O192)</f>
        <v>FW_Huggins_091320_F8</v>
      </c>
      <c r="Q192" s="103" t="s">
        <v>155</v>
      </c>
      <c r="R192" s="217" t="s">
        <v>156</v>
      </c>
      <c r="S192" s="234">
        <v>1</v>
      </c>
      <c r="T192" s="11"/>
      <c r="U192" s="11"/>
      <c r="V192" s="11"/>
      <c r="W192" s="11"/>
    </row>
    <row r="193" spans="1:23" ht="15.75">
      <c r="A193" s="8">
        <v>44087</v>
      </c>
      <c r="B193" s="9" t="s">
        <v>16</v>
      </c>
      <c r="C193" s="9" t="s">
        <v>64</v>
      </c>
      <c r="D193" s="9" t="s">
        <v>154</v>
      </c>
      <c r="E193" s="9">
        <v>27</v>
      </c>
      <c r="F193" s="9" t="s">
        <v>35</v>
      </c>
      <c r="G193" s="9">
        <v>68</v>
      </c>
      <c r="H193" s="9">
        <v>40</v>
      </c>
      <c r="I193" s="9">
        <v>3</v>
      </c>
      <c r="J193" s="9">
        <v>360</v>
      </c>
      <c r="K193" s="9">
        <v>100</v>
      </c>
      <c r="L193" s="10">
        <v>0.50138888888888888</v>
      </c>
      <c r="M193" s="9"/>
      <c r="N193" s="17" t="s">
        <v>36</v>
      </c>
      <c r="O193" s="9" t="s">
        <v>117</v>
      </c>
      <c r="P193" s="11" t="str">
        <f>_xlfn.CONCAT(D193,"_",Q193,"_",O193)</f>
        <v>FW_Huggins_091320_F9</v>
      </c>
      <c r="Q193" s="103" t="s">
        <v>155</v>
      </c>
      <c r="R193" s="217" t="s">
        <v>156</v>
      </c>
      <c r="S193" s="234">
        <v>1</v>
      </c>
      <c r="T193" s="11"/>
      <c r="U193" s="11"/>
      <c r="V193" s="11"/>
      <c r="W193" s="11"/>
    </row>
    <row r="194" spans="1:23" ht="15.75">
      <c r="A194" s="8">
        <v>44087</v>
      </c>
      <c r="B194" s="9" t="s">
        <v>16</v>
      </c>
      <c r="C194" s="9" t="s">
        <v>64</v>
      </c>
      <c r="D194" s="9" t="s">
        <v>154</v>
      </c>
      <c r="E194" s="9">
        <v>27</v>
      </c>
      <c r="F194" s="9" t="s">
        <v>35</v>
      </c>
      <c r="G194" s="9">
        <v>68</v>
      </c>
      <c r="H194" s="9">
        <v>40</v>
      </c>
      <c r="I194" s="9">
        <v>4</v>
      </c>
      <c r="J194" s="9">
        <v>450</v>
      </c>
      <c r="K194" s="9">
        <v>90</v>
      </c>
      <c r="L194" s="10">
        <v>0.52083333333333337</v>
      </c>
      <c r="M194" s="9"/>
      <c r="N194" s="17">
        <v>4</v>
      </c>
      <c r="O194" s="9" t="s">
        <v>118</v>
      </c>
      <c r="P194" s="11" t="str">
        <f>_xlfn.CONCAT(D194,"_",Q194,"_",O194)</f>
        <v>FW_Huggins_091320_F10</v>
      </c>
      <c r="Q194" s="103" t="s">
        <v>155</v>
      </c>
      <c r="R194" s="217" t="s">
        <v>156</v>
      </c>
      <c r="S194" s="234">
        <v>1</v>
      </c>
      <c r="T194" s="11"/>
      <c r="U194" s="11"/>
      <c r="V194" s="11"/>
      <c r="W194" s="11"/>
    </row>
    <row r="195" spans="1:23" ht="15.75">
      <c r="A195" s="8">
        <v>44087</v>
      </c>
      <c r="B195" s="9" t="s">
        <v>16</v>
      </c>
      <c r="C195" s="9" t="s">
        <v>64</v>
      </c>
      <c r="D195" s="9" t="s">
        <v>154</v>
      </c>
      <c r="E195" s="9">
        <v>27</v>
      </c>
      <c r="F195" s="9" t="s">
        <v>35</v>
      </c>
      <c r="G195" s="9">
        <v>68</v>
      </c>
      <c r="H195" s="9">
        <v>40</v>
      </c>
      <c r="I195" s="9">
        <v>4</v>
      </c>
      <c r="J195" s="9">
        <v>450</v>
      </c>
      <c r="K195" s="9">
        <v>90</v>
      </c>
      <c r="L195" s="10">
        <v>0.52083333333333337</v>
      </c>
      <c r="M195" s="9"/>
      <c r="N195" s="17">
        <v>4</v>
      </c>
      <c r="O195" s="9" t="s">
        <v>119</v>
      </c>
      <c r="P195" s="11" t="str">
        <f>_xlfn.CONCAT(D195,"_",Q195,"_",O195)</f>
        <v>FW_Huggins_091320_F11</v>
      </c>
      <c r="Q195" s="103" t="s">
        <v>155</v>
      </c>
      <c r="R195" s="217" t="s">
        <v>156</v>
      </c>
      <c r="S195" s="234">
        <v>1</v>
      </c>
      <c r="T195" s="11"/>
      <c r="U195" s="11"/>
      <c r="V195" s="11"/>
      <c r="W195" s="11"/>
    </row>
    <row r="196" spans="1:23" ht="15.75">
      <c r="A196" s="8">
        <v>44087</v>
      </c>
      <c r="B196" s="9" t="s">
        <v>16</v>
      </c>
      <c r="C196" s="9" t="s">
        <v>64</v>
      </c>
      <c r="D196" s="9" t="s">
        <v>154</v>
      </c>
      <c r="E196" s="9">
        <v>27</v>
      </c>
      <c r="F196" s="9" t="s">
        <v>35</v>
      </c>
      <c r="G196" s="9">
        <v>68</v>
      </c>
      <c r="H196" s="9">
        <v>40</v>
      </c>
      <c r="I196" s="9">
        <v>4</v>
      </c>
      <c r="J196" s="9">
        <v>450</v>
      </c>
      <c r="K196" s="9">
        <v>90</v>
      </c>
      <c r="L196" s="10">
        <v>0.52083333333333337</v>
      </c>
      <c r="M196" s="9"/>
      <c r="N196" s="17">
        <v>4</v>
      </c>
      <c r="O196" s="9" t="s">
        <v>120</v>
      </c>
      <c r="P196" s="11" t="str">
        <f>_xlfn.CONCAT(D196,"_",Q196,"_",O196)</f>
        <v>FW_Huggins_091320_F12</v>
      </c>
      <c r="Q196" s="103" t="s">
        <v>155</v>
      </c>
      <c r="R196" s="217" t="s">
        <v>156</v>
      </c>
      <c r="S196" s="234">
        <v>1</v>
      </c>
      <c r="T196" s="11"/>
      <c r="U196" s="11"/>
      <c r="V196" s="11"/>
      <c r="W196" s="11"/>
    </row>
    <row r="197" spans="1:23" ht="15.75">
      <c r="A197" s="8">
        <v>44087</v>
      </c>
      <c r="B197" s="9" t="s">
        <v>16</v>
      </c>
      <c r="C197" s="9" t="s">
        <v>64</v>
      </c>
      <c r="D197" s="9" t="s">
        <v>154</v>
      </c>
      <c r="E197" s="9">
        <v>27</v>
      </c>
      <c r="F197" s="9" t="s">
        <v>35</v>
      </c>
      <c r="G197" s="9">
        <v>70</v>
      </c>
      <c r="H197" s="9">
        <v>100</v>
      </c>
      <c r="I197" s="9">
        <v>5</v>
      </c>
      <c r="J197" s="9">
        <v>30</v>
      </c>
      <c r="K197" s="9"/>
      <c r="L197" s="10">
        <v>5.486111111111111E-2</v>
      </c>
      <c r="M197" s="9"/>
      <c r="N197" s="17" t="s">
        <v>36</v>
      </c>
      <c r="O197" s="9" t="s">
        <v>121</v>
      </c>
      <c r="P197" s="11" t="str">
        <f>_xlfn.CONCAT(D197,"_",Q197,"_",O197)</f>
        <v>FW_Huggins_091320_F13</v>
      </c>
      <c r="Q197" s="103" t="s">
        <v>155</v>
      </c>
      <c r="R197" s="217" t="s">
        <v>156</v>
      </c>
      <c r="S197" s="234">
        <v>1</v>
      </c>
      <c r="T197" s="11"/>
      <c r="U197" s="11"/>
      <c r="V197" s="11"/>
      <c r="W197" s="11"/>
    </row>
    <row r="198" spans="1:23" ht="15.75">
      <c r="A198" s="8">
        <v>44087</v>
      </c>
      <c r="B198" s="9" t="s">
        <v>16</v>
      </c>
      <c r="C198" s="9" t="s">
        <v>64</v>
      </c>
      <c r="D198" s="9" t="s">
        <v>154</v>
      </c>
      <c r="E198" s="9">
        <v>27</v>
      </c>
      <c r="F198" s="9" t="s">
        <v>35</v>
      </c>
      <c r="G198" s="9">
        <v>70</v>
      </c>
      <c r="H198" s="9">
        <v>100</v>
      </c>
      <c r="I198" s="9">
        <v>5</v>
      </c>
      <c r="J198" s="9">
        <v>30</v>
      </c>
      <c r="K198" s="9"/>
      <c r="L198" s="10">
        <v>5.486111111111111E-2</v>
      </c>
      <c r="M198" s="9"/>
      <c r="N198" s="17" t="s">
        <v>36</v>
      </c>
      <c r="O198" s="9" t="s">
        <v>122</v>
      </c>
      <c r="P198" s="11" t="str">
        <f>_xlfn.CONCAT(D198,"_",Q198,"_",O198)</f>
        <v>FW_Huggins_091320_F14</v>
      </c>
      <c r="Q198" s="103" t="s">
        <v>155</v>
      </c>
      <c r="R198" s="217" t="s">
        <v>156</v>
      </c>
      <c r="S198" s="234">
        <v>1</v>
      </c>
      <c r="T198" s="11"/>
      <c r="U198" s="11"/>
      <c r="V198" s="11"/>
      <c r="W198" s="11"/>
    </row>
    <row r="199" spans="1:23" ht="15.75">
      <c r="A199" s="8">
        <v>44087</v>
      </c>
      <c r="B199" s="9" t="s">
        <v>16</v>
      </c>
      <c r="C199" s="9" t="s">
        <v>64</v>
      </c>
      <c r="D199" s="9" t="s">
        <v>154</v>
      </c>
      <c r="E199" s="9">
        <v>27</v>
      </c>
      <c r="F199" s="9" t="s">
        <v>35</v>
      </c>
      <c r="G199" s="9">
        <v>70</v>
      </c>
      <c r="H199" s="9">
        <v>100</v>
      </c>
      <c r="I199" s="9">
        <v>5</v>
      </c>
      <c r="J199" s="9">
        <v>30</v>
      </c>
      <c r="K199" s="9"/>
      <c r="L199" s="10">
        <v>5.486111111111111E-2</v>
      </c>
      <c r="M199" s="9"/>
      <c r="N199" s="17" t="s">
        <v>36</v>
      </c>
      <c r="O199" s="9" t="s">
        <v>123</v>
      </c>
      <c r="P199" s="11" t="str">
        <f>_xlfn.CONCAT(D199,"_",Q199,"_",O199)</f>
        <v>FW_Huggins_091320_F15</v>
      </c>
      <c r="Q199" s="103" t="s">
        <v>155</v>
      </c>
      <c r="R199" s="217" t="s">
        <v>156</v>
      </c>
      <c r="S199" s="234">
        <v>1</v>
      </c>
      <c r="T199" s="11"/>
      <c r="U199" s="11"/>
      <c r="V199" s="11"/>
      <c r="W199" s="11"/>
    </row>
    <row r="200" spans="1:23" ht="15.75">
      <c r="A200" s="115">
        <v>44099</v>
      </c>
      <c r="B200" s="121"/>
      <c r="C200" s="121" t="s">
        <v>64</v>
      </c>
      <c r="D200" s="121" t="s">
        <v>154</v>
      </c>
      <c r="E200" s="121"/>
      <c r="F200" s="121"/>
      <c r="G200" s="121">
        <v>59</v>
      </c>
      <c r="H200" s="121">
        <v>5</v>
      </c>
      <c r="I200" s="121">
        <v>1</v>
      </c>
      <c r="J200" s="121">
        <v>340</v>
      </c>
      <c r="K200" s="121">
        <v>100</v>
      </c>
      <c r="L200" s="125" t="s">
        <v>36</v>
      </c>
      <c r="M200" s="125" t="s">
        <v>36</v>
      </c>
      <c r="N200" s="130">
        <v>2</v>
      </c>
      <c r="O200" s="121" t="s">
        <v>20</v>
      </c>
      <c r="P200" s="91" t="str">
        <f>_xlfn.CONCAT(D200,"_",Q200,"_",O200)</f>
        <v>FW_Huggins_092520_F1</v>
      </c>
      <c r="Q200" s="101" t="s">
        <v>157</v>
      </c>
      <c r="R200" s="216">
        <v>1</v>
      </c>
      <c r="S200" s="231">
        <v>1</v>
      </c>
    </row>
    <row r="201" spans="1:23" ht="15.75">
      <c r="A201" s="115">
        <v>44099</v>
      </c>
      <c r="B201" s="121"/>
      <c r="C201" s="121" t="s">
        <v>64</v>
      </c>
      <c r="D201" s="121" t="s">
        <v>154</v>
      </c>
      <c r="E201" s="121"/>
      <c r="F201" s="121"/>
      <c r="G201" s="121">
        <v>59</v>
      </c>
      <c r="H201" s="121">
        <v>5</v>
      </c>
      <c r="I201" s="121">
        <v>1</v>
      </c>
      <c r="J201" s="121">
        <v>340</v>
      </c>
      <c r="K201" s="121">
        <v>100</v>
      </c>
      <c r="L201" s="125" t="s">
        <v>36</v>
      </c>
      <c r="M201" s="125" t="s">
        <v>36</v>
      </c>
      <c r="N201" s="130">
        <v>2</v>
      </c>
      <c r="O201" s="121" t="s">
        <v>21</v>
      </c>
      <c r="P201" s="91" t="str">
        <f>_xlfn.CONCAT(D201,"_",Q201,"_",O201)</f>
        <v>FW_Huggins_092520_F2</v>
      </c>
      <c r="Q201" s="101" t="s">
        <v>157</v>
      </c>
      <c r="R201" s="216">
        <v>1</v>
      </c>
      <c r="S201" s="231">
        <v>1</v>
      </c>
    </row>
    <row r="202" spans="1:23" ht="15.75">
      <c r="A202" s="115">
        <v>44099</v>
      </c>
      <c r="B202" s="121"/>
      <c r="C202" s="121" t="s">
        <v>64</v>
      </c>
      <c r="D202" s="121" t="s">
        <v>154</v>
      </c>
      <c r="E202" s="121"/>
      <c r="F202" s="121"/>
      <c r="G202" s="121">
        <v>59</v>
      </c>
      <c r="H202" s="121">
        <v>5</v>
      </c>
      <c r="I202" s="121">
        <v>1</v>
      </c>
      <c r="J202" s="121">
        <v>340</v>
      </c>
      <c r="K202" s="121">
        <v>100</v>
      </c>
      <c r="L202" s="125" t="s">
        <v>36</v>
      </c>
      <c r="M202" s="125" t="s">
        <v>36</v>
      </c>
      <c r="N202" s="130">
        <v>2</v>
      </c>
      <c r="O202" s="121" t="s">
        <v>22</v>
      </c>
      <c r="P202" s="91" t="str">
        <f>_xlfn.CONCAT(D202,"_",Q202,"_",O202)</f>
        <v>FW_Huggins_092520_F3</v>
      </c>
      <c r="Q202" s="101" t="s">
        <v>157</v>
      </c>
      <c r="R202" s="216">
        <v>1</v>
      </c>
      <c r="S202" s="231">
        <v>1</v>
      </c>
    </row>
    <row r="203" spans="1:23" ht="15.75">
      <c r="A203" s="115">
        <v>44099</v>
      </c>
      <c r="B203" s="121"/>
      <c r="C203" s="121" t="s">
        <v>64</v>
      </c>
      <c r="D203" s="121" t="s">
        <v>154</v>
      </c>
      <c r="E203" s="121"/>
      <c r="F203" s="121"/>
      <c r="G203" s="121">
        <v>59</v>
      </c>
      <c r="H203" s="121">
        <v>5</v>
      </c>
      <c r="I203" s="121">
        <v>2</v>
      </c>
      <c r="J203" s="121">
        <v>335</v>
      </c>
      <c r="K203" s="121"/>
      <c r="L203" s="127">
        <v>0.44444444444444442</v>
      </c>
      <c r="M203" s="127">
        <v>0.44791666666666669</v>
      </c>
      <c r="N203" s="130">
        <v>0</v>
      </c>
      <c r="O203" s="121" t="s">
        <v>112</v>
      </c>
      <c r="P203" s="91" t="str">
        <f>_xlfn.CONCAT(D203,"_",Q203,"_",O203)</f>
        <v>FW_Huggins_092520_F4</v>
      </c>
      <c r="Q203" s="101" t="s">
        <v>157</v>
      </c>
      <c r="R203" s="216">
        <v>1</v>
      </c>
      <c r="S203" s="231">
        <v>1</v>
      </c>
    </row>
    <row r="204" spans="1:23" ht="15.75">
      <c r="A204" s="115">
        <v>44099</v>
      </c>
      <c r="B204" s="121"/>
      <c r="C204" s="121" t="s">
        <v>64</v>
      </c>
      <c r="D204" s="121" t="s">
        <v>154</v>
      </c>
      <c r="E204" s="121"/>
      <c r="F204" s="121"/>
      <c r="G204" s="121">
        <v>59</v>
      </c>
      <c r="H204" s="121">
        <v>5</v>
      </c>
      <c r="I204" s="121">
        <v>2</v>
      </c>
      <c r="J204" s="121">
        <v>335</v>
      </c>
      <c r="K204" s="121"/>
      <c r="L204" s="127">
        <v>0.44444444444444442</v>
      </c>
      <c r="M204" s="127">
        <v>0.44791666666666669</v>
      </c>
      <c r="N204" s="130">
        <v>0</v>
      </c>
      <c r="O204" s="121" t="s">
        <v>113</v>
      </c>
      <c r="P204" s="91" t="str">
        <f>_xlfn.CONCAT(D204,"_",Q204,"_",O204)</f>
        <v>FW_Huggins_092520_F5</v>
      </c>
      <c r="Q204" s="101" t="s">
        <v>157</v>
      </c>
      <c r="R204" s="216">
        <v>1</v>
      </c>
      <c r="S204" s="231">
        <v>1</v>
      </c>
    </row>
    <row r="205" spans="1:23" ht="15.75">
      <c r="A205" s="115">
        <v>44099</v>
      </c>
      <c r="B205" s="121"/>
      <c r="C205" s="121" t="s">
        <v>64</v>
      </c>
      <c r="D205" s="121" t="s">
        <v>154</v>
      </c>
      <c r="E205" s="121"/>
      <c r="F205" s="121"/>
      <c r="G205" s="121">
        <v>59</v>
      </c>
      <c r="H205" s="121">
        <v>5</v>
      </c>
      <c r="I205" s="121">
        <v>2</v>
      </c>
      <c r="J205" s="121">
        <v>335</v>
      </c>
      <c r="K205" s="121"/>
      <c r="L205" s="127">
        <v>0.44444444444444442</v>
      </c>
      <c r="M205" s="127">
        <v>0.44791666666666669</v>
      </c>
      <c r="N205" s="130">
        <v>0</v>
      </c>
      <c r="O205" s="121" t="s">
        <v>114</v>
      </c>
      <c r="P205" s="91" t="str">
        <f>_xlfn.CONCAT(D205,"_",Q205,"_",O205)</f>
        <v>FW_Huggins_092520_F6</v>
      </c>
      <c r="Q205" s="101" t="s">
        <v>157</v>
      </c>
      <c r="R205" s="216">
        <v>1</v>
      </c>
      <c r="S205" s="231">
        <v>1</v>
      </c>
    </row>
    <row r="206" spans="1:23" ht="15.75">
      <c r="A206" s="115">
        <v>44099</v>
      </c>
      <c r="B206" s="121"/>
      <c r="C206" s="121" t="s">
        <v>64</v>
      </c>
      <c r="D206" s="121" t="s">
        <v>154</v>
      </c>
      <c r="E206" s="121"/>
      <c r="F206" s="121"/>
      <c r="G206" s="121">
        <v>59</v>
      </c>
      <c r="H206" s="121">
        <v>5</v>
      </c>
      <c r="I206" s="121">
        <v>3</v>
      </c>
      <c r="J206" s="121">
        <v>536</v>
      </c>
      <c r="K206" s="121"/>
      <c r="L206" s="127">
        <v>0.46527777777777773</v>
      </c>
      <c r="M206" s="127">
        <v>0.46875</v>
      </c>
      <c r="N206" s="130">
        <v>2</v>
      </c>
      <c r="O206" s="121" t="s">
        <v>115</v>
      </c>
      <c r="P206" s="91" t="str">
        <f>_xlfn.CONCAT(D206,"_",Q206,"_",O206)</f>
        <v>FW_Huggins_092520_F7</v>
      </c>
      <c r="Q206" s="101" t="s">
        <v>157</v>
      </c>
      <c r="R206" s="216">
        <v>1</v>
      </c>
      <c r="S206" s="231">
        <v>1</v>
      </c>
    </row>
    <row r="207" spans="1:23" ht="15.75">
      <c r="A207" s="115">
        <v>44099</v>
      </c>
      <c r="B207" s="121"/>
      <c r="C207" s="121" t="s">
        <v>64</v>
      </c>
      <c r="D207" s="121" t="s">
        <v>154</v>
      </c>
      <c r="E207" s="121"/>
      <c r="F207" s="121"/>
      <c r="G207" s="121">
        <v>59</v>
      </c>
      <c r="H207" s="121">
        <v>5</v>
      </c>
      <c r="I207" s="121">
        <v>3</v>
      </c>
      <c r="J207" s="121">
        <v>536</v>
      </c>
      <c r="K207" s="121"/>
      <c r="L207" s="127">
        <v>0.46527777777777773</v>
      </c>
      <c r="M207" s="127">
        <v>0.46875</v>
      </c>
      <c r="N207" s="130">
        <v>2</v>
      </c>
      <c r="O207" s="121" t="s">
        <v>116</v>
      </c>
      <c r="P207" s="91" t="str">
        <f>_xlfn.CONCAT(D207,"_",Q207,"_",O207)</f>
        <v>FW_Huggins_092520_F8</v>
      </c>
      <c r="Q207" s="101" t="s">
        <v>157</v>
      </c>
      <c r="R207" s="216">
        <v>1</v>
      </c>
      <c r="S207" s="231">
        <v>1</v>
      </c>
    </row>
    <row r="208" spans="1:23" ht="15.75">
      <c r="A208" s="115">
        <v>44099</v>
      </c>
      <c r="B208" s="121"/>
      <c r="C208" s="121" t="s">
        <v>64</v>
      </c>
      <c r="D208" s="121" t="s">
        <v>154</v>
      </c>
      <c r="E208" s="121"/>
      <c r="F208" s="121"/>
      <c r="G208" s="121">
        <v>59</v>
      </c>
      <c r="H208" s="121">
        <v>5</v>
      </c>
      <c r="I208" s="121">
        <v>3</v>
      </c>
      <c r="J208" s="121">
        <v>536</v>
      </c>
      <c r="K208" s="121"/>
      <c r="L208" s="127">
        <v>0.46527777777777773</v>
      </c>
      <c r="M208" s="127">
        <v>0.46875</v>
      </c>
      <c r="N208" s="130">
        <v>2</v>
      </c>
      <c r="O208" s="121" t="s">
        <v>117</v>
      </c>
      <c r="P208" s="91" t="str">
        <f>_xlfn.CONCAT(D208,"_",Q208,"_",O208)</f>
        <v>FW_Huggins_092520_F9</v>
      </c>
      <c r="Q208" s="101" t="s">
        <v>157</v>
      </c>
      <c r="R208" s="216">
        <v>1</v>
      </c>
      <c r="S208" s="231">
        <v>1</v>
      </c>
    </row>
    <row r="209" spans="1:19" ht="15.75">
      <c r="A209" s="115">
        <v>44099</v>
      </c>
      <c r="B209" s="121"/>
      <c r="C209" s="121" t="s">
        <v>64</v>
      </c>
      <c r="D209" s="121" t="s">
        <v>154</v>
      </c>
      <c r="E209" s="121"/>
      <c r="F209" s="121"/>
      <c r="G209" s="121">
        <v>59</v>
      </c>
      <c r="H209" s="121">
        <v>5</v>
      </c>
      <c r="I209" s="121">
        <v>4</v>
      </c>
      <c r="J209" s="121">
        <v>295</v>
      </c>
      <c r="K209" s="121"/>
      <c r="L209" s="125" t="s">
        <v>36</v>
      </c>
      <c r="M209" s="125" t="s">
        <v>36</v>
      </c>
      <c r="N209" s="125" t="s">
        <v>36</v>
      </c>
      <c r="O209" s="121" t="s">
        <v>118</v>
      </c>
      <c r="P209" s="91" t="str">
        <f>_xlfn.CONCAT(D209,"_",Q209,"_",O209)</f>
        <v>FW_Huggins_092520_F10</v>
      </c>
      <c r="Q209" s="101" t="s">
        <v>157</v>
      </c>
      <c r="R209" s="216">
        <v>1</v>
      </c>
      <c r="S209" s="231">
        <v>1</v>
      </c>
    </row>
    <row r="210" spans="1:19" ht="15.75">
      <c r="A210" s="115">
        <v>44099</v>
      </c>
      <c r="B210" s="121"/>
      <c r="C210" s="121" t="s">
        <v>64</v>
      </c>
      <c r="D210" s="121" t="s">
        <v>154</v>
      </c>
      <c r="E210" s="121"/>
      <c r="F210" s="121"/>
      <c r="G210" s="121">
        <v>59</v>
      </c>
      <c r="H210" s="121">
        <v>5</v>
      </c>
      <c r="I210" s="121">
        <v>4</v>
      </c>
      <c r="J210" s="121">
        <v>295</v>
      </c>
      <c r="K210" s="121"/>
      <c r="L210" s="125" t="s">
        <v>36</v>
      </c>
      <c r="M210" s="125" t="s">
        <v>36</v>
      </c>
      <c r="N210" s="125" t="s">
        <v>36</v>
      </c>
      <c r="O210" s="121" t="s">
        <v>119</v>
      </c>
      <c r="P210" s="91" t="str">
        <f>_xlfn.CONCAT(D210,"_",Q210,"_",O210)</f>
        <v>FW_Huggins_092520_F11</v>
      </c>
      <c r="Q210" s="101" t="s">
        <v>157</v>
      </c>
      <c r="R210" s="216"/>
    </row>
    <row r="211" spans="1:19" ht="15.75">
      <c r="A211" s="115">
        <v>44099</v>
      </c>
      <c r="B211" s="121"/>
      <c r="C211" s="121" t="s">
        <v>64</v>
      </c>
      <c r="D211" s="121" t="s">
        <v>154</v>
      </c>
      <c r="E211" s="121"/>
      <c r="F211" s="121"/>
      <c r="G211" s="121">
        <v>59</v>
      </c>
      <c r="H211" s="121">
        <v>5</v>
      </c>
      <c r="I211" s="121">
        <v>4</v>
      </c>
      <c r="J211" s="121">
        <v>295</v>
      </c>
      <c r="K211" s="121"/>
      <c r="L211" s="125" t="s">
        <v>36</v>
      </c>
      <c r="M211" s="125" t="s">
        <v>36</v>
      </c>
      <c r="N211" s="125" t="s">
        <v>36</v>
      </c>
      <c r="O211" s="121" t="s">
        <v>120</v>
      </c>
      <c r="P211" s="91" t="str">
        <f>_xlfn.CONCAT(D211,"_",Q211,"_",O211)</f>
        <v>FW_Huggins_092520_F12</v>
      </c>
      <c r="Q211" s="101" t="s">
        <v>157</v>
      </c>
      <c r="R211" s="216"/>
    </row>
    <row r="212" spans="1:19" ht="15.75">
      <c r="A212" s="115">
        <v>44099</v>
      </c>
      <c r="B212" s="121"/>
      <c r="C212" s="121" t="s">
        <v>64</v>
      </c>
      <c r="D212" s="121" t="s">
        <v>154</v>
      </c>
      <c r="E212" s="121"/>
      <c r="F212" s="121"/>
      <c r="G212" s="121">
        <v>59</v>
      </c>
      <c r="H212" s="121">
        <v>5</v>
      </c>
      <c r="I212" s="121">
        <v>5</v>
      </c>
      <c r="J212" s="121">
        <v>65</v>
      </c>
      <c r="K212" s="121"/>
      <c r="L212" s="125" t="s">
        <v>36</v>
      </c>
      <c r="M212" s="125" t="s">
        <v>36</v>
      </c>
      <c r="N212" s="125" t="s">
        <v>36</v>
      </c>
      <c r="O212" s="121" t="s">
        <v>121</v>
      </c>
      <c r="P212" s="91" t="str">
        <f>_xlfn.CONCAT(D212,"_",Q212,"_",O212)</f>
        <v>FW_Huggins_092520_F13</v>
      </c>
      <c r="Q212" s="101" t="s">
        <v>157</v>
      </c>
      <c r="R212" s="216"/>
    </row>
    <row r="213" spans="1:19" ht="15.75">
      <c r="A213" s="115">
        <v>44099</v>
      </c>
      <c r="B213" s="121"/>
      <c r="C213" s="121" t="s">
        <v>64</v>
      </c>
      <c r="D213" s="121" t="s">
        <v>154</v>
      </c>
      <c r="E213" s="121"/>
      <c r="F213" s="121"/>
      <c r="G213" s="121">
        <v>59</v>
      </c>
      <c r="H213" s="121">
        <v>5</v>
      </c>
      <c r="I213" s="121">
        <v>5</v>
      </c>
      <c r="J213" s="121">
        <v>65</v>
      </c>
      <c r="K213" s="121"/>
      <c r="L213" s="125" t="s">
        <v>36</v>
      </c>
      <c r="M213" s="125" t="s">
        <v>36</v>
      </c>
      <c r="N213" s="125" t="s">
        <v>36</v>
      </c>
      <c r="O213" s="121" t="s">
        <v>122</v>
      </c>
      <c r="P213" s="91" t="str">
        <f>_xlfn.CONCAT(D213,"_",Q213,"_",O213)</f>
        <v>FW_Huggins_092520_F14</v>
      </c>
      <c r="Q213" s="101" t="s">
        <v>157</v>
      </c>
      <c r="R213" s="216"/>
    </row>
    <row r="214" spans="1:19" ht="15.75">
      <c r="A214" s="115">
        <v>44099</v>
      </c>
      <c r="B214" s="121"/>
      <c r="C214" s="121" t="s">
        <v>64</v>
      </c>
      <c r="D214" s="121" t="s">
        <v>154</v>
      </c>
      <c r="E214" s="121"/>
      <c r="F214" s="121"/>
      <c r="G214" s="121">
        <v>59</v>
      </c>
      <c r="H214" s="121">
        <v>5</v>
      </c>
      <c r="I214" s="121">
        <v>5</v>
      </c>
      <c r="J214" s="121">
        <v>65</v>
      </c>
      <c r="K214" s="121"/>
      <c r="L214" s="125" t="s">
        <v>36</v>
      </c>
      <c r="M214" s="125" t="s">
        <v>36</v>
      </c>
      <c r="N214" s="125" t="s">
        <v>36</v>
      </c>
      <c r="O214" s="121" t="s">
        <v>123</v>
      </c>
      <c r="P214" s="91" t="str">
        <f>_xlfn.CONCAT(D214,"_",Q214,"_",O214)</f>
        <v>FW_Huggins_092520_F15</v>
      </c>
      <c r="Q214" s="101" t="s">
        <v>157</v>
      </c>
      <c r="R214" s="216"/>
    </row>
    <row r="215" spans="1:19" ht="15.75">
      <c r="A215" s="1">
        <v>44086</v>
      </c>
      <c r="B215" s="2" t="s">
        <v>57</v>
      </c>
      <c r="C215" s="2" t="s">
        <v>58</v>
      </c>
      <c r="D215" s="2" t="s">
        <v>158</v>
      </c>
      <c r="E215" s="2">
        <v>40</v>
      </c>
      <c r="F215" s="2" t="s">
        <v>60</v>
      </c>
      <c r="G215" s="2">
        <v>63</v>
      </c>
      <c r="H215" s="2">
        <v>10</v>
      </c>
      <c r="I215" s="2">
        <v>1</v>
      </c>
      <c r="J215" s="2">
        <v>56.1</v>
      </c>
      <c r="K215" s="2">
        <v>95</v>
      </c>
      <c r="L215" s="3">
        <v>0.48958333333333331</v>
      </c>
      <c r="M215" s="3">
        <v>0.49236111111111108</v>
      </c>
      <c r="N215" s="18">
        <v>2</v>
      </c>
      <c r="O215" s="2" t="s">
        <v>20</v>
      </c>
      <c r="P215" t="str">
        <f>_xlfn.CONCAT(D215,"_",Q215,"_",O215)</f>
        <v>HG_Home_091220_F1</v>
      </c>
      <c r="Q215" s="101" t="s">
        <v>159</v>
      </c>
      <c r="R215" s="216"/>
    </row>
    <row r="216" spans="1:19" ht="15.75">
      <c r="A216" s="1">
        <v>44086</v>
      </c>
      <c r="B216" s="2" t="s">
        <v>57</v>
      </c>
      <c r="C216" s="2" t="s">
        <v>58</v>
      </c>
      <c r="D216" s="2" t="s">
        <v>158</v>
      </c>
      <c r="E216" s="2">
        <v>40</v>
      </c>
      <c r="F216" s="2" t="s">
        <v>60</v>
      </c>
      <c r="G216" s="2">
        <v>63</v>
      </c>
      <c r="H216" s="2">
        <v>10</v>
      </c>
      <c r="I216" s="2">
        <v>1</v>
      </c>
      <c r="J216" s="2">
        <v>56.1</v>
      </c>
      <c r="K216" s="2">
        <v>95</v>
      </c>
      <c r="L216" s="3">
        <v>0.48958333333333331</v>
      </c>
      <c r="M216" s="3">
        <v>0.49236111111111108</v>
      </c>
      <c r="N216" s="18">
        <v>2</v>
      </c>
      <c r="O216" s="2" t="s">
        <v>21</v>
      </c>
      <c r="P216" t="str">
        <f>_xlfn.CONCAT(D216,"_",Q216,"_",O216)</f>
        <v>HG_Home_091220_F2</v>
      </c>
      <c r="Q216" s="101" t="s">
        <v>159</v>
      </c>
      <c r="R216" s="216"/>
    </row>
    <row r="217" spans="1:19" ht="15.75">
      <c r="A217" s="1">
        <v>44086</v>
      </c>
      <c r="B217" s="2" t="s">
        <v>57</v>
      </c>
      <c r="C217" s="2" t="s">
        <v>58</v>
      </c>
      <c r="D217" s="2" t="s">
        <v>158</v>
      </c>
      <c r="E217" s="2">
        <v>40</v>
      </c>
      <c r="F217" s="2" t="s">
        <v>60</v>
      </c>
      <c r="G217" s="2">
        <v>63</v>
      </c>
      <c r="H217" s="2">
        <v>10</v>
      </c>
      <c r="I217" s="2">
        <v>1</v>
      </c>
      <c r="J217" s="2">
        <v>56.1</v>
      </c>
      <c r="K217" s="2">
        <v>95</v>
      </c>
      <c r="L217" s="3">
        <v>0.48958333333333331</v>
      </c>
      <c r="M217" s="3">
        <v>0.49236111111111108</v>
      </c>
      <c r="N217" s="18">
        <v>2</v>
      </c>
      <c r="O217" s="2" t="s">
        <v>22</v>
      </c>
      <c r="P217" t="str">
        <f>_xlfn.CONCAT(D217,"_",Q217,"_",O217)</f>
        <v>HG_Home_091220_F3</v>
      </c>
      <c r="Q217" s="101" t="s">
        <v>159</v>
      </c>
      <c r="R217" s="216"/>
    </row>
    <row r="218" spans="1:19" ht="15.75">
      <c r="A218" s="1">
        <v>44086</v>
      </c>
      <c r="B218" s="2" t="s">
        <v>57</v>
      </c>
      <c r="C218" s="2" t="s">
        <v>58</v>
      </c>
      <c r="D218" s="2" t="s">
        <v>158</v>
      </c>
      <c r="E218" s="2">
        <v>40</v>
      </c>
      <c r="F218" s="2" t="s">
        <v>60</v>
      </c>
      <c r="G218" s="2">
        <v>63</v>
      </c>
      <c r="H218" s="2">
        <v>10</v>
      </c>
      <c r="I218" s="2">
        <v>2</v>
      </c>
      <c r="J218" s="2">
        <v>28.7</v>
      </c>
      <c r="K218" s="2">
        <v>85</v>
      </c>
      <c r="L218" s="3">
        <v>0.49583333333333335</v>
      </c>
      <c r="M218" s="3">
        <v>0.4993055555555555</v>
      </c>
      <c r="N218" s="18">
        <v>6</v>
      </c>
      <c r="O218" s="2" t="s">
        <v>112</v>
      </c>
      <c r="P218" t="str">
        <f>_xlfn.CONCAT(D218,"_",Q218,"_",O218)</f>
        <v>HG_Home_091220_F4</v>
      </c>
      <c r="Q218" s="101" t="s">
        <v>159</v>
      </c>
      <c r="R218" s="216"/>
    </row>
    <row r="219" spans="1:19" ht="15.75">
      <c r="A219" s="1">
        <v>44086</v>
      </c>
      <c r="B219" s="2" t="s">
        <v>57</v>
      </c>
      <c r="C219" s="2" t="s">
        <v>58</v>
      </c>
      <c r="D219" s="2" t="s">
        <v>158</v>
      </c>
      <c r="E219" s="2">
        <v>40</v>
      </c>
      <c r="F219" s="2" t="s">
        <v>60</v>
      </c>
      <c r="G219" s="2">
        <v>63</v>
      </c>
      <c r="H219" s="2">
        <v>10</v>
      </c>
      <c r="I219" s="2">
        <v>2</v>
      </c>
      <c r="J219" s="2">
        <v>28.7</v>
      </c>
      <c r="K219" s="2">
        <v>85</v>
      </c>
      <c r="L219" s="3">
        <v>0.49583333333333335</v>
      </c>
      <c r="M219" s="3">
        <v>0.4993055555555555</v>
      </c>
      <c r="N219" s="18">
        <v>6</v>
      </c>
      <c r="O219" s="2" t="s">
        <v>113</v>
      </c>
      <c r="P219" t="str">
        <f>_xlfn.CONCAT(D219,"_",Q219,"_",O219)</f>
        <v>HG_Home_091220_F5</v>
      </c>
      <c r="Q219" s="101" t="s">
        <v>159</v>
      </c>
      <c r="R219" s="216"/>
    </row>
    <row r="220" spans="1:19" ht="15.75">
      <c r="A220" s="1">
        <v>44086</v>
      </c>
      <c r="B220" s="2" t="s">
        <v>57</v>
      </c>
      <c r="C220" s="2" t="s">
        <v>58</v>
      </c>
      <c r="D220" s="2" t="s">
        <v>158</v>
      </c>
      <c r="E220" s="2">
        <v>40</v>
      </c>
      <c r="F220" s="2" t="s">
        <v>60</v>
      </c>
      <c r="G220" s="2">
        <v>63</v>
      </c>
      <c r="H220" s="2">
        <v>10</v>
      </c>
      <c r="I220" s="2">
        <v>2</v>
      </c>
      <c r="J220" s="2">
        <v>28.7</v>
      </c>
      <c r="K220" s="2">
        <v>85</v>
      </c>
      <c r="L220" s="3">
        <v>0.49583333333333335</v>
      </c>
      <c r="M220" s="3">
        <v>0.4993055555555555</v>
      </c>
      <c r="N220" s="18">
        <v>6</v>
      </c>
      <c r="O220" s="2" t="s">
        <v>114</v>
      </c>
      <c r="P220" t="str">
        <f>_xlfn.CONCAT(D220,"_",Q220,"_",O220)</f>
        <v>HG_Home_091220_F6</v>
      </c>
      <c r="Q220" s="101" t="s">
        <v>159</v>
      </c>
      <c r="R220" s="216"/>
    </row>
    <row r="221" spans="1:19" ht="15.75">
      <c r="A221" s="1">
        <v>44086</v>
      </c>
      <c r="B221" s="2" t="s">
        <v>57</v>
      </c>
      <c r="C221" s="2" t="s">
        <v>58</v>
      </c>
      <c r="D221" s="2" t="s">
        <v>158</v>
      </c>
      <c r="E221" s="2">
        <v>40</v>
      </c>
      <c r="F221" s="2" t="s">
        <v>60</v>
      </c>
      <c r="G221" s="2">
        <v>63</v>
      </c>
      <c r="H221" s="2">
        <v>10</v>
      </c>
      <c r="I221" s="2">
        <v>3</v>
      </c>
      <c r="J221" s="2">
        <v>21.3</v>
      </c>
      <c r="K221" s="2">
        <v>95</v>
      </c>
      <c r="L221" s="3">
        <v>0.50902777777777775</v>
      </c>
      <c r="M221" s="3">
        <v>0.51250000000000007</v>
      </c>
      <c r="N221" s="18">
        <v>0</v>
      </c>
      <c r="O221" s="2" t="s">
        <v>115</v>
      </c>
      <c r="P221" t="str">
        <f>_xlfn.CONCAT(D221,"_",Q221,"_",O221)</f>
        <v>HG_Home_091220_F7</v>
      </c>
      <c r="Q221" s="101" t="s">
        <v>159</v>
      </c>
      <c r="R221" s="216"/>
    </row>
    <row r="222" spans="1:19" ht="15.75">
      <c r="A222" s="1">
        <v>44086</v>
      </c>
      <c r="B222" s="2" t="s">
        <v>57</v>
      </c>
      <c r="C222" s="2" t="s">
        <v>58</v>
      </c>
      <c r="D222" s="2" t="s">
        <v>158</v>
      </c>
      <c r="E222" s="2">
        <v>40</v>
      </c>
      <c r="F222" s="2" t="s">
        <v>60</v>
      </c>
      <c r="G222" s="2">
        <v>63</v>
      </c>
      <c r="H222" s="2">
        <v>10</v>
      </c>
      <c r="I222" s="2">
        <v>3</v>
      </c>
      <c r="J222" s="2">
        <v>21.3</v>
      </c>
      <c r="K222" s="2">
        <v>95</v>
      </c>
      <c r="L222" s="3">
        <v>0.50902777777777775</v>
      </c>
      <c r="M222" s="3">
        <v>0.51250000000000007</v>
      </c>
      <c r="N222" s="18">
        <v>0</v>
      </c>
      <c r="O222" s="2" t="s">
        <v>116</v>
      </c>
      <c r="P222" t="str">
        <f>_xlfn.CONCAT(D222,"_",Q222,"_",O222)</f>
        <v>HG_Home_091220_F8</v>
      </c>
      <c r="Q222" s="101" t="s">
        <v>159</v>
      </c>
      <c r="R222" s="216"/>
    </row>
    <row r="223" spans="1:19" ht="15.75">
      <c r="A223" s="1">
        <v>44086</v>
      </c>
      <c r="B223" s="2" t="s">
        <v>57</v>
      </c>
      <c r="C223" s="2" t="s">
        <v>58</v>
      </c>
      <c r="D223" s="2" t="s">
        <v>158</v>
      </c>
      <c r="E223" s="2">
        <v>40</v>
      </c>
      <c r="F223" s="2" t="s">
        <v>60</v>
      </c>
      <c r="G223" s="2">
        <v>63</v>
      </c>
      <c r="H223" s="2">
        <v>10</v>
      </c>
      <c r="I223" s="2">
        <v>3</v>
      </c>
      <c r="J223" s="2">
        <v>21.3</v>
      </c>
      <c r="K223" s="2">
        <v>95</v>
      </c>
      <c r="L223" s="3">
        <v>0.50902777777777775</v>
      </c>
      <c r="M223" s="3">
        <v>0.51250000000000007</v>
      </c>
      <c r="N223" s="18">
        <v>0</v>
      </c>
      <c r="O223" s="2" t="s">
        <v>117</v>
      </c>
      <c r="P223" t="str">
        <f>_xlfn.CONCAT(D223,"_",Q223,"_",O223)</f>
        <v>HG_Home_091220_F9</v>
      </c>
      <c r="Q223" s="101" t="s">
        <v>159</v>
      </c>
      <c r="R223" s="216"/>
    </row>
    <row r="224" spans="1:19" ht="15.75">
      <c r="A224" s="1">
        <v>44086</v>
      </c>
      <c r="B224" s="2" t="s">
        <v>57</v>
      </c>
      <c r="C224" s="2" t="s">
        <v>58</v>
      </c>
      <c r="D224" s="2" t="s">
        <v>158</v>
      </c>
      <c r="E224" s="2">
        <v>40</v>
      </c>
      <c r="F224" s="2" t="s">
        <v>60</v>
      </c>
      <c r="G224" s="2">
        <v>63</v>
      </c>
      <c r="H224" s="2">
        <v>10</v>
      </c>
      <c r="I224" s="2">
        <v>4</v>
      </c>
      <c r="J224" s="2">
        <v>12.2</v>
      </c>
      <c r="K224" s="2">
        <v>70</v>
      </c>
      <c r="L224" s="2"/>
      <c r="M224" s="2"/>
      <c r="N224" s="18" t="s">
        <v>36</v>
      </c>
      <c r="O224" s="2" t="s">
        <v>118</v>
      </c>
      <c r="P224" t="str">
        <f>_xlfn.CONCAT(D224,"_",Q224,"_",O224)</f>
        <v>HG_Home_091220_F10</v>
      </c>
      <c r="Q224" s="101" t="s">
        <v>159</v>
      </c>
      <c r="R224" s="216"/>
    </row>
    <row r="225" spans="1:18" ht="15.75">
      <c r="A225" s="1">
        <v>44086</v>
      </c>
      <c r="B225" s="2" t="s">
        <v>57</v>
      </c>
      <c r="C225" s="2" t="s">
        <v>58</v>
      </c>
      <c r="D225" s="2" t="s">
        <v>158</v>
      </c>
      <c r="E225" s="2">
        <v>40</v>
      </c>
      <c r="F225" s="2" t="s">
        <v>60</v>
      </c>
      <c r="G225" s="2">
        <v>63</v>
      </c>
      <c r="H225" s="2">
        <v>10</v>
      </c>
      <c r="I225" s="2">
        <v>4</v>
      </c>
      <c r="J225" s="2">
        <v>12.2</v>
      </c>
      <c r="K225" s="2">
        <v>70</v>
      </c>
      <c r="L225" s="2"/>
      <c r="M225" s="2"/>
      <c r="N225" s="18" t="s">
        <v>36</v>
      </c>
      <c r="O225" s="2" t="s">
        <v>119</v>
      </c>
      <c r="P225" t="str">
        <f>_xlfn.CONCAT(D225,"_",Q225,"_",O225)</f>
        <v>HG_Home_091220_F11</v>
      </c>
      <c r="Q225" s="101" t="s">
        <v>159</v>
      </c>
      <c r="R225" s="216"/>
    </row>
    <row r="226" spans="1:18" ht="15.75">
      <c r="A226" s="1">
        <v>44086</v>
      </c>
      <c r="B226" s="2" t="s">
        <v>57</v>
      </c>
      <c r="C226" s="2" t="s">
        <v>58</v>
      </c>
      <c r="D226" s="2" t="s">
        <v>158</v>
      </c>
      <c r="E226" s="2">
        <v>40</v>
      </c>
      <c r="F226" s="2" t="s">
        <v>60</v>
      </c>
      <c r="G226" s="2">
        <v>63</v>
      </c>
      <c r="H226" s="2">
        <v>10</v>
      </c>
      <c r="I226" s="2">
        <v>4</v>
      </c>
      <c r="J226" s="2">
        <v>12.2</v>
      </c>
      <c r="K226" s="2">
        <v>70</v>
      </c>
      <c r="L226" s="2"/>
      <c r="M226" s="2"/>
      <c r="N226" s="18" t="s">
        <v>36</v>
      </c>
      <c r="O226" s="2" t="s">
        <v>120</v>
      </c>
      <c r="P226" t="str">
        <f>_xlfn.CONCAT(D226,"_",Q226,"_",O226)</f>
        <v>HG_Home_091220_F12</v>
      </c>
      <c r="Q226" s="101" t="s">
        <v>159</v>
      </c>
      <c r="R226" s="216"/>
    </row>
    <row r="227" spans="1:18" ht="15.75">
      <c r="A227" s="1">
        <v>44086</v>
      </c>
      <c r="B227" s="2" t="s">
        <v>57</v>
      </c>
      <c r="C227" s="2" t="s">
        <v>58</v>
      </c>
      <c r="D227" s="2" t="s">
        <v>158</v>
      </c>
      <c r="E227" s="2">
        <v>40</v>
      </c>
      <c r="F227" s="2" t="s">
        <v>60</v>
      </c>
      <c r="G227" s="2">
        <v>63</v>
      </c>
      <c r="H227" s="2">
        <v>10</v>
      </c>
      <c r="I227" s="2">
        <v>5</v>
      </c>
      <c r="J227" s="2">
        <v>8.8000000000000007</v>
      </c>
      <c r="K227" s="2">
        <v>85</v>
      </c>
      <c r="L227" s="2"/>
      <c r="M227" s="2"/>
      <c r="N227" s="18" t="s">
        <v>36</v>
      </c>
      <c r="O227" s="2" t="s">
        <v>121</v>
      </c>
      <c r="P227" t="str">
        <f>_xlfn.CONCAT(D227,"_",Q227,"_",O227)</f>
        <v>HG_Home_091220_F13</v>
      </c>
      <c r="Q227" s="101" t="s">
        <v>159</v>
      </c>
      <c r="R227" s="216"/>
    </row>
    <row r="228" spans="1:18" ht="15.75">
      <c r="A228" s="1">
        <v>44086</v>
      </c>
      <c r="B228" s="2" t="s">
        <v>57</v>
      </c>
      <c r="C228" s="2" t="s">
        <v>58</v>
      </c>
      <c r="D228" s="2" t="s">
        <v>158</v>
      </c>
      <c r="E228" s="2">
        <v>40</v>
      </c>
      <c r="F228" s="2" t="s">
        <v>60</v>
      </c>
      <c r="G228" s="2">
        <v>63</v>
      </c>
      <c r="H228" s="2">
        <v>10</v>
      </c>
      <c r="I228" s="2">
        <v>5</v>
      </c>
      <c r="J228" s="2">
        <v>8.8000000000000007</v>
      </c>
      <c r="K228" s="2">
        <v>85</v>
      </c>
      <c r="L228" s="2"/>
      <c r="M228" s="2"/>
      <c r="N228" s="18" t="s">
        <v>36</v>
      </c>
      <c r="O228" s="2" t="s">
        <v>122</v>
      </c>
      <c r="P228" t="str">
        <f>_xlfn.CONCAT(D228,"_",Q228,"_",O228)</f>
        <v>HG_Home_091220_F14</v>
      </c>
      <c r="Q228" s="101" t="s">
        <v>159</v>
      </c>
      <c r="R228" s="216"/>
    </row>
    <row r="229" spans="1:18" ht="15.75">
      <c r="A229" s="1">
        <v>44086</v>
      </c>
      <c r="B229" s="2" t="s">
        <v>57</v>
      </c>
      <c r="C229" s="2" t="s">
        <v>58</v>
      </c>
      <c r="D229" s="2" t="s">
        <v>158</v>
      </c>
      <c r="E229" s="2">
        <v>40</v>
      </c>
      <c r="F229" s="2" t="s">
        <v>60</v>
      </c>
      <c r="G229" s="2">
        <v>63</v>
      </c>
      <c r="H229" s="2">
        <v>10</v>
      </c>
      <c r="I229" s="2">
        <v>5</v>
      </c>
      <c r="J229" s="2">
        <v>8.8000000000000007</v>
      </c>
      <c r="K229" s="2">
        <v>85</v>
      </c>
      <c r="L229" s="2"/>
      <c r="M229" s="2"/>
      <c r="N229" s="18" t="s">
        <v>36</v>
      </c>
      <c r="O229" s="2" t="s">
        <v>123</v>
      </c>
      <c r="P229" t="str">
        <f>_xlfn.CONCAT(D229,"_",Q229,"_",O229)</f>
        <v>HG_Home_091220_F15</v>
      </c>
      <c r="Q229" s="101" t="s">
        <v>159</v>
      </c>
      <c r="R229" s="216"/>
    </row>
    <row r="230" spans="1:18" ht="15.75">
      <c r="A230" s="115">
        <v>44096</v>
      </c>
      <c r="B230" s="121"/>
      <c r="C230" s="121" t="s">
        <v>58</v>
      </c>
      <c r="D230" s="2" t="s">
        <v>158</v>
      </c>
      <c r="E230" s="121"/>
      <c r="F230" s="121"/>
      <c r="G230" s="121">
        <v>63</v>
      </c>
      <c r="H230" s="121">
        <v>0</v>
      </c>
      <c r="I230" s="121">
        <v>1</v>
      </c>
      <c r="J230" s="121">
        <v>35</v>
      </c>
      <c r="K230" s="121">
        <v>25</v>
      </c>
      <c r="L230" s="125" t="s">
        <v>36</v>
      </c>
      <c r="M230" s="125" t="s">
        <v>36</v>
      </c>
      <c r="N230" s="125" t="s">
        <v>36</v>
      </c>
      <c r="O230" s="121" t="s">
        <v>20</v>
      </c>
      <c r="P230" s="87" t="str">
        <f>_xlfn.CONCAT(D230,"_",Q230,"_",O230)</f>
        <v>HG_Home_092220_F1</v>
      </c>
      <c r="Q230" s="101" t="s">
        <v>160</v>
      </c>
      <c r="R230" s="216"/>
    </row>
    <row r="231" spans="1:18" ht="15.75">
      <c r="A231" s="115">
        <v>44096</v>
      </c>
      <c r="B231" s="121"/>
      <c r="C231" s="121" t="s">
        <v>58</v>
      </c>
      <c r="D231" s="2" t="s">
        <v>158</v>
      </c>
      <c r="E231" s="121"/>
      <c r="F231" s="121"/>
      <c r="G231" s="121">
        <v>63</v>
      </c>
      <c r="H231" s="121">
        <v>0</v>
      </c>
      <c r="I231" s="121">
        <v>1</v>
      </c>
      <c r="J231" s="121">
        <v>35</v>
      </c>
      <c r="K231" s="121">
        <v>25</v>
      </c>
      <c r="L231" s="125" t="s">
        <v>36</v>
      </c>
      <c r="M231" s="125" t="s">
        <v>36</v>
      </c>
      <c r="N231" s="125" t="s">
        <v>36</v>
      </c>
      <c r="O231" s="121" t="s">
        <v>21</v>
      </c>
      <c r="P231" s="87" t="str">
        <f>_xlfn.CONCAT(D231,"_",Q231,"_",O231)</f>
        <v>HG_Home_092220_F2</v>
      </c>
      <c r="Q231" s="101" t="s">
        <v>160</v>
      </c>
      <c r="R231" s="216"/>
    </row>
    <row r="232" spans="1:18" ht="15.75">
      <c r="A232" s="115">
        <v>44096</v>
      </c>
      <c r="B232" s="121"/>
      <c r="C232" s="121" t="s">
        <v>58</v>
      </c>
      <c r="D232" s="2" t="s">
        <v>158</v>
      </c>
      <c r="E232" s="121"/>
      <c r="F232" s="121"/>
      <c r="G232" s="121">
        <v>63</v>
      </c>
      <c r="H232" s="121">
        <v>0</v>
      </c>
      <c r="I232" s="121">
        <v>1</v>
      </c>
      <c r="J232" s="121">
        <v>35</v>
      </c>
      <c r="K232" s="121">
        <v>25</v>
      </c>
      <c r="L232" s="125" t="s">
        <v>36</v>
      </c>
      <c r="M232" s="125" t="s">
        <v>36</v>
      </c>
      <c r="N232" s="125" t="s">
        <v>36</v>
      </c>
      <c r="O232" s="121" t="s">
        <v>22</v>
      </c>
      <c r="P232" s="87" t="str">
        <f>_xlfn.CONCAT(D232,"_",Q232,"_",O232)</f>
        <v>HG_Home_092220_F3</v>
      </c>
      <c r="Q232" s="101" t="s">
        <v>160</v>
      </c>
      <c r="R232" s="216"/>
    </row>
    <row r="233" spans="1:18" ht="15.75">
      <c r="A233" s="115">
        <v>44096</v>
      </c>
      <c r="B233" s="121"/>
      <c r="C233" s="121" t="s">
        <v>58</v>
      </c>
      <c r="D233" s="2" t="s">
        <v>158</v>
      </c>
      <c r="E233" s="121"/>
      <c r="F233" s="121"/>
      <c r="G233" s="121">
        <v>63</v>
      </c>
      <c r="H233" s="121">
        <v>0</v>
      </c>
      <c r="I233" s="121">
        <v>2</v>
      </c>
      <c r="J233" s="121">
        <v>20</v>
      </c>
      <c r="K233" s="121">
        <v>50</v>
      </c>
      <c r="L233" s="127">
        <v>7.9861111111111105E-2</v>
      </c>
      <c r="M233" s="127">
        <v>8.3333333333333329E-2</v>
      </c>
      <c r="N233" s="130">
        <v>4</v>
      </c>
      <c r="O233" s="121" t="s">
        <v>112</v>
      </c>
      <c r="P233" s="87" t="str">
        <f>_xlfn.CONCAT(D233,"_",Q233,"_",O233)</f>
        <v>HG_Home_092220_F4</v>
      </c>
      <c r="Q233" s="101" t="s">
        <v>160</v>
      </c>
      <c r="R233" s="216"/>
    </row>
    <row r="234" spans="1:18" ht="15.75">
      <c r="A234" s="115">
        <v>44096</v>
      </c>
      <c r="B234" s="121"/>
      <c r="C234" s="121" t="s">
        <v>58</v>
      </c>
      <c r="D234" s="2" t="s">
        <v>158</v>
      </c>
      <c r="E234" s="121"/>
      <c r="F234" s="121"/>
      <c r="G234" s="121">
        <v>63</v>
      </c>
      <c r="H234" s="121">
        <v>0</v>
      </c>
      <c r="I234" s="121">
        <v>2</v>
      </c>
      <c r="J234" s="121">
        <v>20</v>
      </c>
      <c r="K234" s="121">
        <v>50</v>
      </c>
      <c r="L234" s="127">
        <v>7.9861111111111105E-2</v>
      </c>
      <c r="M234" s="127">
        <v>8.3333333333333329E-2</v>
      </c>
      <c r="N234" s="130">
        <v>4</v>
      </c>
      <c r="O234" s="121" t="s">
        <v>113</v>
      </c>
      <c r="P234" s="87" t="str">
        <f>_xlfn.CONCAT(D234,"_",Q234,"_",O234)</f>
        <v>HG_Home_092220_F5</v>
      </c>
      <c r="Q234" s="101" t="s">
        <v>160</v>
      </c>
      <c r="R234" s="216"/>
    </row>
    <row r="235" spans="1:18" ht="15.75">
      <c r="A235" s="115">
        <v>44096</v>
      </c>
      <c r="B235" s="121"/>
      <c r="C235" s="121" t="s">
        <v>58</v>
      </c>
      <c r="D235" s="2" t="s">
        <v>158</v>
      </c>
      <c r="E235" s="121"/>
      <c r="F235" s="121"/>
      <c r="G235" s="121">
        <v>63</v>
      </c>
      <c r="H235" s="121">
        <v>0</v>
      </c>
      <c r="I235" s="121">
        <v>2</v>
      </c>
      <c r="J235" s="121">
        <v>20</v>
      </c>
      <c r="K235" s="121">
        <v>50</v>
      </c>
      <c r="L235" s="127">
        <v>7.9861111111111105E-2</v>
      </c>
      <c r="M235" s="127">
        <v>8.3333333333333329E-2</v>
      </c>
      <c r="N235" s="130">
        <v>4</v>
      </c>
      <c r="O235" s="121" t="s">
        <v>114</v>
      </c>
      <c r="P235" s="87" t="str">
        <f>_xlfn.CONCAT(D235,"_",Q235,"_",O235)</f>
        <v>HG_Home_092220_F6</v>
      </c>
      <c r="Q235" s="101" t="s">
        <v>160</v>
      </c>
      <c r="R235" s="216"/>
    </row>
    <row r="236" spans="1:18" ht="15.75">
      <c r="A236" s="115">
        <v>44096</v>
      </c>
      <c r="B236" s="121"/>
      <c r="C236" s="121" t="s">
        <v>58</v>
      </c>
      <c r="D236" s="2" t="s">
        <v>158</v>
      </c>
      <c r="E236" s="121"/>
      <c r="F236" s="121"/>
      <c r="G236" s="121">
        <v>63</v>
      </c>
      <c r="H236" s="121">
        <v>0</v>
      </c>
      <c r="I236" s="121">
        <v>3</v>
      </c>
      <c r="J236" s="121">
        <v>50</v>
      </c>
      <c r="K236" s="121">
        <v>50</v>
      </c>
      <c r="L236" s="127">
        <v>9.7222222222222224E-2</v>
      </c>
      <c r="M236" s="127">
        <v>0.10069444444444443</v>
      </c>
      <c r="N236" s="130">
        <v>3</v>
      </c>
      <c r="O236" s="121" t="s">
        <v>115</v>
      </c>
      <c r="P236" s="87" t="str">
        <f>_xlfn.CONCAT(D236,"_",Q236,"_",O236)</f>
        <v>HG_Home_092220_F7</v>
      </c>
      <c r="Q236" s="101" t="s">
        <v>160</v>
      </c>
      <c r="R236" s="216"/>
    </row>
    <row r="237" spans="1:18" ht="15.75">
      <c r="A237" s="115">
        <v>44096</v>
      </c>
      <c r="B237" s="121"/>
      <c r="C237" s="121" t="s">
        <v>58</v>
      </c>
      <c r="D237" s="2" t="s">
        <v>158</v>
      </c>
      <c r="E237" s="121"/>
      <c r="F237" s="121"/>
      <c r="G237" s="121">
        <v>63</v>
      </c>
      <c r="H237" s="121">
        <v>0</v>
      </c>
      <c r="I237" s="121">
        <v>3</v>
      </c>
      <c r="J237" s="121">
        <v>50</v>
      </c>
      <c r="K237" s="121">
        <v>50</v>
      </c>
      <c r="L237" s="127">
        <v>9.7222222222222224E-2</v>
      </c>
      <c r="M237" s="127">
        <v>0.10069444444444443</v>
      </c>
      <c r="N237" s="130">
        <v>3</v>
      </c>
      <c r="O237" s="121" t="s">
        <v>116</v>
      </c>
      <c r="P237" s="87" t="str">
        <f>_xlfn.CONCAT(D237,"_",Q237,"_",O237)</f>
        <v>HG_Home_092220_F8</v>
      </c>
      <c r="Q237" s="101" t="s">
        <v>160</v>
      </c>
      <c r="R237" s="216"/>
    </row>
    <row r="238" spans="1:18" ht="15.75">
      <c r="A238" s="115">
        <v>44096</v>
      </c>
      <c r="B238" s="121"/>
      <c r="C238" s="121" t="s">
        <v>58</v>
      </c>
      <c r="D238" s="2" t="s">
        <v>158</v>
      </c>
      <c r="E238" s="121"/>
      <c r="F238" s="121"/>
      <c r="G238" s="121">
        <v>63</v>
      </c>
      <c r="H238" s="121">
        <v>0</v>
      </c>
      <c r="I238" s="121">
        <v>3</v>
      </c>
      <c r="J238" s="121">
        <v>50</v>
      </c>
      <c r="K238" s="121">
        <v>50</v>
      </c>
      <c r="L238" s="127">
        <v>9.7222222222222224E-2</v>
      </c>
      <c r="M238" s="127">
        <v>0.10069444444444443</v>
      </c>
      <c r="N238" s="130">
        <v>3</v>
      </c>
      <c r="O238" s="121" t="s">
        <v>117</v>
      </c>
      <c r="P238" s="87" t="str">
        <f>_xlfn.CONCAT(D238,"_",Q238,"_",O238)</f>
        <v>HG_Home_092220_F9</v>
      </c>
      <c r="Q238" s="101" t="s">
        <v>160</v>
      </c>
      <c r="R238" s="216"/>
    </row>
    <row r="239" spans="1:18" ht="15.75">
      <c r="A239" s="115">
        <v>44096</v>
      </c>
      <c r="B239" s="121"/>
      <c r="C239" s="121" t="s">
        <v>58</v>
      </c>
      <c r="D239" s="2" t="s">
        <v>158</v>
      </c>
      <c r="E239" s="121"/>
      <c r="F239" s="121"/>
      <c r="G239" s="121">
        <v>63</v>
      </c>
      <c r="H239" s="121">
        <v>0</v>
      </c>
      <c r="I239" s="121">
        <v>4</v>
      </c>
      <c r="J239" s="121">
        <v>75</v>
      </c>
      <c r="K239" s="121">
        <v>60</v>
      </c>
      <c r="L239" s="127">
        <v>0.10416666666666667</v>
      </c>
      <c r="M239" s="127">
        <v>0.1076388888888889</v>
      </c>
      <c r="N239" s="130">
        <v>5</v>
      </c>
      <c r="O239" s="121" t="s">
        <v>118</v>
      </c>
      <c r="P239" s="87" t="str">
        <f>_xlfn.CONCAT(D239,"_",Q239,"_",O239)</f>
        <v>HG_Home_092220_F10</v>
      </c>
      <c r="Q239" s="101" t="s">
        <v>160</v>
      </c>
      <c r="R239" s="216"/>
    </row>
    <row r="240" spans="1:18" ht="15.75">
      <c r="A240" s="115">
        <v>44096</v>
      </c>
      <c r="B240" s="121"/>
      <c r="C240" s="121" t="s">
        <v>58</v>
      </c>
      <c r="D240" s="2" t="s">
        <v>158</v>
      </c>
      <c r="E240" s="121"/>
      <c r="F240" s="121"/>
      <c r="G240" s="121">
        <v>63</v>
      </c>
      <c r="H240" s="121">
        <v>0</v>
      </c>
      <c r="I240" s="121">
        <v>4</v>
      </c>
      <c r="J240" s="121">
        <v>75</v>
      </c>
      <c r="K240" s="121">
        <v>60</v>
      </c>
      <c r="L240" s="127">
        <v>0.10416666666666667</v>
      </c>
      <c r="M240" s="127">
        <v>0.1076388888888889</v>
      </c>
      <c r="N240" s="130">
        <v>5</v>
      </c>
      <c r="O240" s="121" t="s">
        <v>119</v>
      </c>
      <c r="P240" s="87" t="str">
        <f>_xlfn.CONCAT(D240,"_",Q240,"_",O240)</f>
        <v>HG_Home_092220_F11</v>
      </c>
      <c r="Q240" s="101" t="s">
        <v>160</v>
      </c>
      <c r="R240" s="216"/>
    </row>
    <row r="241" spans="1:23" ht="15.75">
      <c r="A241" s="115">
        <v>44096</v>
      </c>
      <c r="B241" s="121"/>
      <c r="C241" s="121" t="s">
        <v>58</v>
      </c>
      <c r="D241" s="2" t="s">
        <v>158</v>
      </c>
      <c r="E241" s="121"/>
      <c r="F241" s="121"/>
      <c r="G241" s="121">
        <v>63</v>
      </c>
      <c r="H241" s="121">
        <v>0</v>
      </c>
      <c r="I241" s="121">
        <v>4</v>
      </c>
      <c r="J241" s="121">
        <v>75</v>
      </c>
      <c r="K241" s="121">
        <v>60</v>
      </c>
      <c r="L241" s="127">
        <v>0.10416666666666667</v>
      </c>
      <c r="M241" s="127">
        <v>0.1076388888888889</v>
      </c>
      <c r="N241" s="130">
        <v>5</v>
      </c>
      <c r="O241" s="121" t="s">
        <v>120</v>
      </c>
      <c r="P241" s="87" t="str">
        <f>_xlfn.CONCAT(D241,"_",Q241,"_",O241)</f>
        <v>HG_Home_092220_F12</v>
      </c>
      <c r="Q241" s="101" t="s">
        <v>160</v>
      </c>
      <c r="R241" s="216"/>
    </row>
    <row r="242" spans="1:23" ht="15.75">
      <c r="A242" s="115">
        <v>44096</v>
      </c>
      <c r="B242" s="121"/>
      <c r="C242" s="121" t="s">
        <v>58</v>
      </c>
      <c r="D242" s="2" t="s">
        <v>158</v>
      </c>
      <c r="E242" s="121"/>
      <c r="F242" s="121"/>
      <c r="G242" s="121">
        <v>63</v>
      </c>
      <c r="H242" s="121">
        <v>0</v>
      </c>
      <c r="I242" s="121">
        <v>5</v>
      </c>
      <c r="J242" s="121">
        <v>140</v>
      </c>
      <c r="K242" s="121">
        <v>10</v>
      </c>
      <c r="L242" s="125" t="s">
        <v>36</v>
      </c>
      <c r="M242" s="125" t="s">
        <v>36</v>
      </c>
      <c r="N242" s="125" t="s">
        <v>36</v>
      </c>
      <c r="O242" s="121" t="s">
        <v>121</v>
      </c>
      <c r="P242" s="87" t="str">
        <f>_xlfn.CONCAT(D242,"_",Q242,"_",O242)</f>
        <v>HG_Home_092220_F13</v>
      </c>
      <c r="Q242" s="101" t="s">
        <v>160</v>
      </c>
      <c r="R242" s="216"/>
    </row>
    <row r="243" spans="1:23" ht="15.75">
      <c r="A243" s="115">
        <v>44096</v>
      </c>
      <c r="B243" s="121"/>
      <c r="C243" s="121" t="s">
        <v>58</v>
      </c>
      <c r="D243" s="2" t="s">
        <v>158</v>
      </c>
      <c r="E243" s="121"/>
      <c r="F243" s="121"/>
      <c r="G243" s="121">
        <v>63</v>
      </c>
      <c r="H243" s="121">
        <v>0</v>
      </c>
      <c r="I243" s="121">
        <v>5</v>
      </c>
      <c r="J243" s="121">
        <v>140</v>
      </c>
      <c r="K243" s="121">
        <v>10</v>
      </c>
      <c r="L243" s="125" t="s">
        <v>36</v>
      </c>
      <c r="M243" s="125" t="s">
        <v>36</v>
      </c>
      <c r="N243" s="125" t="s">
        <v>36</v>
      </c>
      <c r="O243" s="121" t="s">
        <v>122</v>
      </c>
      <c r="P243" s="87" t="str">
        <f>_xlfn.CONCAT(D243,"_",Q243,"_",O243)</f>
        <v>HG_Home_092220_F14</v>
      </c>
      <c r="Q243" s="101" t="s">
        <v>160</v>
      </c>
      <c r="R243" s="216"/>
    </row>
    <row r="244" spans="1:23" ht="15.75">
      <c r="A244" s="115">
        <v>44096</v>
      </c>
      <c r="B244" s="121"/>
      <c r="C244" s="121" t="s">
        <v>58</v>
      </c>
      <c r="D244" s="2" t="s">
        <v>158</v>
      </c>
      <c r="E244" s="121"/>
      <c r="F244" s="121"/>
      <c r="G244" s="121">
        <v>63</v>
      </c>
      <c r="H244" s="121">
        <v>0</v>
      </c>
      <c r="I244" s="121">
        <v>5</v>
      </c>
      <c r="J244" s="121">
        <v>140</v>
      </c>
      <c r="K244" s="121">
        <v>10</v>
      </c>
      <c r="L244" s="125" t="s">
        <v>36</v>
      </c>
      <c r="M244" s="125" t="s">
        <v>36</v>
      </c>
      <c r="N244" s="125" t="s">
        <v>36</v>
      </c>
      <c r="O244" s="121" t="s">
        <v>123</v>
      </c>
      <c r="P244" s="87" t="str">
        <f>_xlfn.CONCAT(D244,"_",Q244,"_",O244)</f>
        <v>HG_Home_092220_F15</v>
      </c>
      <c r="Q244" s="101" t="s">
        <v>160</v>
      </c>
      <c r="R244" s="216"/>
    </row>
    <row r="245" spans="1:23" ht="15.75">
      <c r="A245" s="1">
        <v>44086</v>
      </c>
      <c r="B245" s="2" t="s">
        <v>57</v>
      </c>
      <c r="C245" s="2" t="s">
        <v>58</v>
      </c>
      <c r="D245" s="2" t="s">
        <v>161</v>
      </c>
      <c r="E245" s="2">
        <v>24</v>
      </c>
      <c r="F245" s="2" t="s">
        <v>29</v>
      </c>
      <c r="G245" s="2">
        <v>68</v>
      </c>
      <c r="H245" s="2">
        <v>70</v>
      </c>
      <c r="I245" s="2">
        <v>1</v>
      </c>
      <c r="J245" s="2">
        <v>34.1</v>
      </c>
      <c r="K245" s="2">
        <v>60</v>
      </c>
      <c r="L245" s="3">
        <v>8.1944444444444445E-2</v>
      </c>
      <c r="M245" s="3">
        <v>8.5416666666666655E-2</v>
      </c>
      <c r="N245" s="18">
        <v>11</v>
      </c>
      <c r="O245" s="2" t="s">
        <v>20</v>
      </c>
      <c r="P245" t="str">
        <f>_xlfn.CONCAT(D245,"_",Q245,"_",O245)</f>
        <v>HG_School_091220_F1</v>
      </c>
      <c r="Q245" s="101" t="s">
        <v>159</v>
      </c>
      <c r="R245" s="216">
        <v>1</v>
      </c>
      <c r="S245" s="232">
        <v>1</v>
      </c>
      <c r="U245" s="163">
        <v>153.69999999999999</v>
      </c>
      <c r="V245" s="163">
        <v>2.12</v>
      </c>
      <c r="W245" s="163">
        <v>0.97</v>
      </c>
    </row>
    <row r="246" spans="1:23" ht="15.75">
      <c r="A246" s="1">
        <v>44086</v>
      </c>
      <c r="B246" s="2" t="s">
        <v>57</v>
      </c>
      <c r="C246" s="2" t="s">
        <v>58</v>
      </c>
      <c r="D246" s="2" t="s">
        <v>161</v>
      </c>
      <c r="E246" s="2">
        <v>24</v>
      </c>
      <c r="F246" s="2" t="s">
        <v>29</v>
      </c>
      <c r="G246" s="2">
        <v>68</v>
      </c>
      <c r="H246" s="2">
        <v>70</v>
      </c>
      <c r="I246" s="2">
        <v>1</v>
      </c>
      <c r="J246" s="2">
        <v>34.1</v>
      </c>
      <c r="K246" s="2">
        <v>60</v>
      </c>
      <c r="L246" s="3">
        <v>8.1944444444444445E-2</v>
      </c>
      <c r="M246" s="3">
        <v>8.5416666666666655E-2</v>
      </c>
      <c r="N246" s="18">
        <v>11</v>
      </c>
      <c r="O246" s="2" t="s">
        <v>21</v>
      </c>
      <c r="P246" t="str">
        <f>_xlfn.CONCAT(D246,"_",Q246,"_",O246)</f>
        <v>HG_School_091220_F2</v>
      </c>
      <c r="Q246" s="101" t="s">
        <v>159</v>
      </c>
      <c r="R246" s="216">
        <v>1</v>
      </c>
      <c r="S246" s="232">
        <v>1</v>
      </c>
      <c r="U246" s="163">
        <v>113.3</v>
      </c>
      <c r="V246" s="163">
        <v>2.13</v>
      </c>
      <c r="W246" s="163">
        <v>0.39</v>
      </c>
    </row>
    <row r="247" spans="1:23" ht="15.75">
      <c r="A247" s="1">
        <v>44086</v>
      </c>
      <c r="B247" s="2" t="s">
        <v>57</v>
      </c>
      <c r="C247" s="2" t="s">
        <v>58</v>
      </c>
      <c r="D247" s="2" t="s">
        <v>161</v>
      </c>
      <c r="E247" s="2">
        <v>24</v>
      </c>
      <c r="F247" s="2" t="s">
        <v>29</v>
      </c>
      <c r="G247" s="2">
        <v>68</v>
      </c>
      <c r="H247" s="2">
        <v>70</v>
      </c>
      <c r="I247" s="2">
        <v>1</v>
      </c>
      <c r="J247" s="2">
        <v>34.1</v>
      </c>
      <c r="K247" s="2">
        <v>60</v>
      </c>
      <c r="L247" s="3">
        <v>8.1944444444444445E-2</v>
      </c>
      <c r="M247" s="3">
        <v>8.5416666666666655E-2</v>
      </c>
      <c r="N247" s="18">
        <v>11</v>
      </c>
      <c r="O247" s="2" t="s">
        <v>22</v>
      </c>
      <c r="P247" t="str">
        <f>_xlfn.CONCAT(D247,"_",Q247,"_",O247)</f>
        <v>HG_School_091220_F3</v>
      </c>
      <c r="Q247" s="101" t="s">
        <v>159</v>
      </c>
      <c r="R247" s="216">
        <v>1</v>
      </c>
      <c r="S247" s="232">
        <v>1</v>
      </c>
      <c r="U247" s="163">
        <v>175.8</v>
      </c>
      <c r="V247" s="163">
        <v>2.13</v>
      </c>
      <c r="W247" s="163">
        <v>1.93</v>
      </c>
    </row>
    <row r="248" spans="1:23" ht="15.75">
      <c r="A248" s="1">
        <v>44086</v>
      </c>
      <c r="B248" s="2" t="s">
        <v>57</v>
      </c>
      <c r="C248" s="2" t="s">
        <v>58</v>
      </c>
      <c r="D248" s="2" t="s">
        <v>161</v>
      </c>
      <c r="E248" s="2">
        <v>24</v>
      </c>
      <c r="F248" s="2" t="s">
        <v>29</v>
      </c>
      <c r="G248" s="2">
        <v>68</v>
      </c>
      <c r="H248" s="2">
        <v>70</v>
      </c>
      <c r="I248" s="2">
        <v>2</v>
      </c>
      <c r="J248" s="2">
        <v>26.2</v>
      </c>
      <c r="K248" s="2">
        <v>50</v>
      </c>
      <c r="L248" s="3">
        <v>9.0972222222222218E-2</v>
      </c>
      <c r="M248" s="3">
        <v>9.4444444444444442E-2</v>
      </c>
      <c r="N248" s="18">
        <v>2</v>
      </c>
      <c r="O248" s="2" t="s">
        <v>112</v>
      </c>
      <c r="P248" t="str">
        <f>_xlfn.CONCAT(D248,"_",Q248,"_",O248)</f>
        <v>HG_School_091220_F4</v>
      </c>
      <c r="Q248" s="101" t="s">
        <v>159</v>
      </c>
      <c r="R248" s="216">
        <v>1</v>
      </c>
      <c r="S248" s="232">
        <v>1</v>
      </c>
      <c r="U248" s="163">
        <v>127.2</v>
      </c>
      <c r="V248" s="163">
        <v>2.09</v>
      </c>
      <c r="W248" s="163">
        <v>1.93</v>
      </c>
    </row>
    <row r="249" spans="1:23" ht="15.75">
      <c r="A249" s="1">
        <v>44086</v>
      </c>
      <c r="B249" s="2" t="s">
        <v>57</v>
      </c>
      <c r="C249" s="2" t="s">
        <v>58</v>
      </c>
      <c r="D249" s="2" t="s">
        <v>161</v>
      </c>
      <c r="E249" s="2">
        <v>24</v>
      </c>
      <c r="F249" s="2" t="s">
        <v>29</v>
      </c>
      <c r="G249" s="2">
        <v>68</v>
      </c>
      <c r="H249" s="2">
        <v>70</v>
      </c>
      <c r="I249" s="2">
        <v>2</v>
      </c>
      <c r="J249" s="2">
        <v>26.2</v>
      </c>
      <c r="K249" s="2">
        <v>50</v>
      </c>
      <c r="L249" s="3">
        <v>9.0972222222222218E-2</v>
      </c>
      <c r="M249" s="3">
        <v>9.4444444444444442E-2</v>
      </c>
      <c r="N249" s="18">
        <v>2</v>
      </c>
      <c r="O249" s="2" t="s">
        <v>113</v>
      </c>
      <c r="P249" t="str">
        <f>_xlfn.CONCAT(D249,"_",Q249,"_",O249)</f>
        <v>HG_School_091220_F5</v>
      </c>
      <c r="Q249" s="101" t="s">
        <v>159</v>
      </c>
      <c r="R249" s="216">
        <v>1</v>
      </c>
      <c r="S249" s="232">
        <v>1</v>
      </c>
      <c r="U249" s="163">
        <v>142.4</v>
      </c>
      <c r="V249" s="163">
        <v>2.12</v>
      </c>
      <c r="W249" s="163">
        <v>0.79</v>
      </c>
    </row>
    <row r="250" spans="1:23" ht="15.75">
      <c r="A250" s="1">
        <v>44086</v>
      </c>
      <c r="B250" s="2" t="s">
        <v>57</v>
      </c>
      <c r="C250" s="2" t="s">
        <v>58</v>
      </c>
      <c r="D250" s="2" t="s">
        <v>161</v>
      </c>
      <c r="E250" s="2">
        <v>24</v>
      </c>
      <c r="F250" s="2" t="s">
        <v>29</v>
      </c>
      <c r="G250" s="2">
        <v>68</v>
      </c>
      <c r="H250" s="2">
        <v>70</v>
      </c>
      <c r="I250" s="2">
        <v>2</v>
      </c>
      <c r="J250" s="2">
        <v>26.2</v>
      </c>
      <c r="K250" s="2">
        <v>50</v>
      </c>
      <c r="L250" s="3">
        <v>9.0972222222222218E-2</v>
      </c>
      <c r="M250" s="3">
        <v>9.4444444444444442E-2</v>
      </c>
      <c r="N250" s="18">
        <v>2</v>
      </c>
      <c r="O250" s="2" t="s">
        <v>114</v>
      </c>
      <c r="P250" t="str">
        <f>_xlfn.CONCAT(D250,"_",Q250,"_",O250)</f>
        <v>HG_School_091220_F6</v>
      </c>
      <c r="Q250" s="101" t="s">
        <v>159</v>
      </c>
      <c r="R250" s="216">
        <v>1</v>
      </c>
      <c r="S250" s="232">
        <v>1</v>
      </c>
      <c r="U250" s="163">
        <v>156.19999999999999</v>
      </c>
      <c r="V250" s="163">
        <v>2.09</v>
      </c>
      <c r="W250" s="163">
        <v>2.21</v>
      </c>
    </row>
    <row r="251" spans="1:23" ht="15.75">
      <c r="A251" s="1">
        <v>44086</v>
      </c>
      <c r="B251" s="2" t="s">
        <v>57</v>
      </c>
      <c r="C251" s="2" t="s">
        <v>58</v>
      </c>
      <c r="D251" s="2" t="s">
        <v>161</v>
      </c>
      <c r="E251" s="2">
        <v>24</v>
      </c>
      <c r="F251" s="2" t="s">
        <v>29</v>
      </c>
      <c r="G251" s="2">
        <v>68</v>
      </c>
      <c r="H251" s="2">
        <v>70</v>
      </c>
      <c r="I251" s="2">
        <v>3</v>
      </c>
      <c r="J251" s="2">
        <v>76.8</v>
      </c>
      <c r="K251" s="2">
        <v>95</v>
      </c>
      <c r="L251" s="3">
        <v>0.10555555555555556</v>
      </c>
      <c r="M251" s="3">
        <v>0.10902777777777778</v>
      </c>
      <c r="N251" s="18">
        <v>10</v>
      </c>
      <c r="O251" s="2" t="s">
        <v>115</v>
      </c>
      <c r="P251" t="str">
        <f>_xlfn.CONCAT(D251,"_",Q251,"_",O251)</f>
        <v>HG_School_091220_F7</v>
      </c>
      <c r="Q251" s="101" t="s">
        <v>159</v>
      </c>
      <c r="R251" s="216">
        <v>1</v>
      </c>
      <c r="S251" s="232">
        <v>1</v>
      </c>
      <c r="U251" s="163">
        <v>136.30000000000001</v>
      </c>
      <c r="V251" s="163">
        <v>2.14</v>
      </c>
      <c r="W251" s="163">
        <v>0.41</v>
      </c>
    </row>
    <row r="252" spans="1:23" ht="15.75">
      <c r="A252" s="1">
        <v>44086</v>
      </c>
      <c r="B252" s="2" t="s">
        <v>57</v>
      </c>
      <c r="C252" s="2" t="s">
        <v>58</v>
      </c>
      <c r="D252" s="2" t="s">
        <v>161</v>
      </c>
      <c r="E252" s="2">
        <v>24</v>
      </c>
      <c r="F252" s="2" t="s">
        <v>29</v>
      </c>
      <c r="G252" s="2">
        <v>68</v>
      </c>
      <c r="H252" s="2">
        <v>70</v>
      </c>
      <c r="I252" s="2">
        <v>3</v>
      </c>
      <c r="J252" s="2">
        <v>76.8</v>
      </c>
      <c r="K252" s="2">
        <v>95</v>
      </c>
      <c r="L252" s="3">
        <v>0.10555555555555556</v>
      </c>
      <c r="M252" s="3">
        <v>0.10902777777777778</v>
      </c>
      <c r="N252" s="18">
        <v>10</v>
      </c>
      <c r="O252" s="2" t="s">
        <v>116</v>
      </c>
      <c r="P252" t="str">
        <f>_xlfn.CONCAT(D252,"_",Q252,"_",O252)</f>
        <v>HG_School_091220_F8</v>
      </c>
      <c r="Q252" s="101" t="s">
        <v>159</v>
      </c>
      <c r="R252" s="216">
        <v>1</v>
      </c>
      <c r="S252" s="232">
        <v>1</v>
      </c>
      <c r="U252" s="163">
        <v>133.69999999999999</v>
      </c>
      <c r="V252" s="163">
        <v>2.11</v>
      </c>
      <c r="W252" s="163">
        <v>2.02</v>
      </c>
    </row>
    <row r="253" spans="1:23" ht="15.75">
      <c r="A253" s="1">
        <v>44086</v>
      </c>
      <c r="B253" s="2" t="s">
        <v>57</v>
      </c>
      <c r="C253" s="2" t="s">
        <v>58</v>
      </c>
      <c r="D253" s="2" t="s">
        <v>161</v>
      </c>
      <c r="E253" s="2">
        <v>24</v>
      </c>
      <c r="F253" s="2" t="s">
        <v>29</v>
      </c>
      <c r="G253" s="2">
        <v>68</v>
      </c>
      <c r="H253" s="2">
        <v>70</v>
      </c>
      <c r="I253" s="2">
        <v>3</v>
      </c>
      <c r="J253" s="2">
        <v>76.8</v>
      </c>
      <c r="K253" s="2">
        <v>95</v>
      </c>
      <c r="L253" s="3">
        <v>0.10555555555555556</v>
      </c>
      <c r="M253" s="3">
        <v>0.10902777777777778</v>
      </c>
      <c r="N253" s="18">
        <v>10</v>
      </c>
      <c r="O253" s="2" t="s">
        <v>117</v>
      </c>
      <c r="P253" t="str">
        <f>_xlfn.CONCAT(D253,"_",Q253,"_",O253)</f>
        <v>HG_School_091220_F9</v>
      </c>
      <c r="Q253" s="101" t="s">
        <v>159</v>
      </c>
      <c r="R253" s="216">
        <v>1</v>
      </c>
      <c r="S253" s="232">
        <v>1</v>
      </c>
      <c r="U253" s="163">
        <v>214.8</v>
      </c>
      <c r="V253" s="163">
        <v>2.12</v>
      </c>
      <c r="W253" s="163">
        <v>2.08</v>
      </c>
    </row>
    <row r="254" spans="1:23" ht="15.75">
      <c r="A254" s="1">
        <v>44086</v>
      </c>
      <c r="B254" s="2" t="s">
        <v>57</v>
      </c>
      <c r="C254" s="2" t="s">
        <v>58</v>
      </c>
      <c r="D254" s="2" t="s">
        <v>161</v>
      </c>
      <c r="E254" s="2">
        <v>24</v>
      </c>
      <c r="F254" s="2" t="s">
        <v>29</v>
      </c>
      <c r="G254" s="2">
        <v>68</v>
      </c>
      <c r="H254" s="2">
        <v>70</v>
      </c>
      <c r="I254" s="2">
        <v>4</v>
      </c>
      <c r="J254" s="2">
        <v>68.900000000000006</v>
      </c>
      <c r="K254" s="2">
        <v>95</v>
      </c>
      <c r="L254" s="2"/>
      <c r="M254" s="2"/>
      <c r="N254" s="18" t="s">
        <v>36</v>
      </c>
      <c r="O254" s="2" t="s">
        <v>118</v>
      </c>
      <c r="P254" t="str">
        <f>_xlfn.CONCAT(D254,"_",Q254,"_",O254)</f>
        <v>HG_School_091220_F10</v>
      </c>
      <c r="Q254" s="101" t="s">
        <v>159</v>
      </c>
      <c r="R254" s="216">
        <v>1</v>
      </c>
      <c r="S254" s="232">
        <v>1</v>
      </c>
      <c r="U254" s="163">
        <v>195.8</v>
      </c>
      <c r="V254" s="163">
        <v>2.1</v>
      </c>
      <c r="W254" s="163">
        <v>2.09</v>
      </c>
    </row>
    <row r="255" spans="1:23" ht="15.75">
      <c r="A255" s="1">
        <v>44086</v>
      </c>
      <c r="B255" s="2" t="s">
        <v>57</v>
      </c>
      <c r="C255" s="2" t="s">
        <v>58</v>
      </c>
      <c r="D255" s="2" t="s">
        <v>161</v>
      </c>
      <c r="E255" s="2">
        <v>24</v>
      </c>
      <c r="F255" s="2" t="s">
        <v>29</v>
      </c>
      <c r="G255" s="2">
        <v>68</v>
      </c>
      <c r="H255" s="2">
        <v>70</v>
      </c>
      <c r="I255" s="2">
        <v>4</v>
      </c>
      <c r="J255" s="2">
        <v>68.900000000000006</v>
      </c>
      <c r="K255" s="2">
        <v>95</v>
      </c>
      <c r="L255" s="2"/>
      <c r="M255" s="2"/>
      <c r="N255" s="18" t="s">
        <v>36</v>
      </c>
      <c r="O255" s="2" t="s">
        <v>119</v>
      </c>
      <c r="P255" t="str">
        <f>_xlfn.CONCAT(D255,"_",Q255,"_",O255)</f>
        <v>HG_School_091220_F11</v>
      </c>
      <c r="Q255" s="101" t="s">
        <v>159</v>
      </c>
      <c r="R255" s="216">
        <v>1</v>
      </c>
      <c r="S255" s="232">
        <v>1</v>
      </c>
      <c r="U255" s="163">
        <v>174.5</v>
      </c>
      <c r="V255" s="163">
        <v>2.1</v>
      </c>
      <c r="W255" s="163">
        <v>1.73</v>
      </c>
    </row>
    <row r="256" spans="1:23" ht="15.75">
      <c r="A256" s="1">
        <v>44086</v>
      </c>
      <c r="B256" s="2" t="s">
        <v>57</v>
      </c>
      <c r="C256" s="2" t="s">
        <v>58</v>
      </c>
      <c r="D256" s="2" t="s">
        <v>161</v>
      </c>
      <c r="E256" s="2">
        <v>24</v>
      </c>
      <c r="F256" s="2" t="s">
        <v>29</v>
      </c>
      <c r="G256" s="2">
        <v>68</v>
      </c>
      <c r="H256" s="2">
        <v>70</v>
      </c>
      <c r="I256" s="2">
        <v>4</v>
      </c>
      <c r="J256" s="2">
        <v>68.900000000000006</v>
      </c>
      <c r="K256" s="2">
        <v>95</v>
      </c>
      <c r="L256" s="2"/>
      <c r="M256" s="2"/>
      <c r="N256" s="18" t="s">
        <v>36</v>
      </c>
      <c r="O256" s="2" t="s">
        <v>120</v>
      </c>
      <c r="P256" t="str">
        <f>_xlfn.CONCAT(D256,"_",Q256,"_",O256)</f>
        <v>HG_School_091220_F12</v>
      </c>
      <c r="Q256" s="101" t="s">
        <v>159</v>
      </c>
      <c r="R256" s="216">
        <v>1</v>
      </c>
      <c r="S256" s="232">
        <v>1</v>
      </c>
      <c r="U256" s="163">
        <v>128.4</v>
      </c>
      <c r="V256" s="163">
        <v>2.1</v>
      </c>
      <c r="W256" s="163">
        <v>0.83</v>
      </c>
    </row>
    <row r="257" spans="1:23" ht="15.75">
      <c r="A257" s="1">
        <v>44086</v>
      </c>
      <c r="B257" s="2" t="s">
        <v>57</v>
      </c>
      <c r="C257" s="2" t="s">
        <v>58</v>
      </c>
      <c r="D257" s="2" t="s">
        <v>161</v>
      </c>
      <c r="E257" s="2">
        <v>24</v>
      </c>
      <c r="F257" s="2" t="s">
        <v>29</v>
      </c>
      <c r="G257" s="2">
        <v>68</v>
      </c>
      <c r="H257" s="2">
        <v>70</v>
      </c>
      <c r="I257" s="2">
        <v>5</v>
      </c>
      <c r="J257" s="2">
        <v>80.2</v>
      </c>
      <c r="K257" s="2">
        <v>55</v>
      </c>
      <c r="L257" s="2"/>
      <c r="M257" s="2"/>
      <c r="N257" s="18" t="s">
        <v>36</v>
      </c>
      <c r="O257" s="2" t="s">
        <v>121</v>
      </c>
      <c r="P257" t="str">
        <f>_xlfn.CONCAT(D257,"_",Q257,"_",O257)</f>
        <v>HG_School_091220_F13</v>
      </c>
      <c r="Q257" s="101" t="s">
        <v>159</v>
      </c>
      <c r="R257" s="216">
        <v>1</v>
      </c>
      <c r="S257" s="232">
        <v>1</v>
      </c>
      <c r="U257" s="163">
        <v>115.3</v>
      </c>
      <c r="V257" s="163">
        <v>2.11</v>
      </c>
      <c r="W257" s="163">
        <v>1.44</v>
      </c>
    </row>
    <row r="258" spans="1:23" ht="15.75">
      <c r="A258" s="1">
        <v>44086</v>
      </c>
      <c r="B258" s="2" t="s">
        <v>57</v>
      </c>
      <c r="C258" s="2" t="s">
        <v>58</v>
      </c>
      <c r="D258" s="2" t="s">
        <v>161</v>
      </c>
      <c r="E258" s="2">
        <v>24</v>
      </c>
      <c r="F258" s="2" t="s">
        <v>29</v>
      </c>
      <c r="G258" s="2">
        <v>68</v>
      </c>
      <c r="H258" s="2">
        <v>70</v>
      </c>
      <c r="I258" s="2">
        <v>5</v>
      </c>
      <c r="J258" s="2">
        <v>80.2</v>
      </c>
      <c r="K258" s="2">
        <v>55</v>
      </c>
      <c r="L258" s="2"/>
      <c r="M258" s="2"/>
      <c r="N258" s="18" t="s">
        <v>36</v>
      </c>
      <c r="O258" s="2" t="s">
        <v>122</v>
      </c>
      <c r="P258" t="str">
        <f>_xlfn.CONCAT(D258,"_",Q258,"_",O258)</f>
        <v>HG_School_091220_F14</v>
      </c>
      <c r="Q258" s="101" t="s">
        <v>159</v>
      </c>
      <c r="R258" s="216">
        <v>1</v>
      </c>
      <c r="S258" s="232">
        <v>1</v>
      </c>
      <c r="U258" s="163">
        <v>182.3</v>
      </c>
      <c r="V258" s="163">
        <v>2.1</v>
      </c>
      <c r="W258" s="163">
        <v>1.48</v>
      </c>
    </row>
    <row r="259" spans="1:23" ht="15.75">
      <c r="A259" s="1">
        <v>44086</v>
      </c>
      <c r="B259" s="2" t="s">
        <v>57</v>
      </c>
      <c r="C259" s="2" t="s">
        <v>58</v>
      </c>
      <c r="D259" s="2" t="s">
        <v>161</v>
      </c>
      <c r="E259" s="2">
        <v>24</v>
      </c>
      <c r="F259" s="2" t="s">
        <v>29</v>
      </c>
      <c r="G259" s="2">
        <v>68</v>
      </c>
      <c r="H259" s="2">
        <v>70</v>
      </c>
      <c r="I259" s="2">
        <v>5</v>
      </c>
      <c r="J259" s="2">
        <v>80.2</v>
      </c>
      <c r="K259" s="2">
        <v>55</v>
      </c>
      <c r="L259" s="2"/>
      <c r="M259" s="2"/>
      <c r="N259" s="18" t="s">
        <v>36</v>
      </c>
      <c r="O259" s="2" t="s">
        <v>123</v>
      </c>
      <c r="P259" t="str">
        <f>_xlfn.CONCAT(D259,"_",Q259,"_",O259)</f>
        <v>HG_School_091220_F15</v>
      </c>
      <c r="Q259" s="101" t="s">
        <v>159</v>
      </c>
      <c r="R259" s="216">
        <v>1</v>
      </c>
      <c r="S259" s="232">
        <v>1</v>
      </c>
      <c r="U259" s="163">
        <v>121.8</v>
      </c>
      <c r="V259" s="163">
        <v>2.14</v>
      </c>
      <c r="W259" s="163">
        <v>0.84</v>
      </c>
    </row>
    <row r="260" spans="1:23" ht="15.75">
      <c r="A260" s="72">
        <v>44096</v>
      </c>
      <c r="B260" s="73"/>
      <c r="C260" s="73" t="s">
        <v>58</v>
      </c>
      <c r="D260" s="73" t="s">
        <v>161</v>
      </c>
      <c r="E260" s="73"/>
      <c r="F260" s="73"/>
      <c r="G260" s="73">
        <v>63</v>
      </c>
      <c r="H260" s="73">
        <v>0</v>
      </c>
      <c r="I260" s="73">
        <v>1</v>
      </c>
      <c r="J260" s="73">
        <v>60</v>
      </c>
      <c r="K260" s="73">
        <v>5</v>
      </c>
      <c r="L260" s="97" t="s">
        <v>36</v>
      </c>
      <c r="M260" s="97" t="s">
        <v>36</v>
      </c>
      <c r="N260" s="97" t="s">
        <v>36</v>
      </c>
      <c r="O260" s="73" t="s">
        <v>20</v>
      </c>
      <c r="P260" s="96" t="str">
        <f>_xlfn.CONCAT(D260,"_",Q260,"_",O260)</f>
        <v>HG_School_092220_F1</v>
      </c>
      <c r="Q260" s="103" t="s">
        <v>160</v>
      </c>
      <c r="R260" s="217" t="s">
        <v>156</v>
      </c>
      <c r="S260" s="234">
        <v>1</v>
      </c>
      <c r="T260" s="11"/>
      <c r="U260" s="163">
        <v>183</v>
      </c>
      <c r="V260" s="163">
        <v>2.1</v>
      </c>
      <c r="W260" s="163">
        <v>1.89</v>
      </c>
    </row>
    <row r="261" spans="1:23" ht="15.75">
      <c r="A261" s="72">
        <v>44096</v>
      </c>
      <c r="B261" s="73"/>
      <c r="C261" s="73" t="s">
        <v>58</v>
      </c>
      <c r="D261" s="73" t="s">
        <v>161</v>
      </c>
      <c r="E261" s="73"/>
      <c r="F261" s="73"/>
      <c r="G261" s="73">
        <v>63</v>
      </c>
      <c r="H261" s="73">
        <v>0</v>
      </c>
      <c r="I261" s="73">
        <v>1</v>
      </c>
      <c r="J261" s="73">
        <v>60</v>
      </c>
      <c r="K261" s="73">
        <v>5</v>
      </c>
      <c r="L261" s="97" t="s">
        <v>36</v>
      </c>
      <c r="M261" s="97" t="s">
        <v>36</v>
      </c>
      <c r="N261" s="97" t="s">
        <v>36</v>
      </c>
      <c r="O261" s="73" t="s">
        <v>21</v>
      </c>
      <c r="P261" s="96" t="str">
        <f>_xlfn.CONCAT(D261,"_",Q261,"_",O261)</f>
        <v>HG_School_092220_F2</v>
      </c>
      <c r="Q261" s="103" t="s">
        <v>160</v>
      </c>
      <c r="R261" s="217" t="s">
        <v>156</v>
      </c>
      <c r="S261" s="234">
        <v>1</v>
      </c>
      <c r="T261" s="11"/>
      <c r="U261" s="163">
        <v>173.6</v>
      </c>
      <c r="V261" s="163">
        <v>2.1</v>
      </c>
      <c r="W261" s="163">
        <v>2.36</v>
      </c>
    </row>
    <row r="262" spans="1:23" ht="15.75">
      <c r="A262" s="72">
        <v>44096</v>
      </c>
      <c r="B262" s="73"/>
      <c r="C262" s="73" t="s">
        <v>58</v>
      </c>
      <c r="D262" s="73" t="s">
        <v>161</v>
      </c>
      <c r="E262" s="73"/>
      <c r="F262" s="73"/>
      <c r="G262" s="73">
        <v>63</v>
      </c>
      <c r="H262" s="73">
        <v>0</v>
      </c>
      <c r="I262" s="73">
        <v>1</v>
      </c>
      <c r="J262" s="73">
        <v>60</v>
      </c>
      <c r="K262" s="73">
        <v>5</v>
      </c>
      <c r="L262" s="97" t="s">
        <v>36</v>
      </c>
      <c r="M262" s="97" t="s">
        <v>36</v>
      </c>
      <c r="N262" s="97" t="s">
        <v>36</v>
      </c>
      <c r="O262" s="73" t="s">
        <v>22</v>
      </c>
      <c r="P262" s="96" t="str">
        <f>_xlfn.CONCAT(D262,"_",Q262,"_",O262)</f>
        <v>HG_School_092220_F3</v>
      </c>
      <c r="Q262" s="103" t="s">
        <v>160</v>
      </c>
      <c r="R262" s="217" t="s">
        <v>156</v>
      </c>
      <c r="S262" s="234">
        <v>1</v>
      </c>
      <c r="T262" s="11"/>
      <c r="U262" s="163">
        <v>211</v>
      </c>
      <c r="V262" s="163">
        <v>2.12</v>
      </c>
      <c r="W262" s="163">
        <v>1.96</v>
      </c>
    </row>
    <row r="263" spans="1:23" ht="15.75">
      <c r="A263" s="72">
        <v>44096</v>
      </c>
      <c r="B263" s="73"/>
      <c r="C263" s="73" t="s">
        <v>58</v>
      </c>
      <c r="D263" s="73" t="s">
        <v>161</v>
      </c>
      <c r="E263" s="73"/>
      <c r="F263" s="73"/>
      <c r="G263" s="73">
        <v>63</v>
      </c>
      <c r="H263" s="73">
        <v>0</v>
      </c>
      <c r="I263" s="73">
        <v>2</v>
      </c>
      <c r="J263" s="73">
        <v>90</v>
      </c>
      <c r="K263" s="73">
        <v>75</v>
      </c>
      <c r="L263" s="95">
        <v>0.15486111111111112</v>
      </c>
      <c r="M263" s="95">
        <v>0.15833333333333333</v>
      </c>
      <c r="N263" s="74">
        <v>6</v>
      </c>
      <c r="O263" s="73" t="s">
        <v>112</v>
      </c>
      <c r="P263" s="96" t="str">
        <f>_xlfn.CONCAT(D263,"_",Q263,"_",O263)</f>
        <v>HG_School_092220_F4</v>
      </c>
      <c r="Q263" s="103" t="s">
        <v>160</v>
      </c>
      <c r="R263" s="217" t="s">
        <v>156</v>
      </c>
      <c r="S263" s="234">
        <v>1</v>
      </c>
      <c r="T263" s="11"/>
      <c r="U263" s="163">
        <v>192.6</v>
      </c>
      <c r="V263" s="163">
        <v>2.14</v>
      </c>
      <c r="W263" s="163">
        <v>0.84</v>
      </c>
    </row>
    <row r="264" spans="1:23" ht="15.75">
      <c r="A264" s="72">
        <v>44096</v>
      </c>
      <c r="B264" s="73"/>
      <c r="C264" s="73" t="s">
        <v>58</v>
      </c>
      <c r="D264" s="73" t="s">
        <v>161</v>
      </c>
      <c r="E264" s="73"/>
      <c r="F264" s="73"/>
      <c r="G264" s="73">
        <v>63</v>
      </c>
      <c r="H264" s="73">
        <v>0</v>
      </c>
      <c r="I264" s="73">
        <v>2</v>
      </c>
      <c r="J264" s="73">
        <v>90</v>
      </c>
      <c r="K264" s="73">
        <v>75</v>
      </c>
      <c r="L264" s="95">
        <v>0.15486111111111112</v>
      </c>
      <c r="M264" s="95">
        <v>0.15833333333333333</v>
      </c>
      <c r="N264" s="74">
        <v>6</v>
      </c>
      <c r="O264" s="73" t="s">
        <v>113</v>
      </c>
      <c r="P264" s="96" t="str">
        <f>_xlfn.CONCAT(D264,"_",Q264,"_",O264)</f>
        <v>HG_School_092220_F5</v>
      </c>
      <c r="Q264" s="103" t="s">
        <v>160</v>
      </c>
      <c r="R264" s="217" t="s">
        <v>156</v>
      </c>
      <c r="S264" s="234">
        <v>1</v>
      </c>
      <c r="T264" s="11"/>
      <c r="U264" s="163">
        <v>254</v>
      </c>
      <c r="V264" s="163">
        <v>2.0699999999999998</v>
      </c>
      <c r="W264" s="163">
        <v>2.27</v>
      </c>
    </row>
    <row r="265" spans="1:23" ht="15.75">
      <c r="A265" s="72">
        <v>44096</v>
      </c>
      <c r="B265" s="73"/>
      <c r="C265" s="73" t="s">
        <v>58</v>
      </c>
      <c r="D265" s="73" t="s">
        <v>161</v>
      </c>
      <c r="E265" s="73"/>
      <c r="F265" s="73"/>
      <c r="G265" s="73">
        <v>63</v>
      </c>
      <c r="H265" s="73">
        <v>0</v>
      </c>
      <c r="I265" s="73">
        <v>2</v>
      </c>
      <c r="J265" s="73">
        <v>90</v>
      </c>
      <c r="K265" s="73">
        <v>75</v>
      </c>
      <c r="L265" s="95">
        <v>0.15486111111111112</v>
      </c>
      <c r="M265" s="95">
        <v>0.15833333333333333</v>
      </c>
      <c r="N265" s="74">
        <v>6</v>
      </c>
      <c r="O265" s="73" t="s">
        <v>114</v>
      </c>
      <c r="P265" s="96" t="str">
        <f>_xlfn.CONCAT(D265,"_",Q265,"_",O265)</f>
        <v>HG_School_092220_F6</v>
      </c>
      <c r="Q265" s="103" t="s">
        <v>160</v>
      </c>
      <c r="R265" s="217" t="s">
        <v>156</v>
      </c>
      <c r="S265" s="234">
        <v>1</v>
      </c>
      <c r="T265" s="11"/>
      <c r="U265" s="163">
        <v>193.3</v>
      </c>
      <c r="V265" s="163">
        <v>2.11</v>
      </c>
      <c r="W265" s="163">
        <v>1.46</v>
      </c>
    </row>
    <row r="266" spans="1:23" ht="15.75">
      <c r="A266" s="72">
        <v>44096</v>
      </c>
      <c r="B266" s="73"/>
      <c r="C266" s="73" t="s">
        <v>58</v>
      </c>
      <c r="D266" s="73" t="s">
        <v>161</v>
      </c>
      <c r="E266" s="73"/>
      <c r="F266" s="73"/>
      <c r="G266" s="73">
        <v>63</v>
      </c>
      <c r="H266" s="73">
        <v>0</v>
      </c>
      <c r="I266" s="73">
        <v>3</v>
      </c>
      <c r="J266" s="73">
        <v>100</v>
      </c>
      <c r="K266" s="73">
        <v>40</v>
      </c>
      <c r="L266" s="95">
        <v>0.16319444444444445</v>
      </c>
      <c r="M266" s="95">
        <v>0.16666666666666666</v>
      </c>
      <c r="N266" s="74">
        <v>12</v>
      </c>
      <c r="O266" s="73" t="s">
        <v>115</v>
      </c>
      <c r="P266" s="96" t="str">
        <f>_xlfn.CONCAT(D266,"_",Q266,"_",O266)</f>
        <v>HG_School_092220_F7</v>
      </c>
      <c r="Q266" s="103" t="s">
        <v>160</v>
      </c>
      <c r="R266" s="217" t="s">
        <v>156</v>
      </c>
      <c r="S266" s="234">
        <v>1</v>
      </c>
      <c r="T266" s="11"/>
      <c r="U266" s="163">
        <v>224.8</v>
      </c>
      <c r="V266" s="163">
        <v>2.15</v>
      </c>
      <c r="W266" s="163">
        <v>0.52</v>
      </c>
    </row>
    <row r="267" spans="1:23" ht="15.75">
      <c r="A267" s="72">
        <v>44096</v>
      </c>
      <c r="B267" s="73"/>
      <c r="C267" s="73" t="s">
        <v>58</v>
      </c>
      <c r="D267" s="73" t="s">
        <v>161</v>
      </c>
      <c r="E267" s="73"/>
      <c r="F267" s="73"/>
      <c r="G267" s="73">
        <v>63</v>
      </c>
      <c r="H267" s="73">
        <v>0</v>
      </c>
      <c r="I267" s="73">
        <v>3</v>
      </c>
      <c r="J267" s="73">
        <v>100</v>
      </c>
      <c r="K267" s="73">
        <v>40</v>
      </c>
      <c r="L267" s="95">
        <v>0.16319444444444445</v>
      </c>
      <c r="M267" s="95">
        <v>0.16666666666666666</v>
      </c>
      <c r="N267" s="74">
        <v>12</v>
      </c>
      <c r="O267" s="73" t="s">
        <v>116</v>
      </c>
      <c r="P267" s="96" t="str">
        <f>_xlfn.CONCAT(D267,"_",Q267,"_",O267)</f>
        <v>HG_School_092220_F8</v>
      </c>
      <c r="Q267" s="103" t="s">
        <v>160</v>
      </c>
      <c r="R267" s="217" t="s">
        <v>156</v>
      </c>
      <c r="S267" s="234">
        <v>1</v>
      </c>
      <c r="T267" s="11"/>
      <c r="U267" s="163">
        <v>165.6</v>
      </c>
      <c r="V267" s="163">
        <v>2.1</v>
      </c>
      <c r="W267" s="163">
        <v>1.18</v>
      </c>
    </row>
    <row r="268" spans="1:23" ht="15.75">
      <c r="A268" s="72">
        <v>44096</v>
      </c>
      <c r="B268" s="73"/>
      <c r="C268" s="73" t="s">
        <v>58</v>
      </c>
      <c r="D268" s="73" t="s">
        <v>161</v>
      </c>
      <c r="E268" s="73"/>
      <c r="F268" s="73"/>
      <c r="G268" s="73">
        <v>63</v>
      </c>
      <c r="H268" s="73">
        <v>0</v>
      </c>
      <c r="I268" s="73">
        <v>3</v>
      </c>
      <c r="J268" s="73">
        <v>100</v>
      </c>
      <c r="K268" s="73">
        <v>40</v>
      </c>
      <c r="L268" s="95">
        <v>0.16319444444444445</v>
      </c>
      <c r="M268" s="95">
        <v>0.16666666666666666</v>
      </c>
      <c r="N268" s="74">
        <v>12</v>
      </c>
      <c r="O268" s="73" t="s">
        <v>117</v>
      </c>
      <c r="P268" s="96" t="str">
        <f>_xlfn.CONCAT(D268,"_",Q268,"_",O268)</f>
        <v>HG_School_092220_F9</v>
      </c>
      <c r="Q268" s="103" t="s">
        <v>160</v>
      </c>
      <c r="R268" s="217" t="s">
        <v>156</v>
      </c>
      <c r="S268" s="234">
        <v>1</v>
      </c>
      <c r="T268" s="11"/>
      <c r="U268" s="163">
        <v>244.6</v>
      </c>
      <c r="V268" s="163">
        <v>2.09</v>
      </c>
      <c r="W268" s="163">
        <v>2.13</v>
      </c>
    </row>
    <row r="269" spans="1:23" ht="15.75">
      <c r="A269" s="72">
        <v>44096</v>
      </c>
      <c r="B269" s="73"/>
      <c r="C269" s="73" t="s">
        <v>58</v>
      </c>
      <c r="D269" s="73" t="s">
        <v>161</v>
      </c>
      <c r="E269" s="73"/>
      <c r="F269" s="73"/>
      <c r="G269" s="73">
        <v>63</v>
      </c>
      <c r="H269" s="73">
        <v>0</v>
      </c>
      <c r="I269" s="73">
        <v>4</v>
      </c>
      <c r="J269" s="73">
        <v>80</v>
      </c>
      <c r="K269" s="73">
        <v>75</v>
      </c>
      <c r="L269" s="95">
        <v>0.17013888888888887</v>
      </c>
      <c r="M269" s="95">
        <v>0.17361111111111113</v>
      </c>
      <c r="N269" s="74">
        <v>20</v>
      </c>
      <c r="O269" s="73" t="s">
        <v>118</v>
      </c>
      <c r="P269" s="96" t="str">
        <f>_xlfn.CONCAT(D269,"_",Q269,"_",O269)</f>
        <v>HG_School_092220_F10</v>
      </c>
      <c r="Q269" s="103" t="s">
        <v>160</v>
      </c>
      <c r="R269" s="217" t="s">
        <v>156</v>
      </c>
      <c r="S269" s="234">
        <v>1</v>
      </c>
      <c r="T269" s="11"/>
      <c r="U269" s="163">
        <v>131</v>
      </c>
      <c r="V269" s="163">
        <v>2.12</v>
      </c>
      <c r="W269" s="163">
        <v>1</v>
      </c>
    </row>
    <row r="270" spans="1:23" ht="15.75">
      <c r="A270" s="72">
        <v>44096</v>
      </c>
      <c r="B270" s="73"/>
      <c r="C270" s="73" t="s">
        <v>58</v>
      </c>
      <c r="D270" s="73" t="s">
        <v>161</v>
      </c>
      <c r="E270" s="73"/>
      <c r="F270" s="73"/>
      <c r="G270" s="73">
        <v>63</v>
      </c>
      <c r="H270" s="73">
        <v>0</v>
      </c>
      <c r="I270" s="73">
        <v>4</v>
      </c>
      <c r="J270" s="73">
        <v>80</v>
      </c>
      <c r="K270" s="73">
        <v>75</v>
      </c>
      <c r="L270" s="95">
        <v>0.17013888888888887</v>
      </c>
      <c r="M270" s="95">
        <v>0.17361111111111113</v>
      </c>
      <c r="N270" s="74">
        <v>20</v>
      </c>
      <c r="O270" s="73" t="s">
        <v>119</v>
      </c>
      <c r="P270" s="96" t="str">
        <f>_xlfn.CONCAT(D270,"_",Q270,"_",O270)</f>
        <v>HG_School_092220_F11</v>
      </c>
      <c r="Q270" s="103" t="s">
        <v>160</v>
      </c>
      <c r="R270" s="217" t="s">
        <v>156</v>
      </c>
      <c r="S270" s="234">
        <v>1</v>
      </c>
      <c r="T270" s="11"/>
      <c r="U270" s="163">
        <v>209.9</v>
      </c>
      <c r="V270" s="163">
        <v>2.09</v>
      </c>
      <c r="W270" s="163">
        <v>2.23</v>
      </c>
    </row>
    <row r="271" spans="1:23" ht="15.75">
      <c r="A271" s="72">
        <v>44096</v>
      </c>
      <c r="B271" s="73"/>
      <c r="C271" s="73" t="s">
        <v>58</v>
      </c>
      <c r="D271" s="73" t="s">
        <v>161</v>
      </c>
      <c r="E271" s="73"/>
      <c r="F271" s="73"/>
      <c r="G271" s="73">
        <v>63</v>
      </c>
      <c r="H271" s="73">
        <v>0</v>
      </c>
      <c r="I271" s="73">
        <v>4</v>
      </c>
      <c r="J271" s="73">
        <v>80</v>
      </c>
      <c r="K271" s="73">
        <v>75</v>
      </c>
      <c r="L271" s="95">
        <v>0.17013888888888887</v>
      </c>
      <c r="M271" s="95">
        <v>0.17361111111111113</v>
      </c>
      <c r="N271" s="74">
        <v>20</v>
      </c>
      <c r="O271" s="73" t="s">
        <v>120</v>
      </c>
      <c r="P271" s="96" t="str">
        <f>_xlfn.CONCAT(D271,"_",Q271,"_",O271)</f>
        <v>HG_School_092220_F12</v>
      </c>
      <c r="Q271" s="103" t="s">
        <v>160</v>
      </c>
      <c r="R271" s="217" t="s">
        <v>156</v>
      </c>
      <c r="S271" s="234">
        <v>1</v>
      </c>
      <c r="T271" s="11"/>
      <c r="U271" s="163">
        <v>330.8</v>
      </c>
      <c r="V271" s="163">
        <v>2.09</v>
      </c>
      <c r="W271" s="163">
        <v>1.77</v>
      </c>
    </row>
    <row r="272" spans="1:23" ht="15.75">
      <c r="A272" s="72">
        <v>44096</v>
      </c>
      <c r="B272" s="73"/>
      <c r="C272" s="73" t="s">
        <v>58</v>
      </c>
      <c r="D272" s="73" t="s">
        <v>161</v>
      </c>
      <c r="E272" s="73"/>
      <c r="F272" s="73"/>
      <c r="G272" s="73">
        <v>63</v>
      </c>
      <c r="H272" s="73">
        <v>0</v>
      </c>
      <c r="I272" s="73">
        <v>5</v>
      </c>
      <c r="J272" s="73">
        <v>75</v>
      </c>
      <c r="K272" s="73">
        <v>5</v>
      </c>
      <c r="L272" s="97" t="s">
        <v>36</v>
      </c>
      <c r="M272" s="97" t="s">
        <v>36</v>
      </c>
      <c r="N272" s="97" t="s">
        <v>36</v>
      </c>
      <c r="O272" s="73" t="s">
        <v>121</v>
      </c>
      <c r="P272" s="96" t="str">
        <f>_xlfn.CONCAT(D272,"_",Q272,"_",O272)</f>
        <v>HG_School_092220_F13</v>
      </c>
      <c r="Q272" s="103" t="s">
        <v>160</v>
      </c>
      <c r="R272" s="217" t="s">
        <v>156</v>
      </c>
      <c r="S272" s="234">
        <v>1</v>
      </c>
      <c r="T272" s="11"/>
      <c r="U272" s="163">
        <v>405.3</v>
      </c>
      <c r="V272" s="163">
        <v>2.1</v>
      </c>
      <c r="W272" s="163">
        <v>2.35</v>
      </c>
    </row>
    <row r="273" spans="1:30" ht="15.75">
      <c r="A273" s="72">
        <v>44096</v>
      </c>
      <c r="B273" s="73"/>
      <c r="C273" s="73" t="s">
        <v>58</v>
      </c>
      <c r="D273" s="73" t="s">
        <v>161</v>
      </c>
      <c r="E273" s="73"/>
      <c r="F273" s="73"/>
      <c r="G273" s="73">
        <v>63</v>
      </c>
      <c r="H273" s="73">
        <v>0</v>
      </c>
      <c r="I273" s="73">
        <v>5</v>
      </c>
      <c r="J273" s="73">
        <v>75</v>
      </c>
      <c r="K273" s="73">
        <v>5</v>
      </c>
      <c r="L273" s="97" t="s">
        <v>36</v>
      </c>
      <c r="M273" s="97" t="s">
        <v>36</v>
      </c>
      <c r="N273" s="97" t="s">
        <v>36</v>
      </c>
      <c r="O273" s="73" t="s">
        <v>122</v>
      </c>
      <c r="P273" s="96" t="str">
        <f>_xlfn.CONCAT(D273,"_",Q273,"_",O273)</f>
        <v>HG_School_092220_F14</v>
      </c>
      <c r="Q273" s="103" t="s">
        <v>160</v>
      </c>
      <c r="R273" s="217" t="s">
        <v>156</v>
      </c>
      <c r="S273" s="234">
        <v>1</v>
      </c>
      <c r="T273" s="11"/>
      <c r="U273" s="163">
        <v>283.3</v>
      </c>
      <c r="V273" s="163">
        <v>2.11</v>
      </c>
      <c r="W273" s="163">
        <v>2.2200000000000002</v>
      </c>
    </row>
    <row r="274" spans="1:30" ht="15.75">
      <c r="A274" s="72">
        <v>44096</v>
      </c>
      <c r="B274" s="73"/>
      <c r="C274" s="73" t="s">
        <v>58</v>
      </c>
      <c r="D274" s="73" t="s">
        <v>161</v>
      </c>
      <c r="E274" s="73"/>
      <c r="F274" s="73"/>
      <c r="G274" s="73">
        <v>63</v>
      </c>
      <c r="H274" s="73">
        <v>0</v>
      </c>
      <c r="I274" s="73">
        <v>5</v>
      </c>
      <c r="J274" s="73">
        <v>75</v>
      </c>
      <c r="K274" s="73">
        <v>5</v>
      </c>
      <c r="L274" s="97" t="s">
        <v>36</v>
      </c>
      <c r="M274" s="97" t="s">
        <v>36</v>
      </c>
      <c r="N274" s="97" t="s">
        <v>36</v>
      </c>
      <c r="O274" s="73" t="s">
        <v>123</v>
      </c>
      <c r="P274" s="96" t="str">
        <f>_xlfn.CONCAT(D274,"_",Q274,"_",O274)</f>
        <v>HG_School_092220_F15</v>
      </c>
      <c r="Q274" s="103" t="s">
        <v>160</v>
      </c>
      <c r="R274" s="217" t="s">
        <v>156</v>
      </c>
      <c r="S274" s="234">
        <v>1</v>
      </c>
      <c r="T274" s="11"/>
      <c r="U274" s="163">
        <v>103.7</v>
      </c>
      <c r="V274" s="163">
        <v>2.1</v>
      </c>
      <c r="W274" s="163">
        <v>0.6</v>
      </c>
    </row>
    <row r="275" spans="1:30" ht="15.75">
      <c r="A275" s="142">
        <v>44085</v>
      </c>
      <c r="B275" s="98" t="s">
        <v>38</v>
      </c>
      <c r="C275" s="98" t="s">
        <v>51</v>
      </c>
      <c r="D275" s="98" t="s">
        <v>162</v>
      </c>
      <c r="E275" s="98">
        <v>7</v>
      </c>
      <c r="F275" s="98" t="s">
        <v>35</v>
      </c>
      <c r="G275" s="98">
        <v>55</v>
      </c>
      <c r="H275" s="98">
        <v>100</v>
      </c>
      <c r="I275" s="98">
        <v>1</v>
      </c>
      <c r="J275" s="98">
        <v>50</v>
      </c>
      <c r="K275" s="98">
        <v>90</v>
      </c>
      <c r="L275" s="153">
        <v>0.51458333333333328</v>
      </c>
      <c r="M275" s="153">
        <v>0.5180555555555556</v>
      </c>
      <c r="N275" s="99">
        <v>3</v>
      </c>
      <c r="O275" s="98" t="s">
        <v>20</v>
      </c>
      <c r="P275" s="87" t="str">
        <f>_xlfn.CONCAT(D275,"_",Q275,"_",O275)</f>
        <v>KC_Domes_091120_F1</v>
      </c>
      <c r="Q275" s="109" t="s">
        <v>163</v>
      </c>
      <c r="R275" s="218">
        <v>1</v>
      </c>
      <c r="S275" s="233">
        <v>1</v>
      </c>
      <c r="T275" s="87"/>
      <c r="U275" s="281">
        <v>303</v>
      </c>
      <c r="V275" s="281">
        <v>2.12</v>
      </c>
      <c r="W275" s="281">
        <v>2.35</v>
      </c>
      <c r="AA275" s="281"/>
      <c r="AD275" s="281"/>
    </row>
    <row r="276" spans="1:30" ht="15.75">
      <c r="A276" s="142">
        <v>44085</v>
      </c>
      <c r="B276" s="98" t="s">
        <v>38</v>
      </c>
      <c r="C276" s="98" t="s">
        <v>51</v>
      </c>
      <c r="D276" s="98" t="s">
        <v>162</v>
      </c>
      <c r="E276" s="98">
        <v>7</v>
      </c>
      <c r="F276" s="98" t="s">
        <v>35</v>
      </c>
      <c r="G276" s="98">
        <v>55</v>
      </c>
      <c r="H276" s="98">
        <v>100</v>
      </c>
      <c r="I276" s="98">
        <v>1</v>
      </c>
      <c r="J276" s="98">
        <v>50</v>
      </c>
      <c r="K276" s="98">
        <v>90</v>
      </c>
      <c r="L276" s="153">
        <v>0.51458333333333328</v>
      </c>
      <c r="M276" s="153">
        <v>0.5180555555555556</v>
      </c>
      <c r="N276" s="99">
        <v>3</v>
      </c>
      <c r="O276" s="98" t="s">
        <v>21</v>
      </c>
      <c r="P276" s="87" t="str">
        <f>_xlfn.CONCAT(D276,"_",Q276,"_",O276)</f>
        <v>KC_Domes_091120_F2</v>
      </c>
      <c r="Q276" s="109" t="s">
        <v>163</v>
      </c>
      <c r="R276" s="218">
        <v>1</v>
      </c>
      <c r="S276" s="233">
        <v>1</v>
      </c>
      <c r="T276" s="87"/>
      <c r="U276" s="281">
        <v>208.8</v>
      </c>
      <c r="V276" s="281">
        <v>2.1</v>
      </c>
      <c r="W276" s="281">
        <v>2.21</v>
      </c>
      <c r="AA276" s="281"/>
      <c r="AD276" s="281"/>
    </row>
    <row r="277" spans="1:30" ht="15.75">
      <c r="A277" s="142">
        <v>44085</v>
      </c>
      <c r="B277" s="98" t="s">
        <v>38</v>
      </c>
      <c r="C277" s="98" t="s">
        <v>51</v>
      </c>
      <c r="D277" s="98" t="s">
        <v>162</v>
      </c>
      <c r="E277" s="98">
        <v>7</v>
      </c>
      <c r="F277" s="98" t="s">
        <v>35</v>
      </c>
      <c r="G277" s="98">
        <v>55</v>
      </c>
      <c r="H277" s="98">
        <v>100</v>
      </c>
      <c r="I277" s="98">
        <v>1</v>
      </c>
      <c r="J277" s="98">
        <v>50</v>
      </c>
      <c r="K277" s="98">
        <v>90</v>
      </c>
      <c r="L277" s="153">
        <v>0.51458333333333328</v>
      </c>
      <c r="M277" s="153">
        <v>0.5180555555555556</v>
      </c>
      <c r="N277" s="99">
        <v>3</v>
      </c>
      <c r="O277" s="98" t="s">
        <v>22</v>
      </c>
      <c r="P277" s="87" t="str">
        <f>_xlfn.CONCAT(D277,"_",Q277,"_",O277)</f>
        <v>KC_Domes_091120_F3</v>
      </c>
      <c r="Q277" s="109" t="s">
        <v>163</v>
      </c>
      <c r="R277" s="218">
        <v>1</v>
      </c>
      <c r="S277" s="233">
        <v>1</v>
      </c>
      <c r="T277" s="87"/>
      <c r="U277" s="281">
        <v>183.8</v>
      </c>
      <c r="V277" s="281">
        <v>2.0699999999999998</v>
      </c>
      <c r="W277" s="281">
        <v>2.2400000000000002</v>
      </c>
      <c r="AA277" s="281"/>
      <c r="AD277" s="281"/>
    </row>
    <row r="278" spans="1:30" ht="15.75">
      <c r="A278" s="142">
        <v>44085</v>
      </c>
      <c r="B278" s="98" t="s">
        <v>38</v>
      </c>
      <c r="C278" s="98" t="s">
        <v>51</v>
      </c>
      <c r="D278" s="98" t="s">
        <v>162</v>
      </c>
      <c r="E278" s="98">
        <v>7</v>
      </c>
      <c r="F278" s="98" t="s">
        <v>35</v>
      </c>
      <c r="G278" s="98">
        <v>55</v>
      </c>
      <c r="H278" s="98">
        <v>100</v>
      </c>
      <c r="I278" s="98">
        <v>2</v>
      </c>
      <c r="J278" s="98">
        <v>76</v>
      </c>
      <c r="K278" s="98">
        <v>90</v>
      </c>
      <c r="L278" s="153">
        <v>0.52222222222222225</v>
      </c>
      <c r="M278" s="153">
        <v>0.90069444444444446</v>
      </c>
      <c r="N278" s="99">
        <v>0</v>
      </c>
      <c r="O278" s="98" t="s">
        <v>112</v>
      </c>
      <c r="P278" s="87" t="str">
        <f>_xlfn.CONCAT(D278,"_",Q278,"_",O278)</f>
        <v>KC_Domes_091120_F4</v>
      </c>
      <c r="Q278" s="109" t="s">
        <v>163</v>
      </c>
      <c r="R278" s="218">
        <v>1</v>
      </c>
      <c r="S278" s="233">
        <v>1</v>
      </c>
      <c r="T278" s="87"/>
      <c r="U278" s="281">
        <v>187.1</v>
      </c>
      <c r="V278" s="281">
        <v>2.0699999999999998</v>
      </c>
      <c r="W278" s="281">
        <v>2.21</v>
      </c>
      <c r="AA278" s="281"/>
      <c r="AD278" s="281"/>
    </row>
    <row r="279" spans="1:30" ht="15.75">
      <c r="A279" s="142">
        <v>44085</v>
      </c>
      <c r="B279" s="98" t="s">
        <v>38</v>
      </c>
      <c r="C279" s="98" t="s">
        <v>51</v>
      </c>
      <c r="D279" s="98" t="s">
        <v>162</v>
      </c>
      <c r="E279" s="98">
        <v>7</v>
      </c>
      <c r="F279" s="98" t="s">
        <v>35</v>
      </c>
      <c r="G279" s="98">
        <v>55</v>
      </c>
      <c r="H279" s="98">
        <v>100</v>
      </c>
      <c r="I279" s="98">
        <v>2</v>
      </c>
      <c r="J279" s="98">
        <v>76</v>
      </c>
      <c r="K279" s="98">
        <v>90</v>
      </c>
      <c r="L279" s="153">
        <v>0.52222222222222225</v>
      </c>
      <c r="M279" s="153">
        <v>0.90069444444444446</v>
      </c>
      <c r="N279" s="99">
        <v>0</v>
      </c>
      <c r="O279" s="98" t="s">
        <v>113</v>
      </c>
      <c r="P279" s="87" t="str">
        <f>_xlfn.CONCAT(D279,"_",Q279,"_",O279)</f>
        <v>KC_Domes_091120_F5</v>
      </c>
      <c r="Q279" s="109" t="s">
        <v>163</v>
      </c>
      <c r="R279" s="218">
        <v>1</v>
      </c>
      <c r="S279" s="233">
        <v>1</v>
      </c>
      <c r="T279" s="87"/>
      <c r="U279" s="281">
        <v>179.2</v>
      </c>
      <c r="V279" s="281">
        <v>2.0699999999999998</v>
      </c>
      <c r="W279" s="281">
        <v>2.31</v>
      </c>
      <c r="AA279" s="281"/>
      <c r="AD279" s="281"/>
    </row>
    <row r="280" spans="1:30" ht="15.75">
      <c r="A280" s="142">
        <v>44085</v>
      </c>
      <c r="B280" s="98" t="s">
        <v>38</v>
      </c>
      <c r="C280" s="98" t="s">
        <v>51</v>
      </c>
      <c r="D280" s="98" t="s">
        <v>162</v>
      </c>
      <c r="E280" s="98">
        <v>7</v>
      </c>
      <c r="F280" s="98" t="s">
        <v>35</v>
      </c>
      <c r="G280" s="98">
        <v>55</v>
      </c>
      <c r="H280" s="98">
        <v>100</v>
      </c>
      <c r="I280" s="98">
        <v>2</v>
      </c>
      <c r="J280" s="98">
        <v>76</v>
      </c>
      <c r="K280" s="98">
        <v>90</v>
      </c>
      <c r="L280" s="153">
        <v>0.52222222222222225</v>
      </c>
      <c r="M280" s="153">
        <v>0.90069444444444446</v>
      </c>
      <c r="N280" s="99">
        <v>0</v>
      </c>
      <c r="O280" s="98" t="s">
        <v>114</v>
      </c>
      <c r="P280" s="87" t="str">
        <f>_xlfn.CONCAT(D280,"_",Q280,"_",O280)</f>
        <v>KC_Domes_091120_F6</v>
      </c>
      <c r="Q280" s="109" t="s">
        <v>163</v>
      </c>
      <c r="R280" s="218">
        <v>1</v>
      </c>
      <c r="S280" s="233">
        <v>1</v>
      </c>
      <c r="T280" s="87"/>
      <c r="U280" s="281">
        <v>266</v>
      </c>
      <c r="V280" s="281">
        <v>2.1</v>
      </c>
      <c r="W280" s="281">
        <v>2.33</v>
      </c>
      <c r="AA280" s="281"/>
      <c r="AD280" s="281"/>
    </row>
    <row r="281" spans="1:30" ht="15.75">
      <c r="A281" s="142">
        <v>44085</v>
      </c>
      <c r="B281" s="98" t="s">
        <v>38</v>
      </c>
      <c r="C281" s="98" t="s">
        <v>51</v>
      </c>
      <c r="D281" s="98" t="s">
        <v>162</v>
      </c>
      <c r="E281" s="98">
        <v>7</v>
      </c>
      <c r="F281" s="98" t="s">
        <v>35</v>
      </c>
      <c r="G281" s="98">
        <v>55</v>
      </c>
      <c r="H281" s="98">
        <v>100</v>
      </c>
      <c r="I281" s="98">
        <v>3</v>
      </c>
      <c r="J281" s="98">
        <v>95</v>
      </c>
      <c r="K281" s="98">
        <v>100</v>
      </c>
      <c r="L281" s="98"/>
      <c r="M281" s="98"/>
      <c r="N281" s="99" t="s">
        <v>36</v>
      </c>
      <c r="O281" s="98" t="s">
        <v>115</v>
      </c>
      <c r="P281" s="87" t="str">
        <f>_xlfn.CONCAT(D281,"_",Q281,"_",O281)</f>
        <v>KC_Domes_091120_F7</v>
      </c>
      <c r="Q281" s="109" t="s">
        <v>163</v>
      </c>
      <c r="R281" s="218">
        <v>1</v>
      </c>
      <c r="S281" s="233">
        <v>1</v>
      </c>
      <c r="T281" s="87"/>
      <c r="U281" s="281">
        <v>178.2</v>
      </c>
      <c r="V281" s="281">
        <v>2.08</v>
      </c>
      <c r="W281" s="281">
        <v>2.29</v>
      </c>
      <c r="AA281" s="281"/>
      <c r="AD281" s="281"/>
    </row>
    <row r="282" spans="1:30" ht="15.75">
      <c r="A282" s="142">
        <v>44085</v>
      </c>
      <c r="B282" s="98" t="s">
        <v>38</v>
      </c>
      <c r="C282" s="98" t="s">
        <v>51</v>
      </c>
      <c r="D282" s="98" t="s">
        <v>162</v>
      </c>
      <c r="E282" s="98">
        <v>7</v>
      </c>
      <c r="F282" s="98" t="s">
        <v>35</v>
      </c>
      <c r="G282" s="98">
        <v>55</v>
      </c>
      <c r="H282" s="98">
        <v>100</v>
      </c>
      <c r="I282" s="98">
        <v>3</v>
      </c>
      <c r="J282" s="98">
        <v>95</v>
      </c>
      <c r="K282" s="98">
        <v>100</v>
      </c>
      <c r="L282" s="98"/>
      <c r="M282" s="98"/>
      <c r="N282" s="99" t="s">
        <v>36</v>
      </c>
      <c r="O282" s="98" t="s">
        <v>116</v>
      </c>
      <c r="P282" s="87" t="str">
        <f>_xlfn.CONCAT(D282,"_",Q282,"_",O282)</f>
        <v>KC_Domes_091120_F8</v>
      </c>
      <c r="Q282" s="109" t="s">
        <v>163</v>
      </c>
      <c r="R282" s="218">
        <v>1</v>
      </c>
      <c r="S282" s="233">
        <v>1</v>
      </c>
      <c r="T282" s="87"/>
      <c r="U282" s="281">
        <v>203.2</v>
      </c>
      <c r="V282" s="281">
        <v>2.06</v>
      </c>
      <c r="W282" s="281">
        <v>2.25</v>
      </c>
      <c r="AA282" s="281"/>
      <c r="AD282" s="281"/>
    </row>
    <row r="283" spans="1:30" ht="15.75">
      <c r="A283" s="142">
        <v>44085</v>
      </c>
      <c r="B283" s="98" t="s">
        <v>38</v>
      </c>
      <c r="C283" s="98" t="s">
        <v>51</v>
      </c>
      <c r="D283" s="98" t="s">
        <v>162</v>
      </c>
      <c r="E283" s="98">
        <v>7</v>
      </c>
      <c r="F283" s="98" t="s">
        <v>35</v>
      </c>
      <c r="G283" s="98">
        <v>55</v>
      </c>
      <c r="H283" s="98">
        <v>100</v>
      </c>
      <c r="I283" s="98">
        <v>3</v>
      </c>
      <c r="J283" s="98">
        <v>95</v>
      </c>
      <c r="K283" s="98">
        <v>100</v>
      </c>
      <c r="L283" s="98"/>
      <c r="M283" s="98"/>
      <c r="N283" s="99" t="s">
        <v>36</v>
      </c>
      <c r="O283" s="98" t="s">
        <v>117</v>
      </c>
      <c r="P283" s="87" t="str">
        <f>_xlfn.CONCAT(D283,"_",Q283,"_",O283)</f>
        <v>KC_Domes_091120_F9</v>
      </c>
      <c r="Q283" s="109" t="s">
        <v>163</v>
      </c>
      <c r="R283" s="218">
        <v>1</v>
      </c>
      <c r="S283" s="233">
        <v>1</v>
      </c>
      <c r="T283" s="87"/>
      <c r="U283" s="281">
        <v>139.69999999999999</v>
      </c>
      <c r="V283" s="281">
        <v>2.08</v>
      </c>
      <c r="W283" s="281">
        <v>2.37</v>
      </c>
      <c r="AA283" s="281"/>
      <c r="AD283" s="281"/>
    </row>
    <row r="284" spans="1:30" ht="15.75">
      <c r="A284" s="142">
        <v>44085</v>
      </c>
      <c r="B284" s="98" t="s">
        <v>38</v>
      </c>
      <c r="C284" s="98" t="s">
        <v>51</v>
      </c>
      <c r="D284" s="98" t="s">
        <v>162</v>
      </c>
      <c r="E284" s="98">
        <v>7</v>
      </c>
      <c r="F284" s="98" t="s">
        <v>35</v>
      </c>
      <c r="G284" s="98">
        <v>55</v>
      </c>
      <c r="H284" s="98">
        <v>100</v>
      </c>
      <c r="I284" s="98">
        <v>4</v>
      </c>
      <c r="J284" s="98">
        <v>160</v>
      </c>
      <c r="K284" s="98">
        <v>90</v>
      </c>
      <c r="L284" s="153">
        <v>0.53402777777777777</v>
      </c>
      <c r="M284" s="153">
        <v>0.53749999999999998</v>
      </c>
      <c r="N284" s="99">
        <v>0</v>
      </c>
      <c r="O284" s="98" t="s">
        <v>118</v>
      </c>
      <c r="P284" s="87" t="str">
        <f>_xlfn.CONCAT(D284,"_",Q284,"_",O284)</f>
        <v>KC_Domes_091120_F10</v>
      </c>
      <c r="Q284" s="109" t="s">
        <v>163</v>
      </c>
      <c r="R284" s="218">
        <v>1</v>
      </c>
      <c r="S284" s="233">
        <v>1</v>
      </c>
      <c r="T284" s="87"/>
      <c r="U284" s="281">
        <v>183.1</v>
      </c>
      <c r="V284" s="281">
        <v>2.08</v>
      </c>
      <c r="W284" s="281">
        <v>2.34</v>
      </c>
      <c r="AA284" s="281"/>
      <c r="AD284" s="281"/>
    </row>
    <row r="285" spans="1:30" ht="15.75">
      <c r="A285" s="142">
        <v>44085</v>
      </c>
      <c r="B285" s="98" t="s">
        <v>38</v>
      </c>
      <c r="C285" s="98" t="s">
        <v>51</v>
      </c>
      <c r="D285" s="98" t="s">
        <v>162</v>
      </c>
      <c r="E285" s="98">
        <v>7</v>
      </c>
      <c r="F285" s="98" t="s">
        <v>35</v>
      </c>
      <c r="G285" s="98">
        <v>55</v>
      </c>
      <c r="H285" s="98">
        <v>100</v>
      </c>
      <c r="I285" s="98">
        <v>4</v>
      </c>
      <c r="J285" s="98">
        <v>160</v>
      </c>
      <c r="K285" s="98">
        <v>90</v>
      </c>
      <c r="L285" s="153">
        <v>0.53402777777777777</v>
      </c>
      <c r="M285" s="153">
        <v>0.53749999999999998</v>
      </c>
      <c r="N285" s="99">
        <v>0</v>
      </c>
      <c r="O285" s="98" t="s">
        <v>119</v>
      </c>
      <c r="P285" s="87" t="str">
        <f>_xlfn.CONCAT(D285,"_",Q285,"_",O285)</f>
        <v>KC_Domes_091120_F11</v>
      </c>
      <c r="Q285" s="109" t="s">
        <v>163</v>
      </c>
      <c r="R285" s="218">
        <v>1</v>
      </c>
      <c r="S285" s="233">
        <v>1</v>
      </c>
      <c r="T285" s="87"/>
      <c r="U285" s="281">
        <v>194.6</v>
      </c>
      <c r="V285" s="281">
        <v>2.1</v>
      </c>
      <c r="W285" s="281">
        <v>2.2599999999999998</v>
      </c>
      <c r="AA285" s="281"/>
      <c r="AD285" s="281"/>
    </row>
    <row r="286" spans="1:30" ht="15.75">
      <c r="A286" s="142">
        <v>44085</v>
      </c>
      <c r="B286" s="98" t="s">
        <v>38</v>
      </c>
      <c r="C286" s="98" t="s">
        <v>51</v>
      </c>
      <c r="D286" s="98" t="s">
        <v>162</v>
      </c>
      <c r="E286" s="98">
        <v>7</v>
      </c>
      <c r="F286" s="98" t="s">
        <v>35</v>
      </c>
      <c r="G286" s="98">
        <v>55</v>
      </c>
      <c r="H286" s="98">
        <v>100</v>
      </c>
      <c r="I286" s="98">
        <v>4</v>
      </c>
      <c r="J286" s="98">
        <v>160</v>
      </c>
      <c r="K286" s="98">
        <v>90</v>
      </c>
      <c r="L286" s="153">
        <v>0.53402777777777777</v>
      </c>
      <c r="M286" s="153">
        <v>0.53749999999999998</v>
      </c>
      <c r="N286" s="99">
        <v>0</v>
      </c>
      <c r="O286" s="98" t="s">
        <v>120</v>
      </c>
      <c r="P286" s="87" t="str">
        <f>_xlfn.CONCAT(D286,"_",Q286,"_",O286)</f>
        <v>KC_Domes_091120_F12</v>
      </c>
      <c r="Q286" s="109" t="s">
        <v>163</v>
      </c>
      <c r="R286" s="218">
        <v>1</v>
      </c>
      <c r="S286" s="233">
        <v>1</v>
      </c>
      <c r="T286" s="87"/>
      <c r="U286" s="281">
        <v>347.6</v>
      </c>
      <c r="V286" s="281">
        <v>2.12</v>
      </c>
      <c r="W286" s="281">
        <v>2.34</v>
      </c>
      <c r="AA286" s="281"/>
      <c r="AD286" s="281"/>
    </row>
    <row r="287" spans="1:30" ht="15.75">
      <c r="A287" s="1">
        <v>44085</v>
      </c>
      <c r="B287" s="2" t="s">
        <v>38</v>
      </c>
      <c r="C287" s="2" t="s">
        <v>51</v>
      </c>
      <c r="D287" s="2" t="s">
        <v>162</v>
      </c>
      <c r="E287" s="2">
        <v>7</v>
      </c>
      <c r="F287" s="2" t="s">
        <v>35</v>
      </c>
      <c r="G287" s="2">
        <v>55</v>
      </c>
      <c r="H287" s="2">
        <v>100</v>
      </c>
      <c r="I287" s="2">
        <v>5</v>
      </c>
      <c r="J287" s="2">
        <v>170</v>
      </c>
      <c r="K287" s="2">
        <v>100</v>
      </c>
      <c r="L287" s="2"/>
      <c r="M287" s="2"/>
      <c r="N287" s="18" t="s">
        <v>36</v>
      </c>
      <c r="O287" s="2" t="s">
        <v>121</v>
      </c>
      <c r="P287" t="str">
        <f>_xlfn.CONCAT(D287,"_",Q287,"_",O287)</f>
        <v>KC_Domes_091120_F13</v>
      </c>
      <c r="Q287" s="101" t="s">
        <v>163</v>
      </c>
      <c r="R287" s="216">
        <v>1</v>
      </c>
      <c r="S287" s="233">
        <v>1</v>
      </c>
      <c r="U287" s="281">
        <v>204.4</v>
      </c>
      <c r="V287" s="281">
        <v>2.11</v>
      </c>
      <c r="W287" s="281">
        <v>2.2200000000000002</v>
      </c>
      <c r="AA287" s="281"/>
      <c r="AD287" s="281"/>
    </row>
    <row r="288" spans="1:30" ht="15.75">
      <c r="A288" s="1">
        <v>44085</v>
      </c>
      <c r="B288" s="2" t="s">
        <v>38</v>
      </c>
      <c r="C288" s="2" t="s">
        <v>51</v>
      </c>
      <c r="D288" s="2" t="s">
        <v>162</v>
      </c>
      <c r="E288" s="2">
        <v>7</v>
      </c>
      <c r="F288" s="2" t="s">
        <v>35</v>
      </c>
      <c r="G288" s="2">
        <v>55</v>
      </c>
      <c r="H288" s="2">
        <v>100</v>
      </c>
      <c r="I288" s="2">
        <v>5</v>
      </c>
      <c r="J288" s="2">
        <v>170</v>
      </c>
      <c r="K288" s="2">
        <v>100</v>
      </c>
      <c r="L288" s="2"/>
      <c r="M288" s="2"/>
      <c r="N288" s="18" t="s">
        <v>36</v>
      </c>
      <c r="O288" s="2" t="s">
        <v>122</v>
      </c>
      <c r="P288" t="str">
        <f>_xlfn.CONCAT(D288,"_",Q288,"_",O288)</f>
        <v>KC_Domes_091120_F14</v>
      </c>
      <c r="Q288" s="101" t="s">
        <v>163</v>
      </c>
      <c r="R288" s="216">
        <v>1</v>
      </c>
      <c r="S288" s="233">
        <v>1</v>
      </c>
      <c r="U288" s="281">
        <v>201.7</v>
      </c>
      <c r="V288" s="281">
        <v>2.0699999999999998</v>
      </c>
      <c r="W288" s="281">
        <v>1.95</v>
      </c>
      <c r="AA288" s="281"/>
      <c r="AD288" s="281"/>
    </row>
    <row r="289" spans="1:30" ht="15.75">
      <c r="A289" s="1">
        <v>44085</v>
      </c>
      <c r="B289" s="2" t="s">
        <v>38</v>
      </c>
      <c r="C289" s="2" t="s">
        <v>51</v>
      </c>
      <c r="D289" s="2" t="s">
        <v>162</v>
      </c>
      <c r="E289" s="2">
        <v>7</v>
      </c>
      <c r="F289" s="2" t="s">
        <v>35</v>
      </c>
      <c r="G289" s="2">
        <v>55</v>
      </c>
      <c r="H289" s="2">
        <v>100</v>
      </c>
      <c r="I289" s="2">
        <v>5</v>
      </c>
      <c r="J289" s="2">
        <v>170</v>
      </c>
      <c r="K289" s="2">
        <v>100</v>
      </c>
      <c r="L289" s="2"/>
      <c r="M289" s="2"/>
      <c r="N289" s="18" t="s">
        <v>36</v>
      </c>
      <c r="O289" s="2" t="s">
        <v>123</v>
      </c>
      <c r="P289" t="str">
        <f>_xlfn.CONCAT(D289,"_",Q289,"_",O289)</f>
        <v>KC_Domes_091120_F15</v>
      </c>
      <c r="Q289" s="101" t="s">
        <v>163</v>
      </c>
      <c r="R289" s="216">
        <v>1</v>
      </c>
      <c r="S289" s="233">
        <v>1</v>
      </c>
      <c r="U289" s="281">
        <v>160.5</v>
      </c>
      <c r="V289" s="281">
        <v>2.08</v>
      </c>
      <c r="W289" s="281">
        <v>2.1</v>
      </c>
      <c r="AA289" s="281"/>
      <c r="AD289" s="281"/>
    </row>
    <row r="290" spans="1:30" s="11" customFormat="1" ht="15.75">
      <c r="A290" s="115">
        <v>44095</v>
      </c>
      <c r="B290" s="121"/>
      <c r="C290" s="121" t="s">
        <v>51</v>
      </c>
      <c r="D290" s="121" t="s">
        <v>162</v>
      </c>
      <c r="E290" s="121"/>
      <c r="F290" s="121"/>
      <c r="G290" s="121">
        <v>64</v>
      </c>
      <c r="H290" s="121">
        <v>15</v>
      </c>
      <c r="I290" s="121">
        <v>1</v>
      </c>
      <c r="J290" s="121"/>
      <c r="K290" s="121"/>
      <c r="L290" s="125" t="s">
        <v>36</v>
      </c>
      <c r="M290" s="125" t="s">
        <v>36</v>
      </c>
      <c r="N290" s="130">
        <v>7</v>
      </c>
      <c r="O290" s="121" t="s">
        <v>20</v>
      </c>
      <c r="P290" s="87" t="str">
        <f>_xlfn.CONCAT(D290,"_",Q290,"_",O290)</f>
        <v>KC_Domes_092120_F1</v>
      </c>
      <c r="Q290" s="101" t="s">
        <v>164</v>
      </c>
      <c r="R290" s="216">
        <v>1</v>
      </c>
      <c r="S290" s="231">
        <v>1</v>
      </c>
      <c r="T290"/>
      <c r="U290">
        <v>217.2</v>
      </c>
      <c r="V290">
        <v>2.11</v>
      </c>
      <c r="W290">
        <v>2.33</v>
      </c>
    </row>
    <row r="291" spans="1:30" s="11" customFormat="1" ht="15.75">
      <c r="A291" s="115">
        <v>44095</v>
      </c>
      <c r="B291" s="121"/>
      <c r="C291" s="121" t="s">
        <v>51</v>
      </c>
      <c r="D291" s="121" t="s">
        <v>162</v>
      </c>
      <c r="E291" s="121"/>
      <c r="F291" s="121"/>
      <c r="G291" s="121">
        <v>64</v>
      </c>
      <c r="H291" s="121">
        <v>15</v>
      </c>
      <c r="I291" s="121">
        <v>1</v>
      </c>
      <c r="J291" s="121"/>
      <c r="K291" s="121"/>
      <c r="L291" s="125" t="s">
        <v>36</v>
      </c>
      <c r="M291" s="125" t="s">
        <v>36</v>
      </c>
      <c r="N291" s="130">
        <v>7</v>
      </c>
      <c r="O291" s="121" t="s">
        <v>21</v>
      </c>
      <c r="P291" s="87" t="str">
        <f>_xlfn.CONCAT(D291,"_",Q291,"_",O291)</f>
        <v>KC_Domes_092120_F2</v>
      </c>
      <c r="Q291" s="101" t="s">
        <v>164</v>
      </c>
      <c r="R291" s="216">
        <v>1</v>
      </c>
      <c r="S291" s="231">
        <v>1</v>
      </c>
      <c r="T291"/>
      <c r="U291">
        <v>230.4</v>
      </c>
      <c r="V291" s="166">
        <v>2.1</v>
      </c>
      <c r="W291">
        <v>1.48</v>
      </c>
    </row>
    <row r="292" spans="1:30" s="11" customFormat="1" ht="15.75">
      <c r="A292" s="115">
        <v>44095</v>
      </c>
      <c r="B292" s="121"/>
      <c r="C292" s="121" t="s">
        <v>51</v>
      </c>
      <c r="D292" s="121" t="s">
        <v>162</v>
      </c>
      <c r="E292" s="121"/>
      <c r="F292" s="121"/>
      <c r="G292" s="121">
        <v>64</v>
      </c>
      <c r="H292" s="121">
        <v>15</v>
      </c>
      <c r="I292" s="121">
        <v>1</v>
      </c>
      <c r="J292" s="121"/>
      <c r="K292" s="121"/>
      <c r="L292" s="125" t="s">
        <v>36</v>
      </c>
      <c r="M292" s="125" t="s">
        <v>36</v>
      </c>
      <c r="N292" s="130">
        <v>7</v>
      </c>
      <c r="O292" s="121" t="s">
        <v>22</v>
      </c>
      <c r="P292" s="87" t="str">
        <f>_xlfn.CONCAT(D292,"_",Q292,"_",O292)</f>
        <v>KC_Domes_092120_F3</v>
      </c>
      <c r="Q292" s="101" t="s">
        <v>164</v>
      </c>
      <c r="R292" s="216">
        <v>1</v>
      </c>
      <c r="S292" s="231">
        <v>1</v>
      </c>
      <c r="T292"/>
      <c r="U292">
        <v>558.79999999999995</v>
      </c>
      <c r="V292">
        <v>2.1800000000000002</v>
      </c>
      <c r="W292" s="166">
        <v>2.2000000000000002</v>
      </c>
    </row>
    <row r="293" spans="1:30" s="11" customFormat="1" ht="15.75">
      <c r="A293" s="115">
        <v>44095</v>
      </c>
      <c r="B293" s="121"/>
      <c r="C293" s="121" t="s">
        <v>51</v>
      </c>
      <c r="D293" s="121" t="s">
        <v>162</v>
      </c>
      <c r="E293" s="121"/>
      <c r="F293" s="121"/>
      <c r="G293" s="121">
        <v>64</v>
      </c>
      <c r="H293" s="121">
        <v>15</v>
      </c>
      <c r="I293" s="121">
        <v>2</v>
      </c>
      <c r="J293" s="121">
        <v>120</v>
      </c>
      <c r="K293" s="121">
        <v>50</v>
      </c>
      <c r="L293" s="125" t="s">
        <v>36</v>
      </c>
      <c r="M293" s="125" t="s">
        <v>36</v>
      </c>
      <c r="N293" s="130">
        <v>7</v>
      </c>
      <c r="O293" s="121" t="s">
        <v>112</v>
      </c>
      <c r="P293" s="87" t="str">
        <f>_xlfn.CONCAT(D293,"_",Q293,"_",O293)</f>
        <v>KC_Domes_092120_F4</v>
      </c>
      <c r="Q293" s="101" t="s">
        <v>164</v>
      </c>
      <c r="R293" s="216">
        <v>1</v>
      </c>
      <c r="S293" s="231">
        <v>1</v>
      </c>
      <c r="T293"/>
      <c r="U293">
        <v>324.7</v>
      </c>
      <c r="V293">
        <v>2.12</v>
      </c>
      <c r="W293">
        <v>2.25</v>
      </c>
    </row>
    <row r="294" spans="1:30" s="11" customFormat="1" ht="15.75">
      <c r="A294" s="115">
        <v>44095</v>
      </c>
      <c r="B294" s="121"/>
      <c r="C294" s="121" t="s">
        <v>51</v>
      </c>
      <c r="D294" s="121" t="s">
        <v>162</v>
      </c>
      <c r="E294" s="121"/>
      <c r="F294" s="121"/>
      <c r="G294" s="121">
        <v>64</v>
      </c>
      <c r="H294" s="121">
        <v>15</v>
      </c>
      <c r="I294" s="121">
        <v>2</v>
      </c>
      <c r="J294" s="121">
        <v>120</v>
      </c>
      <c r="K294" s="121">
        <v>50</v>
      </c>
      <c r="L294" s="125" t="s">
        <v>36</v>
      </c>
      <c r="M294" s="125" t="s">
        <v>36</v>
      </c>
      <c r="N294" s="130">
        <v>7</v>
      </c>
      <c r="O294" s="121" t="s">
        <v>113</v>
      </c>
      <c r="P294" s="87" t="str">
        <f>_xlfn.CONCAT(D294,"_",Q294,"_",O294)</f>
        <v>KC_Domes_092120_F5</v>
      </c>
      <c r="Q294" s="101" t="s">
        <v>164</v>
      </c>
      <c r="R294" s="216">
        <v>1</v>
      </c>
      <c r="S294" s="231">
        <v>1</v>
      </c>
      <c r="T294"/>
      <c r="U294">
        <v>276.8</v>
      </c>
      <c r="V294">
        <v>2.13</v>
      </c>
      <c r="W294">
        <v>2.3199999999999998</v>
      </c>
    </row>
    <row r="295" spans="1:30" s="11" customFormat="1" ht="15.75">
      <c r="A295" s="115">
        <v>44095</v>
      </c>
      <c r="B295" s="121"/>
      <c r="C295" s="121" t="s">
        <v>51</v>
      </c>
      <c r="D295" s="121" t="s">
        <v>162</v>
      </c>
      <c r="E295" s="121"/>
      <c r="F295" s="121"/>
      <c r="G295" s="121">
        <v>64</v>
      </c>
      <c r="H295" s="121">
        <v>15</v>
      </c>
      <c r="I295" s="121">
        <v>2</v>
      </c>
      <c r="J295" s="121">
        <v>120</v>
      </c>
      <c r="K295" s="121">
        <v>50</v>
      </c>
      <c r="L295" s="125" t="s">
        <v>36</v>
      </c>
      <c r="M295" s="125" t="s">
        <v>36</v>
      </c>
      <c r="N295" s="130">
        <v>7</v>
      </c>
      <c r="O295" s="121" t="s">
        <v>114</v>
      </c>
      <c r="P295" s="87" t="str">
        <f>_xlfn.CONCAT(D295,"_",Q295,"_",O295)</f>
        <v>KC_Domes_092120_F6</v>
      </c>
      <c r="Q295" s="101" t="s">
        <v>164</v>
      </c>
      <c r="R295" s="216">
        <v>1</v>
      </c>
      <c r="S295" s="231">
        <v>1</v>
      </c>
      <c r="T295"/>
      <c r="U295">
        <v>254.5</v>
      </c>
      <c r="V295">
        <v>2.13</v>
      </c>
      <c r="W295">
        <v>2.0699999999999998</v>
      </c>
    </row>
    <row r="296" spans="1:30" s="11" customFormat="1" ht="15.75">
      <c r="A296" s="115">
        <v>44095</v>
      </c>
      <c r="B296" s="121"/>
      <c r="C296" s="121" t="s">
        <v>51</v>
      </c>
      <c r="D296" s="121" t="s">
        <v>162</v>
      </c>
      <c r="E296" s="121"/>
      <c r="F296" s="121"/>
      <c r="G296" s="121">
        <v>64</v>
      </c>
      <c r="H296" s="121">
        <v>15</v>
      </c>
      <c r="I296" s="121">
        <v>3</v>
      </c>
      <c r="J296" s="121">
        <v>160</v>
      </c>
      <c r="K296" s="121">
        <v>75</v>
      </c>
      <c r="L296" s="125" t="s">
        <v>36</v>
      </c>
      <c r="M296" s="125" t="s">
        <v>36</v>
      </c>
      <c r="N296" s="130">
        <v>23</v>
      </c>
      <c r="O296" s="121" t="s">
        <v>115</v>
      </c>
      <c r="P296" s="87" t="str">
        <f>_xlfn.CONCAT(D296,"_",Q296,"_",O296)</f>
        <v>KC_Domes_092120_F7</v>
      </c>
      <c r="Q296" s="101" t="s">
        <v>164</v>
      </c>
      <c r="R296" s="216">
        <v>1</v>
      </c>
      <c r="S296" s="231">
        <v>1</v>
      </c>
      <c r="T296"/>
      <c r="U296">
        <v>298.3</v>
      </c>
      <c r="V296">
        <v>2.13</v>
      </c>
      <c r="W296">
        <v>2.1800000000000002</v>
      </c>
    </row>
    <row r="297" spans="1:30" s="11" customFormat="1" ht="15.75">
      <c r="A297" s="115">
        <v>44095</v>
      </c>
      <c r="B297" s="121"/>
      <c r="C297" s="121" t="s">
        <v>51</v>
      </c>
      <c r="D297" s="121" t="s">
        <v>162</v>
      </c>
      <c r="E297" s="121"/>
      <c r="F297" s="121"/>
      <c r="G297" s="121">
        <v>64</v>
      </c>
      <c r="H297" s="121">
        <v>15</v>
      </c>
      <c r="I297" s="121">
        <v>3</v>
      </c>
      <c r="J297" s="121">
        <v>160</v>
      </c>
      <c r="K297" s="121">
        <v>75</v>
      </c>
      <c r="L297" s="125" t="s">
        <v>36</v>
      </c>
      <c r="M297" s="125" t="s">
        <v>36</v>
      </c>
      <c r="N297" s="130">
        <v>23</v>
      </c>
      <c r="O297" s="121" t="s">
        <v>116</v>
      </c>
      <c r="P297" s="87" t="str">
        <f>_xlfn.CONCAT(D297,"_",Q297,"_",O297)</f>
        <v>KC_Domes_092120_F8</v>
      </c>
      <c r="Q297" s="101" t="s">
        <v>164</v>
      </c>
      <c r="R297" s="216">
        <v>1</v>
      </c>
      <c r="S297" s="231">
        <v>1</v>
      </c>
      <c r="T297"/>
      <c r="U297">
        <v>265.89999999999998</v>
      </c>
      <c r="V297">
        <v>2.11</v>
      </c>
      <c r="W297">
        <v>2.06</v>
      </c>
    </row>
    <row r="298" spans="1:30" s="11" customFormat="1" ht="15.75">
      <c r="A298" s="115">
        <v>44095</v>
      </c>
      <c r="B298" s="121"/>
      <c r="C298" s="121" t="s">
        <v>51</v>
      </c>
      <c r="D298" s="121" t="s">
        <v>162</v>
      </c>
      <c r="E298" s="121"/>
      <c r="F298" s="121"/>
      <c r="G298" s="121">
        <v>64</v>
      </c>
      <c r="H298" s="121">
        <v>15</v>
      </c>
      <c r="I298" s="121">
        <v>3</v>
      </c>
      <c r="J298" s="121">
        <v>160</v>
      </c>
      <c r="K298" s="121">
        <v>75</v>
      </c>
      <c r="L298" s="125" t="s">
        <v>36</v>
      </c>
      <c r="M298" s="125" t="s">
        <v>36</v>
      </c>
      <c r="N298" s="130">
        <v>23</v>
      </c>
      <c r="O298" s="121" t="s">
        <v>117</v>
      </c>
      <c r="P298" s="87" t="str">
        <f>_xlfn.CONCAT(D298,"_",Q298,"_",O298)</f>
        <v>KC_Domes_092120_F9</v>
      </c>
      <c r="Q298" s="101" t="s">
        <v>164</v>
      </c>
      <c r="R298" s="216">
        <v>1</v>
      </c>
      <c r="S298" s="231">
        <v>1</v>
      </c>
      <c r="T298"/>
      <c r="U298">
        <v>317.89999999999998</v>
      </c>
      <c r="V298">
        <v>2.13</v>
      </c>
      <c r="W298">
        <v>2.31</v>
      </c>
    </row>
    <row r="299" spans="1:30" s="11" customFormat="1" ht="15.75">
      <c r="A299" s="115">
        <v>44095</v>
      </c>
      <c r="B299" s="121"/>
      <c r="C299" s="121" t="s">
        <v>51</v>
      </c>
      <c r="D299" s="121" t="s">
        <v>162</v>
      </c>
      <c r="E299" s="121"/>
      <c r="F299" s="121"/>
      <c r="G299" s="121">
        <v>64</v>
      </c>
      <c r="H299" s="121">
        <v>15</v>
      </c>
      <c r="I299" s="121">
        <v>4</v>
      </c>
      <c r="J299" s="121">
        <v>156</v>
      </c>
      <c r="K299" s="121">
        <v>40</v>
      </c>
      <c r="L299" s="125" t="s">
        <v>36</v>
      </c>
      <c r="M299" s="125" t="s">
        <v>36</v>
      </c>
      <c r="N299" s="125" t="s">
        <v>36</v>
      </c>
      <c r="O299" s="121" t="s">
        <v>118</v>
      </c>
      <c r="P299" s="87" t="str">
        <f>_xlfn.CONCAT(D299,"_",Q299,"_",O299)</f>
        <v>KC_Domes_092120_F10</v>
      </c>
      <c r="Q299" s="101" t="s">
        <v>164</v>
      </c>
      <c r="R299" s="216">
        <v>1</v>
      </c>
      <c r="S299" s="231">
        <v>1</v>
      </c>
      <c r="T299"/>
      <c r="U299">
        <v>282.60000000000002</v>
      </c>
      <c r="V299">
        <v>2.14</v>
      </c>
      <c r="W299">
        <v>2.06</v>
      </c>
    </row>
    <row r="300" spans="1:30" s="11" customFormat="1" ht="15.75">
      <c r="A300" s="115">
        <v>44095</v>
      </c>
      <c r="B300" s="121"/>
      <c r="C300" s="121" t="s">
        <v>51</v>
      </c>
      <c r="D300" s="121" t="s">
        <v>162</v>
      </c>
      <c r="E300" s="121"/>
      <c r="F300" s="121"/>
      <c r="G300" s="121">
        <v>64</v>
      </c>
      <c r="H300" s="121">
        <v>15</v>
      </c>
      <c r="I300" s="121">
        <v>4</v>
      </c>
      <c r="J300" s="121">
        <v>156</v>
      </c>
      <c r="K300" s="121">
        <v>40</v>
      </c>
      <c r="L300" s="125" t="s">
        <v>36</v>
      </c>
      <c r="M300" s="125" t="s">
        <v>36</v>
      </c>
      <c r="N300" s="125" t="s">
        <v>36</v>
      </c>
      <c r="O300" s="121" t="s">
        <v>119</v>
      </c>
      <c r="P300" s="87" t="str">
        <f>_xlfn.CONCAT(D300,"_",Q300,"_",O300)</f>
        <v>KC_Domes_092120_F11</v>
      </c>
      <c r="Q300" s="101" t="s">
        <v>164</v>
      </c>
      <c r="R300" s="216">
        <v>1</v>
      </c>
      <c r="S300" s="231">
        <v>1</v>
      </c>
      <c r="T300"/>
      <c r="U300">
        <v>220.4</v>
      </c>
      <c r="V300">
        <v>2.13</v>
      </c>
      <c r="W300">
        <v>1.58</v>
      </c>
    </row>
    <row r="301" spans="1:30" s="11" customFormat="1" ht="15.75">
      <c r="A301" s="115">
        <v>44095</v>
      </c>
      <c r="B301" s="121"/>
      <c r="C301" s="121" t="s">
        <v>51</v>
      </c>
      <c r="D301" s="121" t="s">
        <v>162</v>
      </c>
      <c r="E301" s="121"/>
      <c r="F301" s="121"/>
      <c r="G301" s="121">
        <v>64</v>
      </c>
      <c r="H301" s="121">
        <v>15</v>
      </c>
      <c r="I301" s="121">
        <v>4</v>
      </c>
      <c r="J301" s="121">
        <v>156</v>
      </c>
      <c r="K301" s="121">
        <v>40</v>
      </c>
      <c r="L301" s="125" t="s">
        <v>36</v>
      </c>
      <c r="M301" s="125" t="s">
        <v>36</v>
      </c>
      <c r="N301" s="125" t="s">
        <v>36</v>
      </c>
      <c r="O301" s="121" t="s">
        <v>120</v>
      </c>
      <c r="P301" s="87" t="str">
        <f>_xlfn.CONCAT(D301,"_",Q301,"_",O301)</f>
        <v>KC_Domes_092120_F12</v>
      </c>
      <c r="Q301" s="101" t="s">
        <v>164</v>
      </c>
      <c r="R301" s="216">
        <v>1</v>
      </c>
      <c r="S301" s="231">
        <v>1</v>
      </c>
      <c r="T301"/>
      <c r="U301">
        <v>345.9</v>
      </c>
      <c r="V301">
        <v>2.14</v>
      </c>
      <c r="W301">
        <v>1.97</v>
      </c>
      <c r="X301" s="11" t="s">
        <v>165</v>
      </c>
    </row>
    <row r="302" spans="1:30" s="11" customFormat="1" ht="15.75">
      <c r="A302" s="115">
        <v>44095</v>
      </c>
      <c r="B302" s="121"/>
      <c r="C302" s="121" t="s">
        <v>51</v>
      </c>
      <c r="D302" s="121" t="s">
        <v>162</v>
      </c>
      <c r="E302" s="121"/>
      <c r="F302" s="121"/>
      <c r="G302" s="121">
        <v>64</v>
      </c>
      <c r="H302" s="121">
        <v>15</v>
      </c>
      <c r="I302" s="121">
        <v>5</v>
      </c>
      <c r="J302" s="121">
        <v>155</v>
      </c>
      <c r="K302" s="121">
        <v>30</v>
      </c>
      <c r="L302" s="125" t="s">
        <v>36</v>
      </c>
      <c r="M302" s="125" t="s">
        <v>36</v>
      </c>
      <c r="N302" s="125" t="s">
        <v>36</v>
      </c>
      <c r="O302" s="121" t="s">
        <v>121</v>
      </c>
      <c r="P302" s="87" t="str">
        <f>_xlfn.CONCAT(D302,"_",Q302,"_",O302)</f>
        <v>KC_Domes_092120_F13</v>
      </c>
      <c r="Q302" s="101" t="s">
        <v>164</v>
      </c>
      <c r="R302" s="216">
        <v>1</v>
      </c>
      <c r="S302" s="231">
        <v>1</v>
      </c>
      <c r="T302"/>
      <c r="U302">
        <v>296.7</v>
      </c>
      <c r="V302">
        <v>2.13</v>
      </c>
      <c r="W302">
        <v>2.06</v>
      </c>
    </row>
    <row r="303" spans="1:30" s="11" customFormat="1" ht="15.75">
      <c r="A303" s="115">
        <v>44095</v>
      </c>
      <c r="B303" s="121"/>
      <c r="C303" s="121" t="s">
        <v>51</v>
      </c>
      <c r="D303" s="121" t="s">
        <v>162</v>
      </c>
      <c r="E303" s="121"/>
      <c r="F303" s="121"/>
      <c r="G303" s="121">
        <v>64</v>
      </c>
      <c r="H303" s="121">
        <v>15</v>
      </c>
      <c r="I303" s="121">
        <v>5</v>
      </c>
      <c r="J303" s="121">
        <v>155</v>
      </c>
      <c r="K303" s="121">
        <v>30</v>
      </c>
      <c r="L303" s="125" t="s">
        <v>36</v>
      </c>
      <c r="M303" s="125" t="s">
        <v>36</v>
      </c>
      <c r="N303" s="125" t="s">
        <v>36</v>
      </c>
      <c r="O303" s="121" t="s">
        <v>122</v>
      </c>
      <c r="P303" s="87" t="str">
        <f>_xlfn.CONCAT(D303,"_",Q303,"_",O303)</f>
        <v>KC_Domes_092120_F14</v>
      </c>
      <c r="Q303" s="101" t="s">
        <v>164</v>
      </c>
      <c r="R303" s="216">
        <v>1</v>
      </c>
      <c r="S303" s="231">
        <v>1</v>
      </c>
      <c r="T303"/>
      <c r="U303">
        <v>336.4</v>
      </c>
      <c r="V303">
        <v>2.14</v>
      </c>
      <c r="W303">
        <v>2.21</v>
      </c>
    </row>
    <row r="304" spans="1:30" s="11" customFormat="1" ht="15.75">
      <c r="A304" s="115">
        <v>44095</v>
      </c>
      <c r="B304" s="121"/>
      <c r="C304" s="121" t="s">
        <v>51</v>
      </c>
      <c r="D304" s="121" t="s">
        <v>162</v>
      </c>
      <c r="E304" s="121"/>
      <c r="F304" s="121"/>
      <c r="G304" s="121">
        <v>64</v>
      </c>
      <c r="H304" s="121">
        <v>15</v>
      </c>
      <c r="I304" s="121">
        <v>5</v>
      </c>
      <c r="J304" s="121">
        <v>155</v>
      </c>
      <c r="K304" s="121">
        <v>30</v>
      </c>
      <c r="L304" s="125" t="s">
        <v>36</v>
      </c>
      <c r="M304" s="125" t="s">
        <v>36</v>
      </c>
      <c r="N304" s="125" t="s">
        <v>36</v>
      </c>
      <c r="O304" s="121" t="s">
        <v>123</v>
      </c>
      <c r="P304" s="87" t="str">
        <f>_xlfn.CONCAT(D304,"_",Q304,"_",O304)</f>
        <v>KC_Domes_092120_F15</v>
      </c>
      <c r="Q304" s="101" t="s">
        <v>164</v>
      </c>
      <c r="R304" s="216">
        <v>1</v>
      </c>
      <c r="S304" s="231">
        <v>1</v>
      </c>
      <c r="T304"/>
      <c r="U304" s="175">
        <v>226</v>
      </c>
      <c r="V304">
        <v>2.14</v>
      </c>
      <c r="W304">
        <v>2.15</v>
      </c>
    </row>
    <row r="305" spans="1:23" s="11" customFormat="1" ht="15.75">
      <c r="A305" s="1">
        <v>44090</v>
      </c>
      <c r="B305" s="2" t="s">
        <v>66</v>
      </c>
      <c r="C305" s="2" t="s">
        <v>79</v>
      </c>
      <c r="D305" s="2" t="s">
        <v>166</v>
      </c>
      <c r="E305" s="2">
        <v>15</v>
      </c>
      <c r="F305" s="2" t="s">
        <v>29</v>
      </c>
      <c r="G305" s="2">
        <v>75</v>
      </c>
      <c r="H305" s="2">
        <v>10</v>
      </c>
      <c r="I305" s="2">
        <v>1</v>
      </c>
      <c r="J305" s="2">
        <v>150</v>
      </c>
      <c r="K305" s="2">
        <v>30</v>
      </c>
      <c r="L305" s="3">
        <v>0.19444444444444445</v>
      </c>
      <c r="M305" s="3">
        <v>0.19791666666666666</v>
      </c>
      <c r="N305" s="18">
        <v>4</v>
      </c>
      <c r="O305" s="2" t="s">
        <v>20</v>
      </c>
      <c r="P305" t="str">
        <f>_xlfn.CONCAT(D305,"_",Q305,"_",O305)</f>
        <v>KI2_Stowe_Potato_091620_F1</v>
      </c>
      <c r="Q305" s="101" t="s">
        <v>167</v>
      </c>
      <c r="R305" s="216"/>
      <c r="S305" s="231"/>
      <c r="T305"/>
      <c r="U305"/>
      <c r="V305"/>
      <c r="W305"/>
    </row>
    <row r="306" spans="1:23" s="11" customFormat="1" ht="15.75">
      <c r="A306" s="1">
        <v>44090</v>
      </c>
      <c r="B306" s="2" t="s">
        <v>66</v>
      </c>
      <c r="C306" s="2" t="s">
        <v>79</v>
      </c>
      <c r="D306" s="2" t="s">
        <v>166</v>
      </c>
      <c r="E306" s="2">
        <v>15</v>
      </c>
      <c r="F306" s="2" t="s">
        <v>29</v>
      </c>
      <c r="G306" s="2">
        <v>75</v>
      </c>
      <c r="H306" s="2">
        <v>10</v>
      </c>
      <c r="I306" s="2">
        <v>1</v>
      </c>
      <c r="J306" s="2">
        <v>150</v>
      </c>
      <c r="K306" s="2">
        <v>30</v>
      </c>
      <c r="L306" s="3">
        <v>0.19444444444444445</v>
      </c>
      <c r="M306" s="3">
        <v>0.19791666666666666</v>
      </c>
      <c r="N306" s="18">
        <v>4</v>
      </c>
      <c r="O306" s="2" t="s">
        <v>21</v>
      </c>
      <c r="P306" t="str">
        <f>_xlfn.CONCAT(D306,"_",Q306,"_",O306)</f>
        <v>KI2_Stowe_Potato_091620_F2</v>
      </c>
      <c r="Q306" s="101" t="s">
        <v>167</v>
      </c>
      <c r="R306" s="216"/>
      <c r="S306" s="231"/>
      <c r="T306"/>
      <c r="U306"/>
      <c r="V306"/>
      <c r="W306"/>
    </row>
    <row r="307" spans="1:23" ht="15.75">
      <c r="A307" s="1">
        <v>44090</v>
      </c>
      <c r="B307" s="2" t="s">
        <v>66</v>
      </c>
      <c r="C307" s="2" t="s">
        <v>79</v>
      </c>
      <c r="D307" s="2" t="s">
        <v>166</v>
      </c>
      <c r="E307" s="2">
        <v>15</v>
      </c>
      <c r="F307" s="2" t="s">
        <v>29</v>
      </c>
      <c r="G307" s="2">
        <v>75</v>
      </c>
      <c r="H307" s="2">
        <v>10</v>
      </c>
      <c r="I307" s="2">
        <v>1</v>
      </c>
      <c r="J307" s="2">
        <v>150</v>
      </c>
      <c r="K307" s="2">
        <v>30</v>
      </c>
      <c r="L307" s="3">
        <v>0.19444444444444445</v>
      </c>
      <c r="M307" s="3">
        <v>0.19791666666666666</v>
      </c>
      <c r="N307" s="18">
        <v>4</v>
      </c>
      <c r="O307" s="2" t="s">
        <v>22</v>
      </c>
      <c r="P307" t="str">
        <f>_xlfn.CONCAT(D307,"_",Q307,"_",O307)</f>
        <v>KI2_Stowe_Potato_091620_F3</v>
      </c>
      <c r="Q307" s="101" t="s">
        <v>167</v>
      </c>
      <c r="R307" s="216"/>
    </row>
    <row r="308" spans="1:23" ht="15.75">
      <c r="A308" s="1">
        <v>44090</v>
      </c>
      <c r="B308" s="2" t="s">
        <v>66</v>
      </c>
      <c r="C308" s="2" t="s">
        <v>79</v>
      </c>
      <c r="D308" s="2" t="s">
        <v>166</v>
      </c>
      <c r="E308" s="2">
        <v>15</v>
      </c>
      <c r="F308" s="2" t="s">
        <v>29</v>
      </c>
      <c r="G308" s="2">
        <v>75</v>
      </c>
      <c r="H308" s="2">
        <v>10</v>
      </c>
      <c r="I308" s="2">
        <v>2</v>
      </c>
      <c r="J308" s="2">
        <v>180</v>
      </c>
      <c r="K308" s="2">
        <v>50</v>
      </c>
      <c r="L308" s="3">
        <v>0.20486111111111113</v>
      </c>
      <c r="M308" s="3">
        <v>0.21180555555555555</v>
      </c>
      <c r="N308" s="18">
        <v>1</v>
      </c>
      <c r="O308" s="2" t="s">
        <v>112</v>
      </c>
      <c r="P308" t="str">
        <f>_xlfn.CONCAT(D308,"_",Q308,"_",O308)</f>
        <v>KI2_Stowe_Potato_091620_F4</v>
      </c>
      <c r="Q308" s="101" t="s">
        <v>167</v>
      </c>
      <c r="R308" s="216"/>
    </row>
    <row r="309" spans="1:23" ht="15.75">
      <c r="A309" s="1">
        <v>44090</v>
      </c>
      <c r="B309" s="2" t="s">
        <v>66</v>
      </c>
      <c r="C309" s="2" t="s">
        <v>79</v>
      </c>
      <c r="D309" s="2" t="s">
        <v>166</v>
      </c>
      <c r="E309" s="2">
        <v>15</v>
      </c>
      <c r="F309" s="2" t="s">
        <v>29</v>
      </c>
      <c r="G309" s="2">
        <v>75</v>
      </c>
      <c r="H309" s="2">
        <v>10</v>
      </c>
      <c r="I309" s="2">
        <v>2</v>
      </c>
      <c r="J309" s="2">
        <v>180</v>
      </c>
      <c r="K309" s="2">
        <v>50</v>
      </c>
      <c r="L309" s="3">
        <v>0.20486111111111113</v>
      </c>
      <c r="M309" s="3">
        <v>0.21180555555555555</v>
      </c>
      <c r="N309" s="18">
        <v>1</v>
      </c>
      <c r="O309" s="2" t="s">
        <v>113</v>
      </c>
      <c r="P309" t="str">
        <f>_xlfn.CONCAT(D309,"_",Q309,"_",O309)</f>
        <v>KI2_Stowe_Potato_091620_F5</v>
      </c>
      <c r="Q309" s="101" t="s">
        <v>167</v>
      </c>
      <c r="R309" s="216"/>
    </row>
    <row r="310" spans="1:23" ht="15.75">
      <c r="A310" s="1">
        <v>44090</v>
      </c>
      <c r="B310" s="2" t="s">
        <v>66</v>
      </c>
      <c r="C310" s="2" t="s">
        <v>79</v>
      </c>
      <c r="D310" s="2" t="s">
        <v>166</v>
      </c>
      <c r="E310" s="2">
        <v>15</v>
      </c>
      <c r="F310" s="2" t="s">
        <v>29</v>
      </c>
      <c r="G310" s="2">
        <v>75</v>
      </c>
      <c r="H310" s="2">
        <v>10</v>
      </c>
      <c r="I310" s="2">
        <v>2</v>
      </c>
      <c r="J310" s="2">
        <v>180</v>
      </c>
      <c r="K310" s="2">
        <v>50</v>
      </c>
      <c r="L310" s="3">
        <v>0.20486111111111113</v>
      </c>
      <c r="M310" s="3">
        <v>0.21180555555555555</v>
      </c>
      <c r="N310" s="18">
        <v>1</v>
      </c>
      <c r="O310" s="2" t="s">
        <v>114</v>
      </c>
      <c r="P310" t="str">
        <f>_xlfn.CONCAT(D310,"_",Q310,"_",O310)</f>
        <v>KI2_Stowe_Potato_091620_F6</v>
      </c>
      <c r="Q310" s="101" t="s">
        <v>167</v>
      </c>
      <c r="R310" s="216"/>
    </row>
    <row r="311" spans="1:23" ht="15.75">
      <c r="A311" s="1">
        <v>44090</v>
      </c>
      <c r="B311" s="2" t="s">
        <v>66</v>
      </c>
      <c r="C311" s="2" t="s">
        <v>79</v>
      </c>
      <c r="D311" s="2" t="s">
        <v>166</v>
      </c>
      <c r="E311" s="2">
        <v>15</v>
      </c>
      <c r="F311" s="2" t="s">
        <v>29</v>
      </c>
      <c r="G311" s="2">
        <v>75</v>
      </c>
      <c r="H311" s="2">
        <v>10</v>
      </c>
      <c r="I311" s="2">
        <v>3</v>
      </c>
      <c r="J311" s="2">
        <v>205</v>
      </c>
      <c r="K311" s="2">
        <v>50</v>
      </c>
      <c r="L311" s="3">
        <v>0.21875</v>
      </c>
      <c r="M311" s="3">
        <v>0.22222222222222221</v>
      </c>
      <c r="N311" s="18">
        <v>5</v>
      </c>
      <c r="O311" s="2" t="s">
        <v>115</v>
      </c>
      <c r="P311" t="str">
        <f>_xlfn.CONCAT(D311,"_",Q311,"_",O311)</f>
        <v>KI2_Stowe_Potato_091620_F7</v>
      </c>
      <c r="Q311" s="101" t="s">
        <v>167</v>
      </c>
      <c r="R311" s="216"/>
    </row>
    <row r="312" spans="1:23" ht="15.75">
      <c r="A312" s="1">
        <v>44090</v>
      </c>
      <c r="B312" s="2" t="s">
        <v>66</v>
      </c>
      <c r="C312" s="2" t="s">
        <v>79</v>
      </c>
      <c r="D312" s="2" t="s">
        <v>166</v>
      </c>
      <c r="E312" s="2">
        <v>15</v>
      </c>
      <c r="F312" s="2" t="s">
        <v>29</v>
      </c>
      <c r="G312" s="2">
        <v>75</v>
      </c>
      <c r="H312" s="2">
        <v>10</v>
      </c>
      <c r="I312" s="2">
        <v>3</v>
      </c>
      <c r="J312" s="2">
        <v>205</v>
      </c>
      <c r="K312" s="2">
        <v>50</v>
      </c>
      <c r="L312" s="3">
        <v>0.21875</v>
      </c>
      <c r="M312" s="3">
        <v>0.22222222222222221</v>
      </c>
      <c r="N312" s="18">
        <v>5</v>
      </c>
      <c r="O312" s="2" t="s">
        <v>116</v>
      </c>
      <c r="P312" t="str">
        <f>_xlfn.CONCAT(D312,"_",Q312,"_",O312)</f>
        <v>KI2_Stowe_Potato_091620_F8</v>
      </c>
      <c r="Q312" s="101" t="s">
        <v>167</v>
      </c>
      <c r="R312" s="216"/>
    </row>
    <row r="313" spans="1:23" ht="15.75">
      <c r="A313" s="1">
        <v>44090</v>
      </c>
      <c r="B313" s="2" t="s">
        <v>66</v>
      </c>
      <c r="C313" s="2" t="s">
        <v>79</v>
      </c>
      <c r="D313" s="2" t="s">
        <v>166</v>
      </c>
      <c r="E313" s="2">
        <v>15</v>
      </c>
      <c r="F313" s="2" t="s">
        <v>29</v>
      </c>
      <c r="G313" s="2">
        <v>75</v>
      </c>
      <c r="H313" s="2">
        <v>10</v>
      </c>
      <c r="I313" s="2">
        <v>3</v>
      </c>
      <c r="J313" s="2">
        <v>205</v>
      </c>
      <c r="K313" s="2">
        <v>50</v>
      </c>
      <c r="L313" s="3">
        <v>0.21875</v>
      </c>
      <c r="M313" s="3">
        <v>0.22222222222222221</v>
      </c>
      <c r="N313" s="18">
        <v>5</v>
      </c>
      <c r="O313" s="2" t="s">
        <v>117</v>
      </c>
      <c r="P313" t="str">
        <f>_xlfn.CONCAT(D313,"_",Q313,"_",O313)</f>
        <v>KI2_Stowe_Potato_091620_F9</v>
      </c>
      <c r="Q313" s="101" t="s">
        <v>167</v>
      </c>
      <c r="R313" s="216"/>
    </row>
    <row r="314" spans="1:23" ht="15.75">
      <c r="A314" s="1">
        <v>44090</v>
      </c>
      <c r="B314" s="2" t="s">
        <v>66</v>
      </c>
      <c r="C314" s="2" t="s">
        <v>79</v>
      </c>
      <c r="D314" s="2" t="s">
        <v>166</v>
      </c>
      <c r="E314" s="2">
        <v>15</v>
      </c>
      <c r="F314" s="2" t="s">
        <v>29</v>
      </c>
      <c r="G314" s="2">
        <v>75</v>
      </c>
      <c r="H314" s="2">
        <v>10</v>
      </c>
      <c r="I314" s="2">
        <v>4</v>
      </c>
      <c r="J314" s="2">
        <v>210</v>
      </c>
      <c r="K314" s="2">
        <v>80</v>
      </c>
      <c r="L314" s="3">
        <v>0.22569444444444445</v>
      </c>
      <c r="M314" s="3">
        <v>0.22916666666666666</v>
      </c>
      <c r="N314" s="18">
        <v>33</v>
      </c>
      <c r="O314" s="2" t="s">
        <v>118</v>
      </c>
      <c r="P314" t="str">
        <f>_xlfn.CONCAT(D314,"_",Q314,"_",O314)</f>
        <v>KI2_Stowe_Potato_091620_F10</v>
      </c>
      <c r="Q314" s="101" t="s">
        <v>167</v>
      </c>
      <c r="R314" s="216"/>
    </row>
    <row r="315" spans="1:23" ht="15.75">
      <c r="A315" s="1">
        <v>44090</v>
      </c>
      <c r="B315" s="2" t="s">
        <v>66</v>
      </c>
      <c r="C315" s="2" t="s">
        <v>79</v>
      </c>
      <c r="D315" s="2" t="s">
        <v>166</v>
      </c>
      <c r="E315" s="2">
        <v>15</v>
      </c>
      <c r="F315" s="2" t="s">
        <v>29</v>
      </c>
      <c r="G315" s="2">
        <v>75</v>
      </c>
      <c r="H315" s="2">
        <v>10</v>
      </c>
      <c r="I315" s="2">
        <v>4</v>
      </c>
      <c r="J315" s="2">
        <v>210</v>
      </c>
      <c r="K315" s="2">
        <v>80</v>
      </c>
      <c r="L315" s="3">
        <v>0.22569444444444445</v>
      </c>
      <c r="M315" s="3">
        <v>0.22916666666666666</v>
      </c>
      <c r="N315" s="18">
        <v>33</v>
      </c>
      <c r="O315" s="2" t="s">
        <v>119</v>
      </c>
      <c r="P315" t="str">
        <f>_xlfn.CONCAT(D315,"_",Q315,"_",O315)</f>
        <v>KI2_Stowe_Potato_091620_F11</v>
      </c>
      <c r="Q315" s="101" t="s">
        <v>167</v>
      </c>
      <c r="R315" s="216"/>
    </row>
    <row r="316" spans="1:23" ht="15.75">
      <c r="A316" s="1">
        <v>44090</v>
      </c>
      <c r="B316" s="2" t="s">
        <v>66</v>
      </c>
      <c r="C316" s="2" t="s">
        <v>79</v>
      </c>
      <c r="D316" s="2" t="s">
        <v>166</v>
      </c>
      <c r="E316" s="2">
        <v>15</v>
      </c>
      <c r="F316" s="2" t="s">
        <v>29</v>
      </c>
      <c r="G316" s="2">
        <v>75</v>
      </c>
      <c r="H316" s="2">
        <v>10</v>
      </c>
      <c r="I316" s="2">
        <v>4</v>
      </c>
      <c r="J316" s="2">
        <v>210</v>
      </c>
      <c r="K316" s="2">
        <v>80</v>
      </c>
      <c r="L316" s="3">
        <v>0.22569444444444445</v>
      </c>
      <c r="M316" s="3">
        <v>0.22916666666666666</v>
      </c>
      <c r="N316" s="18">
        <v>33</v>
      </c>
      <c r="O316" s="2" t="s">
        <v>120</v>
      </c>
      <c r="P316" t="str">
        <f>_xlfn.CONCAT(D316,"_",Q316,"_",O316)</f>
        <v>KI2_Stowe_Potato_091620_F12</v>
      </c>
      <c r="Q316" s="101" t="s">
        <v>167</v>
      </c>
      <c r="R316" s="216"/>
    </row>
    <row r="317" spans="1:23" ht="15.75">
      <c r="A317" s="1">
        <v>44090</v>
      </c>
      <c r="B317" s="2" t="s">
        <v>66</v>
      </c>
      <c r="C317" s="2" t="s">
        <v>79</v>
      </c>
      <c r="D317" s="2" t="s">
        <v>166</v>
      </c>
      <c r="E317" s="2">
        <v>15</v>
      </c>
      <c r="F317" s="2" t="s">
        <v>29</v>
      </c>
      <c r="G317" s="2">
        <v>75</v>
      </c>
      <c r="H317" s="2">
        <v>10</v>
      </c>
      <c r="I317" s="2">
        <v>4</v>
      </c>
      <c r="J317" s="2">
        <v>210</v>
      </c>
      <c r="K317" s="2">
        <v>80</v>
      </c>
      <c r="L317" s="3">
        <v>0.22569444444444445</v>
      </c>
      <c r="M317" s="3">
        <v>0.22916666666666666</v>
      </c>
      <c r="N317" s="18">
        <v>33</v>
      </c>
      <c r="O317" s="2" t="s">
        <v>121</v>
      </c>
      <c r="P317" t="str">
        <f>_xlfn.CONCAT(D317,"_",Q317,"_",O317)</f>
        <v>KI2_Stowe_Potato_091620_F13</v>
      </c>
      <c r="Q317" s="101" t="s">
        <v>167</v>
      </c>
      <c r="R317" s="216"/>
    </row>
    <row r="318" spans="1:23" ht="15.75">
      <c r="A318" s="1">
        <v>44090</v>
      </c>
      <c r="B318" s="2" t="s">
        <v>66</v>
      </c>
      <c r="C318" s="2" t="s">
        <v>79</v>
      </c>
      <c r="D318" s="2" t="s">
        <v>166</v>
      </c>
      <c r="E318" s="2">
        <v>15</v>
      </c>
      <c r="F318" s="2" t="s">
        <v>29</v>
      </c>
      <c r="G318" s="2">
        <v>75</v>
      </c>
      <c r="H318" s="2">
        <v>10</v>
      </c>
      <c r="I318" s="2">
        <v>4</v>
      </c>
      <c r="J318" s="2">
        <v>210</v>
      </c>
      <c r="K318" s="2">
        <v>80</v>
      </c>
      <c r="L318" s="3">
        <v>0.22569444444444445</v>
      </c>
      <c r="M318" s="3">
        <v>0.22916666666666666</v>
      </c>
      <c r="N318" s="18">
        <v>33</v>
      </c>
      <c r="O318" s="2" t="s">
        <v>122</v>
      </c>
      <c r="P318" t="str">
        <f>_xlfn.CONCAT(D318,"_",Q318,"_",O318)</f>
        <v>KI2_Stowe_Potato_091620_F14</v>
      </c>
      <c r="Q318" s="101" t="s">
        <v>167</v>
      </c>
      <c r="R318" s="216"/>
    </row>
    <row r="319" spans="1:23" ht="15.75">
      <c r="A319" s="1">
        <v>44090</v>
      </c>
      <c r="B319" s="2" t="s">
        <v>66</v>
      </c>
      <c r="C319" s="2" t="s">
        <v>79</v>
      </c>
      <c r="D319" s="2" t="s">
        <v>166</v>
      </c>
      <c r="E319" s="2">
        <v>15</v>
      </c>
      <c r="F319" s="2" t="s">
        <v>29</v>
      </c>
      <c r="G319" s="2">
        <v>75</v>
      </c>
      <c r="H319" s="2">
        <v>10</v>
      </c>
      <c r="I319" s="2">
        <v>4</v>
      </c>
      <c r="J319" s="2">
        <v>210</v>
      </c>
      <c r="K319" s="2">
        <v>80</v>
      </c>
      <c r="L319" s="3">
        <v>0.22569444444444445</v>
      </c>
      <c r="M319" s="3">
        <v>0.22916666666666666</v>
      </c>
      <c r="N319" s="18">
        <v>33</v>
      </c>
      <c r="O319" s="2" t="s">
        <v>123</v>
      </c>
      <c r="P319" t="str">
        <f>_xlfn.CONCAT(D319,"_",Q319,"_",O319)</f>
        <v>KI2_Stowe_Potato_091620_F15</v>
      </c>
      <c r="Q319" s="101" t="s">
        <v>167</v>
      </c>
      <c r="R319" s="216"/>
    </row>
    <row r="320" spans="1:23" ht="15.75">
      <c r="A320" s="1">
        <v>44090</v>
      </c>
      <c r="B320" s="2" t="s">
        <v>66</v>
      </c>
      <c r="C320" s="2" t="s">
        <v>79</v>
      </c>
      <c r="D320" s="2" t="s">
        <v>166</v>
      </c>
      <c r="E320" s="2">
        <v>15</v>
      </c>
      <c r="F320" s="2" t="s">
        <v>29</v>
      </c>
      <c r="G320" s="2">
        <v>75</v>
      </c>
      <c r="H320" s="2">
        <v>10</v>
      </c>
      <c r="I320" s="2">
        <v>6</v>
      </c>
      <c r="J320" s="2">
        <v>310</v>
      </c>
      <c r="K320" s="2">
        <v>40</v>
      </c>
      <c r="L320" s="3">
        <v>0.23958333333333334</v>
      </c>
      <c r="M320" s="3">
        <v>0.24305555555555555</v>
      </c>
      <c r="N320" s="18">
        <v>8</v>
      </c>
      <c r="O320" s="2" t="s">
        <v>132</v>
      </c>
      <c r="P320" t="str">
        <f>_xlfn.CONCAT(D320,"_",Q320,"_",O320)</f>
        <v>KI2_Stowe_Potato_091620_F16</v>
      </c>
      <c r="Q320" s="101" t="s">
        <v>167</v>
      </c>
      <c r="R320" s="216"/>
    </row>
    <row r="321" spans="1:23" ht="15.75">
      <c r="A321" s="1">
        <v>44090</v>
      </c>
      <c r="B321" s="2" t="s">
        <v>66</v>
      </c>
      <c r="C321" s="2" t="s">
        <v>79</v>
      </c>
      <c r="D321" s="2" t="s">
        <v>166</v>
      </c>
      <c r="E321" s="2">
        <v>15</v>
      </c>
      <c r="F321" s="2" t="s">
        <v>29</v>
      </c>
      <c r="G321" s="2">
        <v>75</v>
      </c>
      <c r="H321" s="2">
        <v>10</v>
      </c>
      <c r="I321" s="2">
        <v>6</v>
      </c>
      <c r="J321" s="2">
        <v>310</v>
      </c>
      <c r="K321" s="2">
        <v>40</v>
      </c>
      <c r="L321" s="3">
        <v>0.23958333333333334</v>
      </c>
      <c r="M321" s="3">
        <v>0.24305555555555555</v>
      </c>
      <c r="N321" s="18">
        <v>8</v>
      </c>
      <c r="O321" s="2" t="s">
        <v>133</v>
      </c>
      <c r="P321" t="str">
        <f>_xlfn.CONCAT(D321,"_",Q321,"_",O321)</f>
        <v>KI2_Stowe_Potato_091620_F17</v>
      </c>
      <c r="Q321" s="101" t="s">
        <v>167</v>
      </c>
      <c r="R321" s="216"/>
    </row>
    <row r="322" spans="1:23" ht="15.75">
      <c r="A322" s="1">
        <v>44090</v>
      </c>
      <c r="B322" s="2" t="s">
        <v>66</v>
      </c>
      <c r="C322" s="2" t="s">
        <v>79</v>
      </c>
      <c r="D322" s="2" t="s">
        <v>166</v>
      </c>
      <c r="E322" s="2">
        <v>15</v>
      </c>
      <c r="F322" s="2" t="s">
        <v>29</v>
      </c>
      <c r="G322" s="2">
        <v>75</v>
      </c>
      <c r="H322" s="2">
        <v>10</v>
      </c>
      <c r="I322" s="2">
        <v>6</v>
      </c>
      <c r="J322" s="2">
        <v>310</v>
      </c>
      <c r="K322" s="2">
        <v>40</v>
      </c>
      <c r="L322" s="3">
        <v>0.23958333333333334</v>
      </c>
      <c r="M322" s="3">
        <v>0.24305555555555555</v>
      </c>
      <c r="N322" s="18">
        <v>8</v>
      </c>
      <c r="O322" s="2" t="s">
        <v>134</v>
      </c>
      <c r="P322" t="str">
        <f>_xlfn.CONCAT(D322,"_",Q322,"_",O322)</f>
        <v>KI2_Stowe_Potato_091620_F18</v>
      </c>
      <c r="Q322" s="101" t="s">
        <v>167</v>
      </c>
      <c r="R322" s="216"/>
    </row>
    <row r="323" spans="1:23" ht="15.75">
      <c r="A323" s="1">
        <v>44090</v>
      </c>
      <c r="B323" s="2" t="s">
        <v>66</v>
      </c>
      <c r="C323" s="2" t="s">
        <v>79</v>
      </c>
      <c r="D323" s="2" t="s">
        <v>166</v>
      </c>
      <c r="E323" s="2">
        <v>15</v>
      </c>
      <c r="F323" s="2" t="s">
        <v>29</v>
      </c>
      <c r="G323" s="2">
        <v>75</v>
      </c>
      <c r="H323" s="2">
        <v>10</v>
      </c>
      <c r="I323" s="2">
        <v>6</v>
      </c>
      <c r="J323" s="2">
        <v>310</v>
      </c>
      <c r="K323" s="2">
        <v>40</v>
      </c>
      <c r="L323" s="3">
        <v>0.23958333333333334</v>
      </c>
      <c r="M323" s="3">
        <v>0.24305555555555555</v>
      </c>
      <c r="N323" s="18">
        <v>8</v>
      </c>
      <c r="O323" s="2" t="s">
        <v>135</v>
      </c>
      <c r="P323" t="str">
        <f>_xlfn.CONCAT(D323,"_",Q323,"_",O323)</f>
        <v>KI2_Stowe_Potato_091620_F19</v>
      </c>
      <c r="Q323" s="101" t="s">
        <v>167</v>
      </c>
      <c r="R323" s="216"/>
    </row>
    <row r="324" spans="1:23" ht="15.75">
      <c r="A324" s="1">
        <v>44090</v>
      </c>
      <c r="B324" s="2" t="s">
        <v>66</v>
      </c>
      <c r="C324" s="2" t="s">
        <v>79</v>
      </c>
      <c r="D324" s="2" t="s">
        <v>166</v>
      </c>
      <c r="E324" s="2">
        <v>15</v>
      </c>
      <c r="F324" s="2" t="s">
        <v>29</v>
      </c>
      <c r="G324" s="2">
        <v>75</v>
      </c>
      <c r="H324" s="2">
        <v>10</v>
      </c>
      <c r="I324" s="2">
        <v>7</v>
      </c>
      <c r="J324" s="2">
        <v>220</v>
      </c>
      <c r="K324" s="2">
        <v>30</v>
      </c>
      <c r="L324" s="2"/>
      <c r="M324" s="2"/>
      <c r="N324" s="18" t="s">
        <v>36</v>
      </c>
      <c r="O324" s="2" t="s">
        <v>168</v>
      </c>
      <c r="P324" t="str">
        <f>_xlfn.CONCAT(D324,"_",Q324,"_",O324)</f>
        <v>KI2_Stowe_Potato_091620_F19.2</v>
      </c>
      <c r="Q324" s="101" t="s">
        <v>167</v>
      </c>
      <c r="R324" s="216"/>
    </row>
    <row r="325" spans="1:23" ht="15.75">
      <c r="A325" s="1">
        <v>44090</v>
      </c>
      <c r="B325" s="2" t="s">
        <v>66</v>
      </c>
      <c r="C325" s="2" t="s">
        <v>79</v>
      </c>
      <c r="D325" s="2" t="s">
        <v>166</v>
      </c>
      <c r="E325" s="2">
        <v>15</v>
      </c>
      <c r="F325" s="2" t="s">
        <v>29</v>
      </c>
      <c r="G325" s="2">
        <v>75</v>
      </c>
      <c r="H325" s="2">
        <v>10</v>
      </c>
      <c r="I325" s="2">
        <v>7</v>
      </c>
      <c r="J325" s="2">
        <v>220</v>
      </c>
      <c r="K325" s="2">
        <v>30</v>
      </c>
      <c r="L325" s="2"/>
      <c r="M325" s="2"/>
      <c r="N325" s="18" t="s">
        <v>36</v>
      </c>
      <c r="O325" s="2" t="s">
        <v>136</v>
      </c>
      <c r="P325" t="str">
        <f>_xlfn.CONCAT(D325,"_",Q325,"_",O325)</f>
        <v>KI2_Stowe_Potato_091620_F20</v>
      </c>
      <c r="Q325" s="101" t="s">
        <v>167</v>
      </c>
      <c r="R325" s="216"/>
    </row>
    <row r="326" spans="1:23" ht="15.75">
      <c r="A326" s="1">
        <v>44090</v>
      </c>
      <c r="B326" s="2" t="s">
        <v>66</v>
      </c>
      <c r="C326" s="2" t="s">
        <v>79</v>
      </c>
      <c r="D326" s="2" t="s">
        <v>166</v>
      </c>
      <c r="E326" s="2">
        <v>15</v>
      </c>
      <c r="F326" s="2" t="s">
        <v>29</v>
      </c>
      <c r="G326" s="2">
        <v>75</v>
      </c>
      <c r="H326" s="2">
        <v>10</v>
      </c>
      <c r="I326" s="2">
        <v>7</v>
      </c>
      <c r="J326" s="2">
        <v>220</v>
      </c>
      <c r="K326" s="2">
        <v>30</v>
      </c>
      <c r="L326" s="2"/>
      <c r="M326" s="2"/>
      <c r="N326" s="18" t="s">
        <v>36</v>
      </c>
      <c r="O326" s="2" t="s">
        <v>137</v>
      </c>
      <c r="P326" t="str">
        <f>_xlfn.CONCAT(D326,"_",Q326,"_",O326)</f>
        <v>KI2_Stowe_Potato_091620_F21</v>
      </c>
      <c r="Q326" s="101" t="s">
        <v>167</v>
      </c>
      <c r="R326" s="216"/>
    </row>
    <row r="327" spans="1:23" ht="15.75">
      <c r="A327" s="1">
        <v>44090</v>
      </c>
      <c r="B327" s="2" t="s">
        <v>66</v>
      </c>
      <c r="C327" s="2" t="s">
        <v>79</v>
      </c>
      <c r="D327" s="2" t="s">
        <v>166</v>
      </c>
      <c r="E327" s="2">
        <v>15</v>
      </c>
      <c r="F327" s="2" t="s">
        <v>29</v>
      </c>
      <c r="G327" s="2">
        <v>75</v>
      </c>
      <c r="H327" s="2">
        <v>10</v>
      </c>
      <c r="I327" s="2">
        <v>8</v>
      </c>
      <c r="J327" s="2">
        <v>205</v>
      </c>
      <c r="K327" s="2">
        <v>40</v>
      </c>
      <c r="L327" s="2"/>
      <c r="M327" s="2"/>
      <c r="N327" s="18" t="s">
        <v>36</v>
      </c>
      <c r="O327" s="2" t="s">
        <v>138</v>
      </c>
      <c r="P327" t="str">
        <f>_xlfn.CONCAT(D327,"_",Q327,"_",O327)</f>
        <v>KI2_Stowe_Potato_091620_F22</v>
      </c>
      <c r="Q327" s="101" t="s">
        <v>167</v>
      </c>
      <c r="R327" s="216"/>
    </row>
    <row r="328" spans="1:23" ht="15.75">
      <c r="A328" s="1">
        <v>44090</v>
      </c>
      <c r="B328" s="2" t="s">
        <v>66</v>
      </c>
      <c r="C328" s="2" t="s">
        <v>79</v>
      </c>
      <c r="D328" s="2" t="s">
        <v>166</v>
      </c>
      <c r="E328" s="2">
        <v>15</v>
      </c>
      <c r="F328" s="2" t="s">
        <v>29</v>
      </c>
      <c r="G328" s="2">
        <v>75</v>
      </c>
      <c r="H328" s="2">
        <v>10</v>
      </c>
      <c r="I328" s="2">
        <v>8</v>
      </c>
      <c r="J328" s="2">
        <v>205</v>
      </c>
      <c r="K328" s="2">
        <v>40</v>
      </c>
      <c r="L328" s="2"/>
      <c r="M328" s="2"/>
      <c r="N328" s="18" t="s">
        <v>36</v>
      </c>
      <c r="O328" s="2" t="s">
        <v>139</v>
      </c>
      <c r="P328" t="str">
        <f>_xlfn.CONCAT(D328,"_",Q328,"_",O328)</f>
        <v>KI2_Stowe_Potato_091620_F23</v>
      </c>
      <c r="Q328" s="101" t="s">
        <v>167</v>
      </c>
      <c r="R328" s="216"/>
    </row>
    <row r="329" spans="1:23" ht="15.75">
      <c r="A329" s="1">
        <v>44090</v>
      </c>
      <c r="B329" s="2" t="s">
        <v>66</v>
      </c>
      <c r="C329" s="2" t="s">
        <v>79</v>
      </c>
      <c r="D329" s="2" t="s">
        <v>166</v>
      </c>
      <c r="E329" s="2">
        <v>15</v>
      </c>
      <c r="F329" s="2" t="s">
        <v>29</v>
      </c>
      <c r="G329" s="2">
        <v>75</v>
      </c>
      <c r="H329" s="2">
        <v>10</v>
      </c>
      <c r="I329" s="2">
        <v>8</v>
      </c>
      <c r="J329" s="2">
        <v>205</v>
      </c>
      <c r="K329" s="2">
        <v>40</v>
      </c>
      <c r="L329" s="2"/>
      <c r="M329" s="2"/>
      <c r="N329" s="18" t="s">
        <v>36</v>
      </c>
      <c r="O329" s="2" t="s">
        <v>140</v>
      </c>
      <c r="P329" t="str">
        <f>_xlfn.CONCAT(D329,"_",Q329,"_",O329)</f>
        <v>KI2_Stowe_Potato_091620_F24</v>
      </c>
      <c r="Q329" s="101" t="s">
        <v>167</v>
      </c>
      <c r="R329" s="216"/>
    </row>
    <row r="330" spans="1:23" ht="15.75">
      <c r="A330" s="1">
        <v>44090</v>
      </c>
      <c r="B330" s="2" t="s">
        <v>66</v>
      </c>
      <c r="C330" s="2" t="s">
        <v>79</v>
      </c>
      <c r="D330" s="2" t="s">
        <v>166</v>
      </c>
      <c r="E330" s="2">
        <v>15</v>
      </c>
      <c r="F330" s="2" t="s">
        <v>29</v>
      </c>
      <c r="G330" s="2">
        <v>75</v>
      </c>
      <c r="H330" s="2">
        <v>10</v>
      </c>
      <c r="I330" s="2">
        <v>9</v>
      </c>
      <c r="J330" s="2"/>
      <c r="K330" s="2">
        <v>50</v>
      </c>
      <c r="L330" s="2"/>
      <c r="M330" s="2"/>
      <c r="N330" s="18" t="s">
        <v>36</v>
      </c>
      <c r="O330" s="2" t="s">
        <v>144</v>
      </c>
      <c r="P330" t="str">
        <f>_xlfn.CONCAT(D330,"_",Q330,"_",O330)</f>
        <v>KI2_Stowe_Potato_091620_F28</v>
      </c>
      <c r="Q330" s="101" t="s">
        <v>167</v>
      </c>
      <c r="R330" s="216"/>
    </row>
    <row r="331" spans="1:23" ht="15.75">
      <c r="A331" s="1">
        <v>44090</v>
      </c>
      <c r="B331" s="2" t="s">
        <v>66</v>
      </c>
      <c r="C331" s="2" t="s">
        <v>79</v>
      </c>
      <c r="D331" s="2" t="s">
        <v>166</v>
      </c>
      <c r="E331" s="2">
        <v>15</v>
      </c>
      <c r="F331" s="2" t="s">
        <v>29</v>
      </c>
      <c r="G331" s="2">
        <v>75</v>
      </c>
      <c r="H331" s="2">
        <v>10</v>
      </c>
      <c r="I331" s="2">
        <v>9</v>
      </c>
      <c r="J331" s="2"/>
      <c r="K331" s="2">
        <v>50</v>
      </c>
      <c r="L331" s="2"/>
      <c r="M331" s="2"/>
      <c r="N331" s="18" t="s">
        <v>36</v>
      </c>
      <c r="O331" s="2" t="s">
        <v>145</v>
      </c>
      <c r="P331" t="str">
        <f>_xlfn.CONCAT(D331,"_",Q331,"_",O331)</f>
        <v>KI2_Stowe_Potato_091620_F29</v>
      </c>
      <c r="Q331" s="101" t="s">
        <v>167</v>
      </c>
      <c r="R331" s="216"/>
    </row>
    <row r="332" spans="1:23" ht="15.75">
      <c r="A332" s="1">
        <v>44090</v>
      </c>
      <c r="B332" s="2" t="s">
        <v>66</v>
      </c>
      <c r="C332" s="2" t="s">
        <v>79</v>
      </c>
      <c r="D332" s="2" t="s">
        <v>166</v>
      </c>
      <c r="E332" s="2">
        <v>15</v>
      </c>
      <c r="F332" s="2" t="s">
        <v>29</v>
      </c>
      <c r="G332" s="2">
        <v>75</v>
      </c>
      <c r="H332" s="2">
        <v>10</v>
      </c>
      <c r="I332" s="2">
        <v>9</v>
      </c>
      <c r="J332" s="2"/>
      <c r="K332" s="2">
        <v>50</v>
      </c>
      <c r="L332" s="2"/>
      <c r="M332" s="2"/>
      <c r="N332" s="18" t="s">
        <v>36</v>
      </c>
      <c r="O332" s="2" t="s">
        <v>146</v>
      </c>
      <c r="P332" t="str">
        <f>_xlfn.CONCAT(D332,"_",Q332,"_",O332)</f>
        <v>KI2_Stowe_Potato_091620_F30</v>
      </c>
      <c r="Q332" s="101" t="s">
        <v>167</v>
      </c>
      <c r="R332" s="216"/>
    </row>
    <row r="333" spans="1:23" ht="15.75">
      <c r="A333" s="1">
        <v>44090</v>
      </c>
      <c r="B333" s="2" t="s">
        <v>66</v>
      </c>
      <c r="C333" s="2" t="s">
        <v>79</v>
      </c>
      <c r="D333" s="2" t="s">
        <v>166</v>
      </c>
      <c r="E333" s="2">
        <v>15</v>
      </c>
      <c r="F333" s="2" t="s">
        <v>29</v>
      </c>
      <c r="G333" s="2">
        <v>75</v>
      </c>
      <c r="H333" s="2">
        <v>10</v>
      </c>
      <c r="I333" s="2">
        <v>10</v>
      </c>
      <c r="J333" s="2"/>
      <c r="K333" s="2">
        <v>80</v>
      </c>
      <c r="L333" s="2"/>
      <c r="M333" s="2"/>
      <c r="N333" s="18" t="s">
        <v>36</v>
      </c>
      <c r="O333" s="2" t="s">
        <v>141</v>
      </c>
      <c r="P333" t="str">
        <f>_xlfn.CONCAT(D333,"_",Q333,"_",O333)</f>
        <v>KI2_Stowe_Potato_091620_F25</v>
      </c>
      <c r="Q333" s="101" t="s">
        <v>167</v>
      </c>
      <c r="R333" s="216"/>
    </row>
    <row r="334" spans="1:23" ht="15.75">
      <c r="A334" s="1">
        <v>44090</v>
      </c>
      <c r="B334" s="2" t="s">
        <v>66</v>
      </c>
      <c r="C334" s="2" t="s">
        <v>79</v>
      </c>
      <c r="D334" s="2" t="s">
        <v>166</v>
      </c>
      <c r="E334" s="2">
        <v>15</v>
      </c>
      <c r="F334" s="2" t="s">
        <v>29</v>
      </c>
      <c r="G334" s="2">
        <v>75</v>
      </c>
      <c r="H334" s="2">
        <v>10</v>
      </c>
      <c r="I334" s="2">
        <v>10</v>
      </c>
      <c r="J334" s="2"/>
      <c r="K334" s="2">
        <v>80</v>
      </c>
      <c r="L334" s="2"/>
      <c r="M334" s="2"/>
      <c r="N334" s="18" t="s">
        <v>36</v>
      </c>
      <c r="O334" s="2" t="s">
        <v>142</v>
      </c>
      <c r="P334" t="str">
        <f>_xlfn.CONCAT(D334,"_",Q334,"_",O334)</f>
        <v>KI2_Stowe_Potato_091620_F26</v>
      </c>
      <c r="Q334" s="101" t="s">
        <v>167</v>
      </c>
      <c r="R334" s="216"/>
    </row>
    <row r="335" spans="1:23" ht="15.75">
      <c r="A335" s="1">
        <v>44090</v>
      </c>
      <c r="B335" s="2" t="s">
        <v>66</v>
      </c>
      <c r="C335" s="2" t="s">
        <v>79</v>
      </c>
      <c r="D335" s="2" t="s">
        <v>166</v>
      </c>
      <c r="E335" s="2">
        <v>15</v>
      </c>
      <c r="F335" s="2" t="s">
        <v>29</v>
      </c>
      <c r="G335" s="2">
        <v>75</v>
      </c>
      <c r="H335" s="2">
        <v>10</v>
      </c>
      <c r="I335" s="2">
        <v>10</v>
      </c>
      <c r="J335" s="2"/>
      <c r="K335" s="2">
        <v>80</v>
      </c>
      <c r="L335" s="2"/>
      <c r="M335" s="2"/>
      <c r="N335" s="18" t="s">
        <v>36</v>
      </c>
      <c r="O335" s="2" t="s">
        <v>143</v>
      </c>
      <c r="P335" t="str">
        <f>_xlfn.CONCAT(D335,"_",Q335,"_",O335)</f>
        <v>KI2_Stowe_Potato_091620_F27</v>
      </c>
      <c r="Q335" s="101" t="s">
        <v>167</v>
      </c>
      <c r="R335" s="216"/>
    </row>
    <row r="336" spans="1:23" ht="15.75">
      <c r="A336" s="58">
        <v>44097</v>
      </c>
      <c r="B336" s="59"/>
      <c r="C336" s="59" t="s">
        <v>39</v>
      </c>
      <c r="D336" s="59" t="s">
        <v>169</v>
      </c>
      <c r="E336" s="59"/>
      <c r="F336" s="59"/>
      <c r="G336" s="59">
        <v>63</v>
      </c>
      <c r="H336" s="59">
        <v>95</v>
      </c>
      <c r="I336" s="59">
        <v>1</v>
      </c>
      <c r="J336" s="59">
        <v>60</v>
      </c>
      <c r="K336" s="59">
        <v>40</v>
      </c>
      <c r="L336" s="93">
        <v>5.5555555555555552E-2</v>
      </c>
      <c r="M336" s="93">
        <v>5.9027777777777783E-2</v>
      </c>
      <c r="N336" s="60">
        <v>5</v>
      </c>
      <c r="O336" s="59" t="s">
        <v>20</v>
      </c>
      <c r="P336" s="87" t="str">
        <f>_xlfn.CONCAT(D336,"_",Q336,"_",O336)</f>
        <v>LT_Grange_092320_F1</v>
      </c>
      <c r="Q336" s="101" t="s">
        <v>170</v>
      </c>
      <c r="R336" s="216" t="s">
        <v>156</v>
      </c>
      <c r="S336" s="228" t="s">
        <v>156</v>
      </c>
      <c r="T336" s="7" t="s">
        <v>156</v>
      </c>
      <c r="U336" s="163">
        <v>338.7</v>
      </c>
      <c r="V336" s="163">
        <v>2.09</v>
      </c>
      <c r="W336" s="163">
        <v>2.2400000000000002</v>
      </c>
    </row>
    <row r="337" spans="1:24" ht="15.75">
      <c r="A337" s="58">
        <v>44097</v>
      </c>
      <c r="B337" s="59"/>
      <c r="C337" s="59" t="s">
        <v>39</v>
      </c>
      <c r="D337" s="59" t="s">
        <v>169</v>
      </c>
      <c r="E337" s="59"/>
      <c r="F337" s="59"/>
      <c r="G337" s="59">
        <v>63</v>
      </c>
      <c r="H337" s="59">
        <v>95</v>
      </c>
      <c r="I337" s="59">
        <v>1</v>
      </c>
      <c r="J337" s="59">
        <v>60</v>
      </c>
      <c r="K337" s="59">
        <v>40</v>
      </c>
      <c r="L337" s="93">
        <v>5.5555555555555552E-2</v>
      </c>
      <c r="M337" s="93">
        <v>5.9027777777777783E-2</v>
      </c>
      <c r="N337" s="60">
        <v>5</v>
      </c>
      <c r="O337" s="59" t="s">
        <v>21</v>
      </c>
      <c r="P337" s="87" t="str">
        <f>_xlfn.CONCAT(D337,"_",Q337,"_",O337)</f>
        <v>LT_Grange_092320_F2</v>
      </c>
      <c r="Q337" s="101" t="s">
        <v>170</v>
      </c>
      <c r="R337" s="216" t="s">
        <v>156</v>
      </c>
      <c r="S337" s="228" t="s">
        <v>156</v>
      </c>
      <c r="T337" s="7" t="s">
        <v>156</v>
      </c>
      <c r="U337" s="163">
        <v>333.4</v>
      </c>
      <c r="V337" s="163">
        <v>2.1</v>
      </c>
      <c r="W337" s="163">
        <v>1.89</v>
      </c>
    </row>
    <row r="338" spans="1:24" ht="15.75">
      <c r="A338" s="58">
        <v>44097</v>
      </c>
      <c r="B338" s="59"/>
      <c r="C338" s="59" t="s">
        <v>39</v>
      </c>
      <c r="D338" s="59" t="s">
        <v>169</v>
      </c>
      <c r="E338" s="59"/>
      <c r="F338" s="59"/>
      <c r="G338" s="59">
        <v>63</v>
      </c>
      <c r="H338" s="59">
        <v>95</v>
      </c>
      <c r="I338" s="59">
        <v>1</v>
      </c>
      <c r="J338" s="59">
        <v>60</v>
      </c>
      <c r="K338" s="59">
        <v>40</v>
      </c>
      <c r="L338" s="93">
        <v>5.5555555555555552E-2</v>
      </c>
      <c r="M338" s="93">
        <v>5.9027777777777783E-2</v>
      </c>
      <c r="N338" s="60">
        <v>5</v>
      </c>
      <c r="O338" s="59" t="s">
        <v>22</v>
      </c>
      <c r="P338" s="87" t="str">
        <f>_xlfn.CONCAT(D338,"_",Q338,"_",O338)</f>
        <v>LT_Grange_092320_F3</v>
      </c>
      <c r="Q338" s="101" t="s">
        <v>170</v>
      </c>
      <c r="R338" s="216" t="s">
        <v>156</v>
      </c>
      <c r="S338" s="228" t="s">
        <v>156</v>
      </c>
      <c r="T338" s="7" t="s">
        <v>156</v>
      </c>
      <c r="U338" s="163">
        <v>183.7</v>
      </c>
      <c r="V338" s="163">
        <v>2.11</v>
      </c>
      <c r="W338" s="163">
        <v>0.56999999999999995</v>
      </c>
    </row>
    <row r="339" spans="1:24" ht="15.75">
      <c r="A339" s="58">
        <v>44097</v>
      </c>
      <c r="B339" s="59"/>
      <c r="C339" s="59" t="s">
        <v>39</v>
      </c>
      <c r="D339" s="59" t="s">
        <v>169</v>
      </c>
      <c r="E339" s="59"/>
      <c r="F339" s="59"/>
      <c r="G339" s="59">
        <v>63</v>
      </c>
      <c r="H339" s="59">
        <v>95</v>
      </c>
      <c r="I339" s="59">
        <v>2</v>
      </c>
      <c r="J339" s="59">
        <v>95</v>
      </c>
      <c r="K339" s="59">
        <v>75</v>
      </c>
      <c r="L339" s="93">
        <v>6.458333333333334E-2</v>
      </c>
      <c r="M339" s="93">
        <v>6.805555555555555E-2</v>
      </c>
      <c r="N339" s="60">
        <v>9</v>
      </c>
      <c r="O339" s="59" t="s">
        <v>112</v>
      </c>
      <c r="P339" s="87" t="str">
        <f>_xlfn.CONCAT(D339,"_",Q339,"_",O339)</f>
        <v>LT_Grange_092320_F4</v>
      </c>
      <c r="Q339" s="101" t="s">
        <v>170</v>
      </c>
      <c r="R339" s="216" t="s">
        <v>156</v>
      </c>
      <c r="S339" s="228" t="s">
        <v>156</v>
      </c>
      <c r="T339" s="7" t="s">
        <v>156</v>
      </c>
      <c r="U339" s="163">
        <v>208.5</v>
      </c>
      <c r="V339" s="163">
        <v>2.1</v>
      </c>
      <c r="W339" s="163">
        <v>1.9</v>
      </c>
    </row>
    <row r="340" spans="1:24" ht="15.75">
      <c r="A340" s="58">
        <v>44097</v>
      </c>
      <c r="B340" s="59"/>
      <c r="C340" s="59" t="s">
        <v>39</v>
      </c>
      <c r="D340" s="59" t="s">
        <v>169</v>
      </c>
      <c r="E340" s="59"/>
      <c r="F340" s="59"/>
      <c r="G340" s="59">
        <v>63</v>
      </c>
      <c r="H340" s="59">
        <v>95</v>
      </c>
      <c r="I340" s="59">
        <v>2</v>
      </c>
      <c r="J340" s="59">
        <v>95</v>
      </c>
      <c r="K340" s="59">
        <v>75</v>
      </c>
      <c r="L340" s="93">
        <v>6.458333333333334E-2</v>
      </c>
      <c r="M340" s="93">
        <v>6.805555555555555E-2</v>
      </c>
      <c r="N340" s="60">
        <v>9</v>
      </c>
      <c r="O340" s="59" t="s">
        <v>113</v>
      </c>
      <c r="P340" s="87" t="str">
        <f>_xlfn.CONCAT(D340,"_",Q340,"_",O340)</f>
        <v>LT_Grange_092320_F5</v>
      </c>
      <c r="Q340" s="101" t="s">
        <v>170</v>
      </c>
      <c r="R340" s="216" t="s">
        <v>156</v>
      </c>
      <c r="S340" s="228" t="s">
        <v>156</v>
      </c>
      <c r="T340" s="7" t="s">
        <v>156</v>
      </c>
      <c r="U340" s="163">
        <v>287.5</v>
      </c>
      <c r="V340" s="163">
        <v>2.12</v>
      </c>
      <c r="W340" s="163">
        <v>2.1</v>
      </c>
    </row>
    <row r="341" spans="1:24" ht="15.75">
      <c r="A341" s="14">
        <v>44097</v>
      </c>
      <c r="B341" s="15"/>
      <c r="C341" s="15" t="s">
        <v>39</v>
      </c>
      <c r="D341" s="15" t="s">
        <v>169</v>
      </c>
      <c r="E341" s="15"/>
      <c r="F341" s="15"/>
      <c r="G341" s="15">
        <v>63</v>
      </c>
      <c r="H341" s="15">
        <v>95</v>
      </c>
      <c r="I341" s="15">
        <v>2</v>
      </c>
      <c r="J341" s="15">
        <v>95</v>
      </c>
      <c r="K341" s="15">
        <v>75</v>
      </c>
      <c r="L341" s="16">
        <v>6.458333333333334E-2</v>
      </c>
      <c r="M341" s="16">
        <v>6.805555555555555E-2</v>
      </c>
      <c r="N341" s="19">
        <v>9</v>
      </c>
      <c r="O341" s="15" t="s">
        <v>114</v>
      </c>
      <c r="P341" t="str">
        <f>_xlfn.CONCAT(D341,"_",Q341,"_",O341)</f>
        <v>LT_Grange_092320_F6</v>
      </c>
      <c r="Q341" s="101" t="s">
        <v>170</v>
      </c>
      <c r="R341" s="216" t="s">
        <v>156</v>
      </c>
      <c r="S341" s="228" t="s">
        <v>156</v>
      </c>
      <c r="T341" s="7" t="s">
        <v>156</v>
      </c>
      <c r="U341" s="163">
        <v>204.3</v>
      </c>
      <c r="V341" s="163">
        <v>2.08</v>
      </c>
      <c r="W341" s="163">
        <v>2.04</v>
      </c>
    </row>
    <row r="342" spans="1:24" ht="15.75">
      <c r="A342" s="14">
        <v>44097</v>
      </c>
      <c r="B342" s="15"/>
      <c r="C342" s="15" t="s">
        <v>39</v>
      </c>
      <c r="D342" s="15" t="s">
        <v>169</v>
      </c>
      <c r="E342" s="15"/>
      <c r="F342" s="15"/>
      <c r="G342" s="15">
        <v>63</v>
      </c>
      <c r="H342" s="15">
        <v>95</v>
      </c>
      <c r="I342" s="15">
        <v>3</v>
      </c>
      <c r="J342" s="15">
        <v>75</v>
      </c>
      <c r="K342" s="15">
        <v>25</v>
      </c>
      <c r="L342" s="16">
        <v>8.0555555555555561E-2</v>
      </c>
      <c r="M342" s="16">
        <v>8.4027777777777771E-2</v>
      </c>
      <c r="N342" s="19">
        <v>1</v>
      </c>
      <c r="O342" s="15" t="s">
        <v>115</v>
      </c>
      <c r="P342" t="str">
        <f>_xlfn.CONCAT(D342,"_",Q342,"_",O342)</f>
        <v>LT_Grange_092320_F7</v>
      </c>
      <c r="Q342" s="101" t="s">
        <v>170</v>
      </c>
      <c r="R342" s="216" t="s">
        <v>156</v>
      </c>
      <c r="S342" s="228" t="s">
        <v>156</v>
      </c>
      <c r="T342" s="7" t="s">
        <v>156</v>
      </c>
      <c r="U342" s="163">
        <v>272.8</v>
      </c>
      <c r="V342" s="163">
        <v>2.13</v>
      </c>
      <c r="W342" s="163">
        <v>1.34</v>
      </c>
    </row>
    <row r="343" spans="1:24" ht="15.75">
      <c r="A343" s="14">
        <v>44097</v>
      </c>
      <c r="B343" s="15"/>
      <c r="C343" s="15" t="s">
        <v>39</v>
      </c>
      <c r="D343" s="15" t="s">
        <v>169</v>
      </c>
      <c r="E343" s="15"/>
      <c r="F343" s="15"/>
      <c r="G343" s="15">
        <v>63</v>
      </c>
      <c r="H343" s="15">
        <v>95</v>
      </c>
      <c r="I343" s="15">
        <v>3</v>
      </c>
      <c r="J343" s="15">
        <v>75</v>
      </c>
      <c r="K343" s="15">
        <v>25</v>
      </c>
      <c r="L343" s="16">
        <v>8.0555555555555561E-2</v>
      </c>
      <c r="M343" s="16">
        <v>8.4027777777777771E-2</v>
      </c>
      <c r="N343" s="19">
        <v>1</v>
      </c>
      <c r="O343" s="15" t="s">
        <v>116</v>
      </c>
      <c r="P343" t="str">
        <f>_xlfn.CONCAT(D343,"_",Q343,"_",O343)</f>
        <v>LT_Grange_092320_F8</v>
      </c>
      <c r="Q343" s="101" t="s">
        <v>170</v>
      </c>
      <c r="R343" s="216" t="s">
        <v>156</v>
      </c>
      <c r="S343" s="228" t="s">
        <v>156</v>
      </c>
      <c r="T343" s="7" t="s">
        <v>156</v>
      </c>
      <c r="U343" s="163">
        <v>232.1</v>
      </c>
      <c r="V343" s="163">
        <v>2.14</v>
      </c>
      <c r="W343" s="163">
        <v>0.67</v>
      </c>
    </row>
    <row r="344" spans="1:24" ht="15.75">
      <c r="A344" s="14">
        <v>44097</v>
      </c>
      <c r="B344" s="15"/>
      <c r="C344" s="15" t="s">
        <v>39</v>
      </c>
      <c r="D344" s="15" t="s">
        <v>169</v>
      </c>
      <c r="E344" s="15"/>
      <c r="F344" s="15"/>
      <c r="G344" s="15">
        <v>63</v>
      </c>
      <c r="H344" s="15">
        <v>95</v>
      </c>
      <c r="I344" s="15">
        <v>3</v>
      </c>
      <c r="J344" s="15">
        <v>75</v>
      </c>
      <c r="K344" s="15">
        <v>25</v>
      </c>
      <c r="L344" s="16">
        <v>8.0555555555555561E-2</v>
      </c>
      <c r="M344" s="16">
        <v>8.4027777777777771E-2</v>
      </c>
      <c r="N344" s="19">
        <v>1</v>
      </c>
      <c r="O344" s="15" t="s">
        <v>117</v>
      </c>
      <c r="P344" t="str">
        <f>_xlfn.CONCAT(D344,"_",Q344,"_",O344)</f>
        <v>LT_Grange_092320_F9</v>
      </c>
      <c r="Q344" s="101" t="s">
        <v>170</v>
      </c>
      <c r="R344" s="216" t="s">
        <v>156</v>
      </c>
      <c r="S344" s="228" t="s">
        <v>156</v>
      </c>
      <c r="T344" s="7" t="s">
        <v>156</v>
      </c>
      <c r="U344" s="163">
        <v>207.8</v>
      </c>
      <c r="V344" s="163">
        <v>2.08</v>
      </c>
      <c r="W344" s="163">
        <v>2.2799999999999998</v>
      </c>
    </row>
    <row r="345" spans="1:24" ht="15.75">
      <c r="A345" s="14">
        <v>44097</v>
      </c>
      <c r="B345" s="15"/>
      <c r="C345" s="15" t="s">
        <v>39</v>
      </c>
      <c r="D345" s="15" t="s">
        <v>169</v>
      </c>
      <c r="E345" s="15"/>
      <c r="F345" s="15"/>
      <c r="G345" s="15">
        <v>63</v>
      </c>
      <c r="H345" s="15">
        <v>95</v>
      </c>
      <c r="I345" s="15">
        <v>4</v>
      </c>
      <c r="J345" s="15">
        <v>75</v>
      </c>
      <c r="K345" s="15">
        <v>25</v>
      </c>
      <c r="L345" s="25" t="s">
        <v>36</v>
      </c>
      <c r="M345" s="25" t="s">
        <v>36</v>
      </c>
      <c r="N345" s="25" t="s">
        <v>36</v>
      </c>
      <c r="O345" s="15" t="s">
        <v>118</v>
      </c>
      <c r="P345" t="str">
        <f>_xlfn.CONCAT(D345,"_",Q345,"_",O345)</f>
        <v>LT_Grange_092320_F10</v>
      </c>
      <c r="Q345" s="101" t="s">
        <v>170</v>
      </c>
      <c r="R345" s="216" t="s">
        <v>156</v>
      </c>
      <c r="S345" s="228" t="s">
        <v>156</v>
      </c>
      <c r="T345" s="7" t="s">
        <v>156</v>
      </c>
      <c r="U345" s="163">
        <v>353.5</v>
      </c>
      <c r="V345" s="163">
        <v>2.14</v>
      </c>
      <c r="W345" s="163">
        <v>1.44</v>
      </c>
    </row>
    <row r="346" spans="1:24" ht="15.75">
      <c r="A346" s="14">
        <v>44097</v>
      </c>
      <c r="B346" s="15"/>
      <c r="C346" s="15" t="s">
        <v>39</v>
      </c>
      <c r="D346" s="15" t="s">
        <v>169</v>
      </c>
      <c r="E346" s="15"/>
      <c r="F346" s="15"/>
      <c r="G346" s="15">
        <v>63</v>
      </c>
      <c r="H346" s="15">
        <v>95</v>
      </c>
      <c r="I346" s="15">
        <v>4</v>
      </c>
      <c r="J346" s="15">
        <v>75</v>
      </c>
      <c r="K346" s="15">
        <v>25</v>
      </c>
      <c r="L346" s="25" t="s">
        <v>36</v>
      </c>
      <c r="M346" s="25" t="s">
        <v>36</v>
      </c>
      <c r="N346" s="25" t="s">
        <v>36</v>
      </c>
      <c r="O346" s="15" t="s">
        <v>119</v>
      </c>
      <c r="P346" t="str">
        <f>_xlfn.CONCAT(D346,"_",Q346,"_",O346)</f>
        <v>LT_Grange_092320_F11</v>
      </c>
      <c r="Q346" s="101" t="s">
        <v>170</v>
      </c>
      <c r="R346" s="216" t="s">
        <v>156</v>
      </c>
      <c r="S346" s="228" t="s">
        <v>156</v>
      </c>
      <c r="T346" s="7" t="s">
        <v>156</v>
      </c>
      <c r="U346" s="163">
        <v>376.1</v>
      </c>
      <c r="V346" s="163">
        <v>2.1</v>
      </c>
      <c r="W346" s="163">
        <v>2.2599999999999998</v>
      </c>
    </row>
    <row r="347" spans="1:24" ht="15.75">
      <c r="A347" s="14">
        <v>44097</v>
      </c>
      <c r="B347" s="15"/>
      <c r="C347" s="15" t="s">
        <v>39</v>
      </c>
      <c r="D347" s="15" t="s">
        <v>169</v>
      </c>
      <c r="E347" s="15"/>
      <c r="F347" s="15"/>
      <c r="G347" s="15">
        <v>63</v>
      </c>
      <c r="H347" s="15">
        <v>95</v>
      </c>
      <c r="I347" s="15">
        <v>4</v>
      </c>
      <c r="J347" s="15">
        <v>75</v>
      </c>
      <c r="K347" s="15">
        <v>25</v>
      </c>
      <c r="L347" s="25" t="s">
        <v>36</v>
      </c>
      <c r="M347" s="25" t="s">
        <v>36</v>
      </c>
      <c r="N347" s="25" t="s">
        <v>36</v>
      </c>
      <c r="O347" s="15" t="s">
        <v>120</v>
      </c>
      <c r="P347" t="str">
        <f>_xlfn.CONCAT(D347,"_",Q347,"_",O347)</f>
        <v>LT_Grange_092320_F12</v>
      </c>
      <c r="Q347" s="101" t="s">
        <v>170</v>
      </c>
      <c r="R347" s="216" t="s">
        <v>156</v>
      </c>
      <c r="S347" s="228" t="s">
        <v>156</v>
      </c>
      <c r="T347" s="7" t="s">
        <v>156</v>
      </c>
      <c r="U347" s="163">
        <v>270.10000000000002</v>
      </c>
      <c r="V347" s="163">
        <v>2.12</v>
      </c>
      <c r="W347" s="163">
        <v>1.86</v>
      </c>
    </row>
    <row r="348" spans="1:24" ht="15.75">
      <c r="A348" s="14">
        <v>44097</v>
      </c>
      <c r="B348" s="15"/>
      <c r="C348" s="15" t="s">
        <v>39</v>
      </c>
      <c r="D348" s="15" t="s">
        <v>169</v>
      </c>
      <c r="E348" s="15"/>
      <c r="F348" s="15"/>
      <c r="G348" s="15">
        <v>63</v>
      </c>
      <c r="H348" s="15">
        <v>95</v>
      </c>
      <c r="I348" s="15">
        <v>5</v>
      </c>
      <c r="J348" s="15">
        <v>100</v>
      </c>
      <c r="K348" s="15">
        <v>50</v>
      </c>
      <c r="L348" s="25" t="s">
        <v>36</v>
      </c>
      <c r="M348" s="25" t="s">
        <v>36</v>
      </c>
      <c r="N348" s="25" t="s">
        <v>36</v>
      </c>
      <c r="O348" s="15" t="s">
        <v>121</v>
      </c>
      <c r="P348" t="str">
        <f>_xlfn.CONCAT(D348,"_",Q348,"_",O348)</f>
        <v>LT_Grange_092320_F13</v>
      </c>
      <c r="Q348" s="101" t="s">
        <v>170</v>
      </c>
      <c r="R348" s="216" t="s">
        <v>156</v>
      </c>
      <c r="S348" s="228" t="s">
        <v>156</v>
      </c>
      <c r="T348" s="7" t="s">
        <v>156</v>
      </c>
      <c r="U348" s="163">
        <v>209.7</v>
      </c>
      <c r="V348" s="163">
        <v>2.1</v>
      </c>
      <c r="W348" s="163">
        <v>2.23</v>
      </c>
    </row>
    <row r="349" spans="1:24" ht="15.75">
      <c r="A349" s="14">
        <v>44097</v>
      </c>
      <c r="B349" s="15"/>
      <c r="C349" s="15" t="s">
        <v>39</v>
      </c>
      <c r="D349" s="15" t="s">
        <v>169</v>
      </c>
      <c r="E349" s="15"/>
      <c r="F349" s="15"/>
      <c r="G349" s="15">
        <v>63</v>
      </c>
      <c r="H349" s="15">
        <v>95</v>
      </c>
      <c r="I349" s="15">
        <v>5</v>
      </c>
      <c r="J349" s="15">
        <v>100</v>
      </c>
      <c r="K349" s="15">
        <v>50</v>
      </c>
      <c r="L349" s="25" t="s">
        <v>36</v>
      </c>
      <c r="M349" s="25" t="s">
        <v>36</v>
      </c>
      <c r="N349" s="25" t="s">
        <v>36</v>
      </c>
      <c r="O349" s="15" t="s">
        <v>122</v>
      </c>
      <c r="P349" t="str">
        <f>_xlfn.CONCAT(D349,"_",Q349,"_",O349)</f>
        <v>LT_Grange_092320_F14</v>
      </c>
      <c r="Q349" s="101" t="s">
        <v>170</v>
      </c>
      <c r="R349" s="216" t="s">
        <v>156</v>
      </c>
      <c r="S349" s="228" t="s">
        <v>156</v>
      </c>
      <c r="T349" s="7" t="s">
        <v>156</v>
      </c>
      <c r="U349" s="163">
        <v>214.7</v>
      </c>
      <c r="V349" s="163">
        <v>2.11</v>
      </c>
      <c r="W349" s="163">
        <v>1.84</v>
      </c>
    </row>
    <row r="350" spans="1:24" ht="15.75">
      <c r="A350" s="14">
        <v>44097</v>
      </c>
      <c r="B350" s="15"/>
      <c r="C350" s="15" t="s">
        <v>39</v>
      </c>
      <c r="D350" s="15" t="s">
        <v>169</v>
      </c>
      <c r="E350" s="15"/>
      <c r="F350" s="15"/>
      <c r="G350" s="15">
        <v>63</v>
      </c>
      <c r="H350" s="15">
        <v>95</v>
      </c>
      <c r="I350" s="15">
        <v>5</v>
      </c>
      <c r="J350" s="15">
        <v>100</v>
      </c>
      <c r="K350" s="15">
        <v>50</v>
      </c>
      <c r="L350" s="25" t="s">
        <v>36</v>
      </c>
      <c r="M350" s="25" t="s">
        <v>36</v>
      </c>
      <c r="N350" s="25" t="s">
        <v>36</v>
      </c>
      <c r="O350" s="15" t="s">
        <v>123</v>
      </c>
      <c r="P350" t="str">
        <f>_xlfn.CONCAT(D350,"_",Q350,"_",O350)</f>
        <v>LT_Grange_092320_F15</v>
      </c>
      <c r="Q350" s="101" t="s">
        <v>170</v>
      </c>
      <c r="R350" s="216" t="s">
        <v>156</v>
      </c>
      <c r="S350" s="228" t="s">
        <v>156</v>
      </c>
      <c r="T350" s="7" t="s">
        <v>156</v>
      </c>
      <c r="U350" s="163">
        <v>196.2</v>
      </c>
      <c r="V350" s="163">
        <v>2.0699999999999998</v>
      </c>
      <c r="W350" s="163">
        <v>2.1800000000000002</v>
      </c>
    </row>
    <row r="351" spans="1:24" ht="15" customHeight="1">
      <c r="A351" s="14">
        <v>44097</v>
      </c>
      <c r="B351" s="15"/>
      <c r="C351" s="15" t="s">
        <v>39</v>
      </c>
      <c r="D351" s="15" t="s">
        <v>169</v>
      </c>
      <c r="E351" s="15"/>
      <c r="F351" s="15"/>
      <c r="G351" s="15">
        <v>63</v>
      </c>
      <c r="H351" s="15">
        <v>95</v>
      </c>
      <c r="I351" s="15">
        <v>5</v>
      </c>
      <c r="J351" s="15">
        <v>100</v>
      </c>
      <c r="K351" s="15">
        <v>50</v>
      </c>
      <c r="L351" s="25" t="s">
        <v>36</v>
      </c>
      <c r="M351" s="25" t="s">
        <v>36</v>
      </c>
      <c r="N351" s="25" t="s">
        <v>36</v>
      </c>
      <c r="O351" t="s">
        <v>171</v>
      </c>
      <c r="P351" t="str">
        <f>_xlfn.CONCAT(D351,"_",Q351,"_",O351)</f>
        <v>LT_Grange_092320_Control1</v>
      </c>
      <c r="Q351" s="101" t="s">
        <v>170</v>
      </c>
      <c r="R351" s="216" t="s">
        <v>156</v>
      </c>
      <c r="S351" s="228" t="s">
        <v>156</v>
      </c>
      <c r="T351" s="7" t="s">
        <v>156</v>
      </c>
      <c r="U351" s="110">
        <v>4.9000000000000004</v>
      </c>
    </row>
    <row r="352" spans="1:24" ht="15.75">
      <c r="A352" s="58">
        <v>44083</v>
      </c>
      <c r="B352" s="59"/>
      <c r="C352" s="59" t="s">
        <v>39</v>
      </c>
      <c r="D352" s="15" t="s">
        <v>169</v>
      </c>
      <c r="E352" s="59"/>
      <c r="F352" s="59"/>
      <c r="G352" s="59">
        <v>63</v>
      </c>
      <c r="H352" s="59">
        <v>95</v>
      </c>
      <c r="I352" s="59">
        <v>1</v>
      </c>
      <c r="J352" s="59">
        <v>60</v>
      </c>
      <c r="K352" s="59">
        <v>40</v>
      </c>
      <c r="L352" s="93">
        <v>5.5555555555555552E-2</v>
      </c>
      <c r="M352" s="93">
        <v>5.9027777777777783E-2</v>
      </c>
      <c r="N352" s="60">
        <v>5</v>
      </c>
      <c r="O352" s="59" t="s">
        <v>20</v>
      </c>
      <c r="P352" s="91" t="str">
        <f>_xlfn.CONCAT(D352,"_",Q352,"_",O352)</f>
        <v>LT_Grange_090920_F1</v>
      </c>
      <c r="Q352" s="7" t="s">
        <v>172</v>
      </c>
      <c r="R352" s="216">
        <v>1</v>
      </c>
      <c r="S352" s="231">
        <v>1</v>
      </c>
      <c r="U352" s="163">
        <v>197.7</v>
      </c>
      <c r="V352" s="163">
        <v>2.12</v>
      </c>
      <c r="W352" s="163">
        <v>0.38</v>
      </c>
      <c r="X352" s="162" t="s">
        <v>173</v>
      </c>
    </row>
    <row r="353" spans="1:23" ht="15.75">
      <c r="A353" s="58">
        <v>44083</v>
      </c>
      <c r="B353" s="59"/>
      <c r="C353" s="59" t="s">
        <v>39</v>
      </c>
      <c r="D353" s="15" t="s">
        <v>169</v>
      </c>
      <c r="E353" s="59"/>
      <c r="F353" s="59"/>
      <c r="G353" s="59">
        <v>63</v>
      </c>
      <c r="H353" s="59">
        <v>95</v>
      </c>
      <c r="I353" s="59">
        <v>1</v>
      </c>
      <c r="J353" s="59">
        <v>60</v>
      </c>
      <c r="K353" s="59">
        <v>40</v>
      </c>
      <c r="L353" s="93">
        <v>5.5555555555555552E-2</v>
      </c>
      <c r="M353" s="93">
        <v>5.9027777777777783E-2</v>
      </c>
      <c r="N353" s="60">
        <v>5</v>
      </c>
      <c r="O353" s="59" t="s">
        <v>21</v>
      </c>
      <c r="P353" s="91" t="str">
        <f>_xlfn.CONCAT(D353,"_",Q353,"_",O353)</f>
        <v>LT_Grange_090920_F2</v>
      </c>
      <c r="Q353" s="7" t="s">
        <v>172</v>
      </c>
      <c r="R353" s="216">
        <v>1</v>
      </c>
      <c r="S353" s="231">
        <v>1</v>
      </c>
      <c r="U353" s="163">
        <v>270.7</v>
      </c>
      <c r="V353" s="163">
        <v>2.1</v>
      </c>
      <c r="W353" s="163">
        <v>2.09</v>
      </c>
    </row>
    <row r="354" spans="1:23" ht="15.75">
      <c r="A354" s="58">
        <v>44083</v>
      </c>
      <c r="B354" s="59"/>
      <c r="C354" s="59" t="s">
        <v>39</v>
      </c>
      <c r="D354" s="15" t="s">
        <v>169</v>
      </c>
      <c r="E354" s="59"/>
      <c r="F354" s="59"/>
      <c r="G354" s="59">
        <v>63</v>
      </c>
      <c r="H354" s="59">
        <v>95</v>
      </c>
      <c r="I354" s="59">
        <v>1</v>
      </c>
      <c r="J354" s="59">
        <v>60</v>
      </c>
      <c r="K354" s="59">
        <v>40</v>
      </c>
      <c r="L354" s="93">
        <v>5.5555555555555552E-2</v>
      </c>
      <c r="M354" s="93">
        <v>5.9027777777777783E-2</v>
      </c>
      <c r="N354" s="60">
        <v>5</v>
      </c>
      <c r="O354" s="59" t="s">
        <v>22</v>
      </c>
      <c r="P354" s="91" t="str">
        <f>_xlfn.CONCAT(D354,"_",Q354,"_",O354)</f>
        <v>LT_Grange_090920_F3</v>
      </c>
      <c r="Q354" s="7" t="s">
        <v>172</v>
      </c>
      <c r="R354" s="216">
        <v>1</v>
      </c>
      <c r="S354" s="231">
        <v>1</v>
      </c>
      <c r="U354" s="163">
        <v>88.2</v>
      </c>
      <c r="V354" s="163">
        <v>2.08</v>
      </c>
      <c r="W354" s="163">
        <v>0.57999999999999996</v>
      </c>
    </row>
    <row r="355" spans="1:23" ht="15.75">
      <c r="A355" s="58">
        <v>44083</v>
      </c>
      <c r="B355" s="59"/>
      <c r="C355" s="59" t="s">
        <v>39</v>
      </c>
      <c r="D355" s="15" t="s">
        <v>169</v>
      </c>
      <c r="E355" s="59"/>
      <c r="F355" s="59"/>
      <c r="G355" s="59">
        <v>63</v>
      </c>
      <c r="H355" s="59">
        <v>95</v>
      </c>
      <c r="I355" s="59">
        <v>2</v>
      </c>
      <c r="J355" s="59">
        <v>95</v>
      </c>
      <c r="K355" s="59">
        <v>75</v>
      </c>
      <c r="L355" s="93">
        <v>6.458333333333334E-2</v>
      </c>
      <c r="M355" s="93">
        <v>6.805555555555555E-2</v>
      </c>
      <c r="N355" s="60">
        <v>9</v>
      </c>
      <c r="O355" s="59" t="s">
        <v>112</v>
      </c>
      <c r="P355" s="91" t="str">
        <f>_xlfn.CONCAT(D355,"_",Q355,"_",O355)</f>
        <v>LT_Grange_090920_F4</v>
      </c>
      <c r="Q355" s="7" t="s">
        <v>172</v>
      </c>
      <c r="R355" s="216">
        <v>1</v>
      </c>
      <c r="S355" s="231">
        <v>1</v>
      </c>
      <c r="U355" s="163">
        <v>109.5</v>
      </c>
      <c r="V355" s="163">
        <v>2.09</v>
      </c>
      <c r="W355" s="163">
        <v>0.59</v>
      </c>
    </row>
    <row r="356" spans="1:23" ht="15.75">
      <c r="A356" s="58">
        <v>44083</v>
      </c>
      <c r="B356" s="59"/>
      <c r="C356" s="59" t="s">
        <v>39</v>
      </c>
      <c r="D356" s="15" t="s">
        <v>169</v>
      </c>
      <c r="E356" s="59"/>
      <c r="F356" s="59"/>
      <c r="G356" s="59">
        <v>63</v>
      </c>
      <c r="H356" s="59">
        <v>95</v>
      </c>
      <c r="I356" s="59">
        <v>2</v>
      </c>
      <c r="J356" s="59">
        <v>95</v>
      </c>
      <c r="K356" s="59">
        <v>75</v>
      </c>
      <c r="L356" s="93">
        <v>6.458333333333334E-2</v>
      </c>
      <c r="M356" s="93">
        <v>6.805555555555555E-2</v>
      </c>
      <c r="N356" s="60">
        <v>9</v>
      </c>
      <c r="O356" s="59" t="s">
        <v>113</v>
      </c>
      <c r="P356" s="91" t="str">
        <f>_xlfn.CONCAT(D356,"_",Q356,"_",O356)</f>
        <v>LT_Grange_090920_F5</v>
      </c>
      <c r="Q356" s="7" t="s">
        <v>172</v>
      </c>
      <c r="R356" s="216">
        <v>1</v>
      </c>
      <c r="S356" s="231">
        <v>1</v>
      </c>
      <c r="U356" s="163">
        <v>163.69999999999999</v>
      </c>
      <c r="V356" s="163">
        <v>2.06</v>
      </c>
      <c r="W356" s="163">
        <v>0.98</v>
      </c>
    </row>
    <row r="357" spans="1:23" ht="15.75">
      <c r="A357" s="58">
        <v>44083</v>
      </c>
      <c r="B357" s="59"/>
      <c r="C357" s="59" t="s">
        <v>39</v>
      </c>
      <c r="D357" s="15" t="s">
        <v>169</v>
      </c>
      <c r="E357" s="59"/>
      <c r="F357" s="59"/>
      <c r="G357" s="59">
        <v>63</v>
      </c>
      <c r="H357" s="59">
        <v>95</v>
      </c>
      <c r="I357" s="59">
        <v>2</v>
      </c>
      <c r="J357" s="59">
        <v>95</v>
      </c>
      <c r="K357" s="59">
        <v>75</v>
      </c>
      <c r="L357" s="93">
        <v>6.458333333333334E-2</v>
      </c>
      <c r="M357" s="93">
        <v>6.805555555555555E-2</v>
      </c>
      <c r="N357" s="60">
        <v>9</v>
      </c>
      <c r="O357" s="59" t="s">
        <v>114</v>
      </c>
      <c r="P357" s="91" t="str">
        <f>_xlfn.CONCAT(D357,"_",Q357,"_",O357)</f>
        <v>LT_Grange_090920_F6</v>
      </c>
      <c r="Q357" s="7" t="s">
        <v>172</v>
      </c>
      <c r="R357" s="216">
        <v>1</v>
      </c>
      <c r="S357" s="231">
        <v>1</v>
      </c>
      <c r="U357" s="163">
        <v>162.80000000000001</v>
      </c>
      <c r="V357" s="163">
        <v>2.06</v>
      </c>
      <c r="W357" s="163">
        <v>2.0499999999999998</v>
      </c>
    </row>
    <row r="358" spans="1:23" ht="15.75">
      <c r="A358" s="58">
        <v>44083</v>
      </c>
      <c r="B358" s="59"/>
      <c r="C358" s="59" t="s">
        <v>39</v>
      </c>
      <c r="D358" s="15" t="s">
        <v>169</v>
      </c>
      <c r="E358" s="59"/>
      <c r="F358" s="59"/>
      <c r="G358" s="59">
        <v>63</v>
      </c>
      <c r="H358" s="59">
        <v>95</v>
      </c>
      <c r="I358" s="59">
        <v>3</v>
      </c>
      <c r="J358" s="59">
        <v>75</v>
      </c>
      <c r="K358" s="59">
        <v>25</v>
      </c>
      <c r="L358" s="93">
        <v>8.0555555555555561E-2</v>
      </c>
      <c r="M358" s="93">
        <v>8.4027777777777771E-2</v>
      </c>
      <c r="N358" s="60">
        <v>1</v>
      </c>
      <c r="O358" s="59" t="s">
        <v>115</v>
      </c>
      <c r="P358" s="91" t="str">
        <f>_xlfn.CONCAT(D358,"_",Q358,"_",O358)</f>
        <v>LT_Grange_090920_F7</v>
      </c>
      <c r="Q358" s="7" t="s">
        <v>172</v>
      </c>
      <c r="R358" s="216">
        <v>1</v>
      </c>
      <c r="S358" s="231">
        <v>1</v>
      </c>
      <c r="U358" s="163">
        <v>187.8</v>
      </c>
      <c r="V358" s="163">
        <v>2.12</v>
      </c>
      <c r="W358" s="163">
        <v>1.1000000000000001</v>
      </c>
    </row>
    <row r="359" spans="1:23" ht="15.75">
      <c r="A359" s="58">
        <v>44083</v>
      </c>
      <c r="B359" s="59"/>
      <c r="C359" s="59" t="s">
        <v>39</v>
      </c>
      <c r="D359" s="15" t="s">
        <v>169</v>
      </c>
      <c r="E359" s="59"/>
      <c r="F359" s="59"/>
      <c r="G359" s="59">
        <v>63</v>
      </c>
      <c r="H359" s="59">
        <v>95</v>
      </c>
      <c r="I359" s="59">
        <v>3</v>
      </c>
      <c r="J359" s="59">
        <v>75</v>
      </c>
      <c r="K359" s="59">
        <v>25</v>
      </c>
      <c r="L359" s="93">
        <v>8.0555555555555561E-2</v>
      </c>
      <c r="M359" s="93">
        <v>8.4027777777777771E-2</v>
      </c>
      <c r="N359" s="60">
        <v>1</v>
      </c>
      <c r="O359" s="59" t="s">
        <v>116</v>
      </c>
      <c r="P359" s="91" t="str">
        <f>_xlfn.CONCAT(D359,"_",Q359,"_",O359)</f>
        <v>LT_Grange_090920_F8</v>
      </c>
      <c r="Q359" s="7" t="s">
        <v>172</v>
      </c>
      <c r="R359" s="216">
        <v>1</v>
      </c>
      <c r="S359" s="231">
        <v>1</v>
      </c>
      <c r="U359" s="163">
        <v>209.1</v>
      </c>
      <c r="V359" s="163">
        <v>2.1</v>
      </c>
      <c r="W359" s="163">
        <v>1.97</v>
      </c>
    </row>
    <row r="360" spans="1:23" ht="15.75">
      <c r="A360" s="58">
        <v>44083</v>
      </c>
      <c r="B360" s="59"/>
      <c r="C360" s="59" t="s">
        <v>39</v>
      </c>
      <c r="D360" s="15" t="s">
        <v>169</v>
      </c>
      <c r="E360" s="59"/>
      <c r="F360" s="59"/>
      <c r="G360" s="59">
        <v>63</v>
      </c>
      <c r="H360" s="59">
        <v>95</v>
      </c>
      <c r="I360" s="59">
        <v>3</v>
      </c>
      <c r="J360" s="59">
        <v>75</v>
      </c>
      <c r="K360" s="59">
        <v>25</v>
      </c>
      <c r="L360" s="93">
        <v>8.0555555555555561E-2</v>
      </c>
      <c r="M360" s="93">
        <v>8.4027777777777771E-2</v>
      </c>
      <c r="N360" s="60">
        <v>1</v>
      </c>
      <c r="O360" s="59" t="s">
        <v>117</v>
      </c>
      <c r="P360" s="91" t="str">
        <f>_xlfn.CONCAT(D360,"_",Q360,"_",O360)</f>
        <v>LT_Grange_090920_F9</v>
      </c>
      <c r="Q360" s="7" t="s">
        <v>172</v>
      </c>
      <c r="R360" s="216">
        <v>1</v>
      </c>
      <c r="S360" s="231">
        <v>1</v>
      </c>
      <c r="U360" s="163">
        <v>238.3</v>
      </c>
      <c r="V360" s="163">
        <v>2.08</v>
      </c>
      <c r="W360" s="163">
        <v>2.29</v>
      </c>
    </row>
    <row r="361" spans="1:23" ht="15.75">
      <c r="A361" s="58">
        <v>44083</v>
      </c>
      <c r="B361" s="59"/>
      <c r="C361" s="59" t="s">
        <v>39</v>
      </c>
      <c r="D361" s="15" t="s">
        <v>169</v>
      </c>
      <c r="E361" s="59"/>
      <c r="F361" s="59"/>
      <c r="G361" s="59">
        <v>63</v>
      </c>
      <c r="H361" s="59">
        <v>95</v>
      </c>
      <c r="I361" s="59">
        <v>4</v>
      </c>
      <c r="J361" s="59">
        <v>75</v>
      </c>
      <c r="K361" s="59">
        <v>25</v>
      </c>
      <c r="L361" s="92" t="s">
        <v>36</v>
      </c>
      <c r="M361" s="92" t="s">
        <v>36</v>
      </c>
      <c r="N361" s="92" t="s">
        <v>36</v>
      </c>
      <c r="O361" s="59" t="s">
        <v>118</v>
      </c>
      <c r="P361" s="91" t="str">
        <f>_xlfn.CONCAT(D361,"_",Q361,"_",O361)</f>
        <v>LT_Grange_090920_F10</v>
      </c>
      <c r="Q361" s="7" t="s">
        <v>172</v>
      </c>
      <c r="R361" s="216">
        <v>1</v>
      </c>
      <c r="S361" s="231">
        <v>1</v>
      </c>
      <c r="U361" s="163">
        <v>113</v>
      </c>
      <c r="V361" s="163">
        <v>2.11</v>
      </c>
      <c r="W361" s="163">
        <v>0.66</v>
      </c>
    </row>
    <row r="362" spans="1:23" ht="15.75">
      <c r="A362" s="58">
        <v>44083</v>
      </c>
      <c r="B362" s="59"/>
      <c r="C362" s="59" t="s">
        <v>39</v>
      </c>
      <c r="D362" s="15" t="s">
        <v>169</v>
      </c>
      <c r="E362" s="59"/>
      <c r="F362" s="59"/>
      <c r="G362" s="59">
        <v>63</v>
      </c>
      <c r="H362" s="59">
        <v>95</v>
      </c>
      <c r="I362" s="59">
        <v>4</v>
      </c>
      <c r="J362" s="59">
        <v>75</v>
      </c>
      <c r="K362" s="59">
        <v>25</v>
      </c>
      <c r="L362" s="92" t="s">
        <v>36</v>
      </c>
      <c r="M362" s="92" t="s">
        <v>36</v>
      </c>
      <c r="N362" s="92" t="s">
        <v>36</v>
      </c>
      <c r="O362" s="59" t="s">
        <v>119</v>
      </c>
      <c r="P362" s="91" t="str">
        <f>_xlfn.CONCAT(D362,"_",Q362,"_",O362)</f>
        <v>LT_Grange_090920_F11</v>
      </c>
      <c r="Q362" s="7" t="s">
        <v>172</v>
      </c>
      <c r="R362" s="216">
        <v>1</v>
      </c>
      <c r="S362" s="231">
        <v>1</v>
      </c>
      <c r="U362" s="163">
        <v>156.4</v>
      </c>
      <c r="V362" s="163">
        <v>2.11</v>
      </c>
      <c r="W362" s="163">
        <v>1.22</v>
      </c>
    </row>
    <row r="363" spans="1:23" ht="15.75">
      <c r="A363" s="58">
        <v>44083</v>
      </c>
      <c r="B363" s="59"/>
      <c r="C363" s="59" t="s">
        <v>39</v>
      </c>
      <c r="D363" s="15" t="s">
        <v>169</v>
      </c>
      <c r="E363" s="59"/>
      <c r="F363" s="59"/>
      <c r="G363" s="59">
        <v>63</v>
      </c>
      <c r="H363" s="59">
        <v>95</v>
      </c>
      <c r="I363" s="59">
        <v>4</v>
      </c>
      <c r="J363" s="59">
        <v>75</v>
      </c>
      <c r="K363" s="59">
        <v>25</v>
      </c>
      <c r="L363" s="92" t="s">
        <v>36</v>
      </c>
      <c r="M363" s="92" t="s">
        <v>36</v>
      </c>
      <c r="N363" s="92" t="s">
        <v>36</v>
      </c>
      <c r="O363" s="59" t="s">
        <v>120</v>
      </c>
      <c r="P363" s="91" t="str">
        <f>_xlfn.CONCAT(D363,"_",Q363,"_",O363)</f>
        <v>LT_Grange_090920_F12</v>
      </c>
      <c r="Q363" s="7" t="s">
        <v>172</v>
      </c>
      <c r="R363" s="216">
        <v>1</v>
      </c>
      <c r="S363" s="231">
        <v>1</v>
      </c>
      <c r="U363" s="163">
        <v>177.9</v>
      </c>
      <c r="V363" s="163">
        <v>2.1</v>
      </c>
      <c r="W363" s="163">
        <v>0.86</v>
      </c>
    </row>
    <row r="364" spans="1:23" ht="15.75">
      <c r="A364" s="58">
        <v>44083</v>
      </c>
      <c r="B364" s="59"/>
      <c r="C364" s="59" t="s">
        <v>39</v>
      </c>
      <c r="D364" s="15" t="s">
        <v>169</v>
      </c>
      <c r="E364" s="59"/>
      <c r="F364" s="59"/>
      <c r="G364" s="59">
        <v>63</v>
      </c>
      <c r="H364" s="59">
        <v>95</v>
      </c>
      <c r="I364" s="59">
        <v>5</v>
      </c>
      <c r="J364" s="59">
        <v>100</v>
      </c>
      <c r="K364" s="59">
        <v>50</v>
      </c>
      <c r="L364" s="92" t="s">
        <v>36</v>
      </c>
      <c r="M364" s="92" t="s">
        <v>36</v>
      </c>
      <c r="N364" s="92" t="s">
        <v>36</v>
      </c>
      <c r="O364" s="59" t="s">
        <v>121</v>
      </c>
      <c r="P364" s="91" t="str">
        <f>_xlfn.CONCAT(D364,"_",Q364,"_",O364)</f>
        <v>LT_Grange_090920_F13</v>
      </c>
      <c r="Q364" s="7" t="s">
        <v>172</v>
      </c>
      <c r="R364" s="216">
        <v>1</v>
      </c>
      <c r="S364" s="231">
        <v>1</v>
      </c>
      <c r="U364" s="163">
        <v>234.8</v>
      </c>
      <c r="V364" s="163">
        <v>2.12</v>
      </c>
      <c r="W364" s="163">
        <v>1.38</v>
      </c>
    </row>
    <row r="365" spans="1:23" ht="15.75">
      <c r="A365" s="58">
        <v>44083</v>
      </c>
      <c r="B365" s="59"/>
      <c r="C365" s="59" t="s">
        <v>39</v>
      </c>
      <c r="D365" s="15" t="s">
        <v>169</v>
      </c>
      <c r="E365" s="59"/>
      <c r="F365" s="59"/>
      <c r="G365" s="59">
        <v>63</v>
      </c>
      <c r="H365" s="59">
        <v>95</v>
      </c>
      <c r="I365" s="59">
        <v>5</v>
      </c>
      <c r="J365" s="59">
        <v>100</v>
      </c>
      <c r="K365" s="59">
        <v>50</v>
      </c>
      <c r="L365" s="92" t="s">
        <v>36</v>
      </c>
      <c r="M365" s="92" t="s">
        <v>36</v>
      </c>
      <c r="N365" s="92" t="s">
        <v>36</v>
      </c>
      <c r="O365" s="59" t="s">
        <v>122</v>
      </c>
      <c r="P365" s="91" t="str">
        <f>_xlfn.CONCAT(D365,"_",Q365,"_",O365)</f>
        <v>LT_Grange_090920_F14</v>
      </c>
      <c r="Q365" s="7" t="s">
        <v>172</v>
      </c>
      <c r="R365" s="216">
        <v>1</v>
      </c>
      <c r="S365" s="231">
        <v>1</v>
      </c>
      <c r="U365" s="163">
        <v>200.1</v>
      </c>
      <c r="V365" s="163">
        <v>2.12</v>
      </c>
      <c r="W365" s="163">
        <v>1</v>
      </c>
    </row>
    <row r="366" spans="1:23" ht="15.75">
      <c r="A366" s="58">
        <v>44083</v>
      </c>
      <c r="B366" s="59"/>
      <c r="C366" s="59" t="s">
        <v>39</v>
      </c>
      <c r="D366" s="15" t="s">
        <v>169</v>
      </c>
      <c r="E366" s="59"/>
      <c r="F366" s="59"/>
      <c r="G366" s="59">
        <v>63</v>
      </c>
      <c r="H366" s="59">
        <v>95</v>
      </c>
      <c r="I366" s="59">
        <v>5</v>
      </c>
      <c r="J366" s="59">
        <v>100</v>
      </c>
      <c r="K366" s="59">
        <v>50</v>
      </c>
      <c r="L366" s="92" t="s">
        <v>36</v>
      </c>
      <c r="M366" s="92" t="s">
        <v>36</v>
      </c>
      <c r="N366" s="92" t="s">
        <v>36</v>
      </c>
      <c r="O366" s="59" t="s">
        <v>123</v>
      </c>
      <c r="P366" s="91" t="str">
        <f>_xlfn.CONCAT(D366,"_",Q366,"_",O366)</f>
        <v>LT_Grange_090920_F15</v>
      </c>
      <c r="Q366" s="7" t="s">
        <v>172</v>
      </c>
      <c r="R366" s="216">
        <v>1</v>
      </c>
      <c r="S366" s="231">
        <v>1</v>
      </c>
      <c r="U366" s="163">
        <v>204.9</v>
      </c>
      <c r="V366" s="163">
        <v>2.1</v>
      </c>
      <c r="W366" s="163">
        <v>1.64</v>
      </c>
    </row>
    <row r="367" spans="1:23" ht="15.75">
      <c r="A367" s="142">
        <v>44083</v>
      </c>
      <c r="B367" s="98" t="s">
        <v>38</v>
      </c>
      <c r="C367" s="98" t="s">
        <v>39</v>
      </c>
      <c r="D367" s="98" t="s">
        <v>174</v>
      </c>
      <c r="E367" s="98">
        <v>15</v>
      </c>
      <c r="F367" s="98" t="s">
        <v>29</v>
      </c>
      <c r="G367" s="98">
        <v>81</v>
      </c>
      <c r="H367" s="98">
        <v>5</v>
      </c>
      <c r="I367" s="98">
        <v>1</v>
      </c>
      <c r="J367" s="98">
        <v>20</v>
      </c>
      <c r="K367" s="98">
        <v>10</v>
      </c>
      <c r="L367" s="153">
        <v>0.50069444444444444</v>
      </c>
      <c r="M367" s="153">
        <v>0.50416666666666665</v>
      </c>
      <c r="N367" s="99">
        <v>1</v>
      </c>
      <c r="O367" s="98" t="s">
        <v>20</v>
      </c>
      <c r="P367" s="87" t="str">
        <f>_xlfn.CONCAT(D367,"_",Q367,"_",O367)</f>
        <v>LT_Waterville_Sheds_090920_F1</v>
      </c>
      <c r="Q367" s="101" t="s">
        <v>172</v>
      </c>
      <c r="R367" s="216"/>
    </row>
    <row r="368" spans="1:23" ht="15.75">
      <c r="A368" s="142">
        <v>44083</v>
      </c>
      <c r="B368" s="98" t="s">
        <v>38</v>
      </c>
      <c r="C368" s="98" t="s">
        <v>39</v>
      </c>
      <c r="D368" s="98" t="s">
        <v>174</v>
      </c>
      <c r="E368" s="98">
        <v>15</v>
      </c>
      <c r="F368" s="98" t="s">
        <v>29</v>
      </c>
      <c r="G368" s="98">
        <v>81</v>
      </c>
      <c r="H368" s="98">
        <v>5</v>
      </c>
      <c r="I368" s="98">
        <v>1</v>
      </c>
      <c r="J368" s="98">
        <v>20</v>
      </c>
      <c r="K368" s="98">
        <v>10</v>
      </c>
      <c r="L368" s="153">
        <v>0.50069444444444444</v>
      </c>
      <c r="M368" s="153">
        <v>0.50416666666666665</v>
      </c>
      <c r="N368" s="99">
        <v>1</v>
      </c>
      <c r="O368" s="98" t="s">
        <v>21</v>
      </c>
      <c r="P368" s="87" t="str">
        <f>_xlfn.CONCAT(D368,"_",Q368,"_",O368)</f>
        <v>LT_Waterville_Sheds_090920_F2</v>
      </c>
      <c r="Q368" s="101" t="s">
        <v>172</v>
      </c>
      <c r="R368" s="216"/>
    </row>
    <row r="369" spans="1:18" ht="15.75">
      <c r="A369" s="142">
        <v>44083</v>
      </c>
      <c r="B369" s="98" t="s">
        <v>38</v>
      </c>
      <c r="C369" s="98" t="s">
        <v>39</v>
      </c>
      <c r="D369" s="98" t="s">
        <v>174</v>
      </c>
      <c r="E369" s="98">
        <v>15</v>
      </c>
      <c r="F369" s="98" t="s">
        <v>29</v>
      </c>
      <c r="G369" s="98">
        <v>81</v>
      </c>
      <c r="H369" s="98">
        <v>5</v>
      </c>
      <c r="I369" s="98">
        <v>1</v>
      </c>
      <c r="J369" s="98">
        <v>20</v>
      </c>
      <c r="K369" s="98">
        <v>10</v>
      </c>
      <c r="L369" s="153">
        <v>0.50069444444444444</v>
      </c>
      <c r="M369" s="153">
        <v>0.50416666666666665</v>
      </c>
      <c r="N369" s="99">
        <v>1</v>
      </c>
      <c r="O369" s="98" t="s">
        <v>22</v>
      </c>
      <c r="P369" s="87" t="str">
        <f>_xlfn.CONCAT(D369,"_",Q369,"_",O369)</f>
        <v>LT_Waterville_Sheds_090920_F3</v>
      </c>
      <c r="Q369" s="101" t="s">
        <v>172</v>
      </c>
      <c r="R369" s="216"/>
    </row>
    <row r="370" spans="1:18" ht="15.75">
      <c r="A370" s="142">
        <v>44083</v>
      </c>
      <c r="B370" s="98" t="s">
        <v>38</v>
      </c>
      <c r="C370" s="98" t="s">
        <v>39</v>
      </c>
      <c r="D370" s="98" t="s">
        <v>174</v>
      </c>
      <c r="E370" s="98">
        <v>15</v>
      </c>
      <c r="F370" s="98" t="s">
        <v>29</v>
      </c>
      <c r="G370" s="98">
        <v>81</v>
      </c>
      <c r="H370" s="98">
        <v>5</v>
      </c>
      <c r="I370" s="98">
        <v>2</v>
      </c>
      <c r="J370" s="98">
        <v>195</v>
      </c>
      <c r="K370" s="98">
        <v>70</v>
      </c>
      <c r="L370" s="153">
        <v>0.52569444444444446</v>
      </c>
      <c r="M370" s="153">
        <v>0.52986111111111112</v>
      </c>
      <c r="N370" s="99">
        <v>10</v>
      </c>
      <c r="O370" s="98" t="s">
        <v>112</v>
      </c>
      <c r="P370" s="87" t="str">
        <f>_xlfn.CONCAT(D370,"_",Q370,"_",O370)</f>
        <v>LT_Waterville_Sheds_090920_F4</v>
      </c>
      <c r="Q370" s="101" t="s">
        <v>172</v>
      </c>
      <c r="R370" s="216"/>
    </row>
    <row r="371" spans="1:18" ht="15.75">
      <c r="A371" s="142">
        <v>44083</v>
      </c>
      <c r="B371" s="98" t="s">
        <v>38</v>
      </c>
      <c r="C371" s="98" t="s">
        <v>39</v>
      </c>
      <c r="D371" s="98" t="s">
        <v>174</v>
      </c>
      <c r="E371" s="98">
        <v>15</v>
      </c>
      <c r="F371" s="98" t="s">
        <v>29</v>
      </c>
      <c r="G371" s="98">
        <v>81</v>
      </c>
      <c r="H371" s="98">
        <v>5</v>
      </c>
      <c r="I371" s="98">
        <v>2</v>
      </c>
      <c r="J371" s="98">
        <v>195</v>
      </c>
      <c r="K371" s="98">
        <v>70</v>
      </c>
      <c r="L371" s="153">
        <v>0.52569444444444446</v>
      </c>
      <c r="M371" s="153">
        <v>0.52986111111111112</v>
      </c>
      <c r="N371" s="99">
        <v>10</v>
      </c>
      <c r="O371" s="98" t="s">
        <v>113</v>
      </c>
      <c r="P371" s="87" t="str">
        <f>_xlfn.CONCAT(D371,"_",Q371,"_",O371)</f>
        <v>LT_Waterville_Sheds_090920_F5</v>
      </c>
      <c r="Q371" s="101" t="s">
        <v>172</v>
      </c>
      <c r="R371" s="216"/>
    </row>
    <row r="372" spans="1:18" ht="15.75">
      <c r="A372" s="142">
        <v>44083</v>
      </c>
      <c r="B372" s="98" t="s">
        <v>38</v>
      </c>
      <c r="C372" s="98" t="s">
        <v>39</v>
      </c>
      <c r="D372" s="98" t="s">
        <v>174</v>
      </c>
      <c r="E372" s="98">
        <v>15</v>
      </c>
      <c r="F372" s="98" t="s">
        <v>29</v>
      </c>
      <c r="G372" s="98">
        <v>81</v>
      </c>
      <c r="H372" s="98">
        <v>5</v>
      </c>
      <c r="I372" s="98">
        <v>2</v>
      </c>
      <c r="J372" s="98">
        <v>195</v>
      </c>
      <c r="K372" s="98">
        <v>70</v>
      </c>
      <c r="L372" s="153">
        <v>0.52569444444444446</v>
      </c>
      <c r="M372" s="153">
        <v>0.52986111111111112</v>
      </c>
      <c r="N372" s="99">
        <v>10</v>
      </c>
      <c r="O372" s="98" t="s">
        <v>114</v>
      </c>
      <c r="P372" s="87" t="str">
        <f>_xlfn.CONCAT(D372,"_",Q372,"_",O372)</f>
        <v>LT_Waterville_Sheds_090920_F6</v>
      </c>
      <c r="Q372" s="101" t="s">
        <v>172</v>
      </c>
      <c r="R372" s="216"/>
    </row>
    <row r="373" spans="1:18" ht="15.75">
      <c r="A373" s="142">
        <v>44083</v>
      </c>
      <c r="B373" s="98" t="s">
        <v>38</v>
      </c>
      <c r="C373" s="98" t="s">
        <v>39</v>
      </c>
      <c r="D373" s="98" t="s">
        <v>174</v>
      </c>
      <c r="E373" s="98">
        <v>15</v>
      </c>
      <c r="F373" s="98" t="s">
        <v>29</v>
      </c>
      <c r="G373" s="98">
        <v>81</v>
      </c>
      <c r="H373" s="98">
        <v>5</v>
      </c>
      <c r="I373" s="98">
        <v>3</v>
      </c>
      <c r="J373" s="98">
        <v>185</v>
      </c>
      <c r="K373" s="98">
        <v>15</v>
      </c>
      <c r="L373" s="153">
        <v>0.53611111111111109</v>
      </c>
      <c r="M373" s="98"/>
      <c r="N373" s="99" t="s">
        <v>36</v>
      </c>
      <c r="O373" s="98" t="s">
        <v>115</v>
      </c>
      <c r="P373" s="87" t="str">
        <f>_xlfn.CONCAT(D373,"_",Q373,"_",O373)</f>
        <v>LT_Waterville_Sheds_090920_F7</v>
      </c>
      <c r="Q373" s="101" t="s">
        <v>172</v>
      </c>
      <c r="R373" s="216"/>
    </row>
    <row r="374" spans="1:18" ht="15.75">
      <c r="A374" s="142">
        <v>44083</v>
      </c>
      <c r="B374" s="98" t="s">
        <v>38</v>
      </c>
      <c r="C374" s="98" t="s">
        <v>39</v>
      </c>
      <c r="D374" s="98" t="s">
        <v>174</v>
      </c>
      <c r="E374" s="98">
        <v>15</v>
      </c>
      <c r="F374" s="98" t="s">
        <v>29</v>
      </c>
      <c r="G374" s="98">
        <v>81</v>
      </c>
      <c r="H374" s="98">
        <v>5</v>
      </c>
      <c r="I374" s="98">
        <v>3</v>
      </c>
      <c r="J374" s="98">
        <v>185</v>
      </c>
      <c r="K374" s="98">
        <v>15</v>
      </c>
      <c r="L374" s="153">
        <v>0.53611111111111109</v>
      </c>
      <c r="M374" s="98"/>
      <c r="N374" s="99" t="s">
        <v>36</v>
      </c>
      <c r="O374" s="98" t="s">
        <v>116</v>
      </c>
      <c r="P374" s="87" t="str">
        <f>_xlfn.CONCAT(D374,"_",Q374,"_",O374)</f>
        <v>LT_Waterville_Sheds_090920_F8</v>
      </c>
      <c r="Q374" s="101" t="s">
        <v>172</v>
      </c>
      <c r="R374" s="216"/>
    </row>
    <row r="375" spans="1:18" ht="15.75">
      <c r="A375" s="142">
        <v>44083</v>
      </c>
      <c r="B375" s="98" t="s">
        <v>38</v>
      </c>
      <c r="C375" s="98" t="s">
        <v>39</v>
      </c>
      <c r="D375" s="98" t="s">
        <v>174</v>
      </c>
      <c r="E375" s="98">
        <v>15</v>
      </c>
      <c r="F375" s="98" t="s">
        <v>29</v>
      </c>
      <c r="G375" s="98">
        <v>81</v>
      </c>
      <c r="H375" s="98">
        <v>5</v>
      </c>
      <c r="I375" s="98">
        <v>3</v>
      </c>
      <c r="J375" s="98">
        <v>185</v>
      </c>
      <c r="K375" s="98">
        <v>15</v>
      </c>
      <c r="L375" s="153">
        <v>0.53611111111111109</v>
      </c>
      <c r="M375" s="98"/>
      <c r="N375" s="99" t="s">
        <v>36</v>
      </c>
      <c r="O375" s="98" t="s">
        <v>117</v>
      </c>
      <c r="P375" s="87" t="str">
        <f>_xlfn.CONCAT(D375,"_",Q375,"_",O375)</f>
        <v>LT_Waterville_Sheds_090920_F9</v>
      </c>
      <c r="Q375" s="101" t="s">
        <v>172</v>
      </c>
      <c r="R375" s="216"/>
    </row>
    <row r="376" spans="1:18" ht="15.75">
      <c r="A376" s="142">
        <v>44083</v>
      </c>
      <c r="B376" s="98" t="s">
        <v>38</v>
      </c>
      <c r="C376" s="98" t="s">
        <v>39</v>
      </c>
      <c r="D376" s="98" t="s">
        <v>174</v>
      </c>
      <c r="E376" s="98">
        <v>15</v>
      </c>
      <c r="F376" s="98" t="s">
        <v>29</v>
      </c>
      <c r="G376" s="98">
        <v>81</v>
      </c>
      <c r="H376" s="98">
        <v>5</v>
      </c>
      <c r="I376" s="98">
        <v>4</v>
      </c>
      <c r="J376" s="98">
        <v>232</v>
      </c>
      <c r="K376" s="98">
        <v>100</v>
      </c>
      <c r="L376" s="153">
        <v>4.3750000000000004E-2</v>
      </c>
      <c r="M376" s="153">
        <v>4.7916666666666663E-2</v>
      </c>
      <c r="N376" s="99">
        <v>13</v>
      </c>
      <c r="O376" s="98" t="s">
        <v>118</v>
      </c>
      <c r="P376" s="87" t="str">
        <f>_xlfn.CONCAT(D376,"_",Q376,"_",O376)</f>
        <v>LT_Waterville_Sheds_090920_F10</v>
      </c>
      <c r="Q376" s="101" t="s">
        <v>172</v>
      </c>
      <c r="R376" s="216"/>
    </row>
    <row r="377" spans="1:18" ht="15.75">
      <c r="A377" s="142">
        <v>44083</v>
      </c>
      <c r="B377" s="98" t="s">
        <v>38</v>
      </c>
      <c r="C377" s="98" t="s">
        <v>39</v>
      </c>
      <c r="D377" s="98" t="s">
        <v>174</v>
      </c>
      <c r="E377" s="98">
        <v>15</v>
      </c>
      <c r="F377" s="98" t="s">
        <v>29</v>
      </c>
      <c r="G377" s="98">
        <v>81</v>
      </c>
      <c r="H377" s="98">
        <v>5</v>
      </c>
      <c r="I377" s="98">
        <v>4</v>
      </c>
      <c r="J377" s="98">
        <v>232</v>
      </c>
      <c r="K377" s="98">
        <v>100</v>
      </c>
      <c r="L377" s="153">
        <v>4.3750000000000004E-2</v>
      </c>
      <c r="M377" s="153">
        <v>4.7916666666666663E-2</v>
      </c>
      <c r="N377" s="99">
        <v>13</v>
      </c>
      <c r="O377" s="98" t="s">
        <v>119</v>
      </c>
      <c r="P377" s="87" t="str">
        <f>_xlfn.CONCAT(D377,"_",Q377,"_",O377)</f>
        <v>LT_Waterville_Sheds_090920_F11</v>
      </c>
      <c r="Q377" s="101" t="s">
        <v>172</v>
      </c>
      <c r="R377" s="216"/>
    </row>
    <row r="378" spans="1:18" ht="15.75">
      <c r="A378" s="142">
        <v>44083</v>
      </c>
      <c r="B378" s="98" t="s">
        <v>38</v>
      </c>
      <c r="C378" s="98" t="s">
        <v>39</v>
      </c>
      <c r="D378" s="98" t="s">
        <v>174</v>
      </c>
      <c r="E378" s="98">
        <v>15</v>
      </c>
      <c r="F378" s="98" t="s">
        <v>29</v>
      </c>
      <c r="G378" s="98">
        <v>81</v>
      </c>
      <c r="H378" s="98">
        <v>5</v>
      </c>
      <c r="I378" s="98">
        <v>4</v>
      </c>
      <c r="J378" s="98">
        <v>232</v>
      </c>
      <c r="K378" s="98">
        <v>100</v>
      </c>
      <c r="L378" s="153">
        <v>4.3750000000000004E-2</v>
      </c>
      <c r="M378" s="153">
        <v>4.7916666666666663E-2</v>
      </c>
      <c r="N378" s="99">
        <v>13</v>
      </c>
      <c r="O378" s="98" t="s">
        <v>122</v>
      </c>
      <c r="P378" s="87" t="str">
        <f>_xlfn.CONCAT(D378,"_",Q378,"_",O378)</f>
        <v>LT_Waterville_Sheds_090920_F14</v>
      </c>
      <c r="Q378" s="101" t="s">
        <v>172</v>
      </c>
      <c r="R378" s="216"/>
    </row>
    <row r="379" spans="1:18" ht="15.75">
      <c r="A379" s="142">
        <v>44083</v>
      </c>
      <c r="B379" s="98" t="s">
        <v>38</v>
      </c>
      <c r="C379" s="98" t="s">
        <v>39</v>
      </c>
      <c r="D379" s="98" t="s">
        <v>174</v>
      </c>
      <c r="E379" s="98">
        <v>15</v>
      </c>
      <c r="F379" s="98" t="s">
        <v>29</v>
      </c>
      <c r="G379" s="98">
        <v>81</v>
      </c>
      <c r="H379" s="98">
        <v>5</v>
      </c>
      <c r="I379" s="98">
        <v>5</v>
      </c>
      <c r="J379" s="98">
        <v>202</v>
      </c>
      <c r="K379" s="98">
        <v>25</v>
      </c>
      <c r="L379" s="153">
        <v>5.9027777777777783E-2</v>
      </c>
      <c r="M379" s="98"/>
      <c r="N379" s="99" t="s">
        <v>36</v>
      </c>
      <c r="O379" s="98" t="s">
        <v>120</v>
      </c>
      <c r="P379" s="87" t="str">
        <f>_xlfn.CONCAT(D379,"_",Q379,"_",O379)</f>
        <v>LT_Waterville_Sheds_090920_F12</v>
      </c>
      <c r="Q379" s="101" t="s">
        <v>172</v>
      </c>
      <c r="R379" s="216"/>
    </row>
    <row r="380" spans="1:18" ht="15.75">
      <c r="A380" s="142">
        <v>44083</v>
      </c>
      <c r="B380" s="98" t="s">
        <v>38</v>
      </c>
      <c r="C380" s="98" t="s">
        <v>39</v>
      </c>
      <c r="D380" s="98" t="s">
        <v>174</v>
      </c>
      <c r="E380" s="98">
        <v>15</v>
      </c>
      <c r="F380" s="98" t="s">
        <v>29</v>
      </c>
      <c r="G380" s="98">
        <v>81</v>
      </c>
      <c r="H380" s="98">
        <v>5</v>
      </c>
      <c r="I380" s="98">
        <v>5</v>
      </c>
      <c r="J380" s="98">
        <v>202</v>
      </c>
      <c r="K380" s="98">
        <v>25</v>
      </c>
      <c r="L380" s="153">
        <v>5.9027777777777783E-2</v>
      </c>
      <c r="M380" s="98"/>
      <c r="N380" s="99" t="s">
        <v>36</v>
      </c>
      <c r="O380" s="98" t="s">
        <v>121</v>
      </c>
      <c r="P380" s="87" t="str">
        <f>_xlfn.CONCAT(D380,"_",Q380,"_",O380)</f>
        <v>LT_Waterville_Sheds_090920_F13</v>
      </c>
      <c r="Q380" s="101" t="s">
        <v>172</v>
      </c>
      <c r="R380" s="216"/>
    </row>
    <row r="381" spans="1:18" ht="15.75">
      <c r="A381" s="142">
        <v>44083</v>
      </c>
      <c r="B381" s="98" t="s">
        <v>38</v>
      </c>
      <c r="C381" s="98" t="s">
        <v>39</v>
      </c>
      <c r="D381" s="98" t="s">
        <v>174</v>
      </c>
      <c r="E381" s="98">
        <v>15</v>
      </c>
      <c r="F381" s="98" t="s">
        <v>29</v>
      </c>
      <c r="G381" s="98">
        <v>81</v>
      </c>
      <c r="H381" s="98">
        <v>5</v>
      </c>
      <c r="I381" s="98">
        <v>5</v>
      </c>
      <c r="J381" s="98">
        <v>202</v>
      </c>
      <c r="K381" s="98">
        <v>25</v>
      </c>
      <c r="L381" s="153">
        <v>5.9027777777777783E-2</v>
      </c>
      <c r="M381" s="98"/>
      <c r="N381" s="99" t="s">
        <v>36</v>
      </c>
      <c r="O381" s="98" t="s">
        <v>123</v>
      </c>
      <c r="P381" s="87" t="str">
        <f>_xlfn.CONCAT(D381,"_",Q381,"_",O381)</f>
        <v>LT_Waterville_Sheds_090920_F15</v>
      </c>
      <c r="Q381" s="101" t="s">
        <v>172</v>
      </c>
      <c r="R381" s="216"/>
    </row>
    <row r="382" spans="1:18" ht="15.75">
      <c r="A382" s="115">
        <v>44097</v>
      </c>
      <c r="B382" s="121"/>
      <c r="C382" s="121" t="s">
        <v>39</v>
      </c>
      <c r="D382" s="121" t="s">
        <v>174</v>
      </c>
      <c r="E382" s="121"/>
      <c r="F382" s="121"/>
      <c r="G382" s="121">
        <v>63</v>
      </c>
      <c r="H382" s="121">
        <v>30</v>
      </c>
      <c r="I382" s="121">
        <v>1</v>
      </c>
      <c r="J382" s="121">
        <v>115</v>
      </c>
      <c r="K382" s="121">
        <v>50</v>
      </c>
      <c r="L382" s="127">
        <v>0.13749999999999998</v>
      </c>
      <c r="M382" s="127">
        <v>0.14097222222222222</v>
      </c>
      <c r="N382" s="130">
        <v>14</v>
      </c>
      <c r="O382" s="121" t="s">
        <v>20</v>
      </c>
      <c r="P382" s="91" t="str">
        <f>_xlfn.CONCAT(D382,"_",Q382,"_",O382)</f>
        <v>LT_Waterville_Sheds_092320_F1</v>
      </c>
      <c r="Q382" s="109" t="s">
        <v>170</v>
      </c>
      <c r="R382" s="216"/>
    </row>
    <row r="383" spans="1:18" ht="15.75">
      <c r="A383" s="115">
        <v>44097</v>
      </c>
      <c r="B383" s="121"/>
      <c r="C383" s="121" t="s">
        <v>39</v>
      </c>
      <c r="D383" s="121" t="s">
        <v>174</v>
      </c>
      <c r="E383" s="121"/>
      <c r="F383" s="121"/>
      <c r="G383" s="121">
        <v>63</v>
      </c>
      <c r="H383" s="121">
        <v>30</v>
      </c>
      <c r="I383" s="121">
        <v>1</v>
      </c>
      <c r="J383" s="121">
        <v>115</v>
      </c>
      <c r="K383" s="121">
        <v>50</v>
      </c>
      <c r="L383" s="127">
        <v>0.13749999999999998</v>
      </c>
      <c r="M383" s="127">
        <v>0.14097222222222222</v>
      </c>
      <c r="N383" s="130">
        <v>14</v>
      </c>
      <c r="O383" s="121" t="s">
        <v>21</v>
      </c>
      <c r="P383" s="91" t="str">
        <f>_xlfn.CONCAT(D383,"_",Q383,"_",O383)</f>
        <v>LT_Waterville_Sheds_092320_F2</v>
      </c>
      <c r="Q383" s="109" t="s">
        <v>170</v>
      </c>
      <c r="R383" s="216"/>
    </row>
    <row r="384" spans="1:18" ht="15.75">
      <c r="A384" s="115">
        <v>44097</v>
      </c>
      <c r="B384" s="121"/>
      <c r="C384" s="121" t="s">
        <v>39</v>
      </c>
      <c r="D384" s="121" t="s">
        <v>174</v>
      </c>
      <c r="E384" s="121"/>
      <c r="F384" s="121"/>
      <c r="G384" s="121">
        <v>63</v>
      </c>
      <c r="H384" s="121">
        <v>30</v>
      </c>
      <c r="I384" s="121">
        <v>1</v>
      </c>
      <c r="J384" s="121">
        <v>115</v>
      </c>
      <c r="K384" s="121">
        <v>50</v>
      </c>
      <c r="L384" s="127">
        <v>0.13749999999999998</v>
      </c>
      <c r="M384" s="127">
        <v>0.14097222222222222</v>
      </c>
      <c r="N384" s="130">
        <v>14</v>
      </c>
      <c r="O384" s="121" t="s">
        <v>22</v>
      </c>
      <c r="P384" s="91" t="str">
        <f>_xlfn.CONCAT(D384,"_",Q384,"_",O384)</f>
        <v>LT_Waterville_Sheds_092320_F3</v>
      </c>
      <c r="Q384" s="109" t="s">
        <v>170</v>
      </c>
      <c r="R384" s="216"/>
    </row>
    <row r="385" spans="1:23" ht="15.75">
      <c r="A385" s="115">
        <v>44097</v>
      </c>
      <c r="B385" s="121"/>
      <c r="C385" s="121" t="s">
        <v>39</v>
      </c>
      <c r="D385" s="121" t="s">
        <v>174</v>
      </c>
      <c r="E385" s="121"/>
      <c r="F385" s="121"/>
      <c r="G385" s="121">
        <v>63</v>
      </c>
      <c r="H385" s="121">
        <v>30</v>
      </c>
      <c r="I385" s="121">
        <v>2</v>
      </c>
      <c r="J385" s="121">
        <v>175</v>
      </c>
      <c r="K385" s="121">
        <v>50</v>
      </c>
      <c r="L385" s="127">
        <v>0.1451388888888889</v>
      </c>
      <c r="M385" s="127">
        <v>0.14861111111111111</v>
      </c>
      <c r="N385" s="130">
        <v>11</v>
      </c>
      <c r="O385" s="121" t="s">
        <v>112</v>
      </c>
      <c r="P385" s="91" t="str">
        <f>_xlfn.CONCAT(D385,"_",Q385,"_",O385)</f>
        <v>LT_Waterville_Sheds_092320_F4</v>
      </c>
      <c r="Q385" s="109" t="s">
        <v>170</v>
      </c>
      <c r="R385" s="216"/>
    </row>
    <row r="386" spans="1:23" ht="15.75">
      <c r="A386" s="115">
        <v>44097</v>
      </c>
      <c r="B386" s="121"/>
      <c r="C386" s="121" t="s">
        <v>39</v>
      </c>
      <c r="D386" s="121" t="s">
        <v>174</v>
      </c>
      <c r="E386" s="121"/>
      <c r="F386" s="121"/>
      <c r="G386" s="121">
        <v>63</v>
      </c>
      <c r="H386" s="121">
        <v>30</v>
      </c>
      <c r="I386" s="121">
        <v>2</v>
      </c>
      <c r="J386" s="121">
        <v>175</v>
      </c>
      <c r="K386" s="121">
        <v>50</v>
      </c>
      <c r="L386" s="127">
        <v>0.1451388888888889</v>
      </c>
      <c r="M386" s="127">
        <v>0.14861111111111111</v>
      </c>
      <c r="N386" s="130">
        <v>11</v>
      </c>
      <c r="O386" s="121" t="s">
        <v>113</v>
      </c>
      <c r="P386" s="91" t="str">
        <f>_xlfn.CONCAT(D386,"_",Q386,"_",O386)</f>
        <v>LT_Waterville_Sheds_092320_F5</v>
      </c>
      <c r="Q386" s="109" t="s">
        <v>170</v>
      </c>
      <c r="R386" s="216"/>
    </row>
    <row r="387" spans="1:23" ht="15.75">
      <c r="A387" s="115">
        <v>44097</v>
      </c>
      <c r="B387" s="121"/>
      <c r="C387" s="121" t="s">
        <v>39</v>
      </c>
      <c r="D387" s="121" t="s">
        <v>174</v>
      </c>
      <c r="E387" s="121"/>
      <c r="F387" s="121"/>
      <c r="G387" s="121">
        <v>63</v>
      </c>
      <c r="H387" s="121">
        <v>30</v>
      </c>
      <c r="I387" s="121">
        <v>2</v>
      </c>
      <c r="J387" s="121">
        <v>175</v>
      </c>
      <c r="K387" s="121">
        <v>50</v>
      </c>
      <c r="L387" s="127">
        <v>0.1451388888888889</v>
      </c>
      <c r="M387" s="127">
        <v>0.14861111111111111</v>
      </c>
      <c r="N387" s="130">
        <v>11</v>
      </c>
      <c r="O387" s="121" t="s">
        <v>114</v>
      </c>
      <c r="P387" s="91" t="str">
        <f>_xlfn.CONCAT(D387,"_",Q387,"_",O387)</f>
        <v>LT_Waterville_Sheds_092320_F6</v>
      </c>
      <c r="Q387" s="109" t="s">
        <v>170</v>
      </c>
      <c r="R387" s="216"/>
    </row>
    <row r="388" spans="1:23" ht="15.75">
      <c r="A388" s="115">
        <v>44097</v>
      </c>
      <c r="B388" s="121"/>
      <c r="C388" s="121" t="s">
        <v>39</v>
      </c>
      <c r="D388" s="121" t="s">
        <v>174</v>
      </c>
      <c r="E388" s="121"/>
      <c r="F388" s="121"/>
      <c r="G388" s="121">
        <v>63</v>
      </c>
      <c r="H388" s="121">
        <v>30</v>
      </c>
      <c r="I388" s="121">
        <v>3</v>
      </c>
      <c r="J388" s="121">
        <v>230</v>
      </c>
      <c r="K388" s="121">
        <v>75</v>
      </c>
      <c r="L388" s="127">
        <v>0.15277777777777776</v>
      </c>
      <c r="M388" s="127">
        <v>0.15625</v>
      </c>
      <c r="N388" s="130">
        <v>5</v>
      </c>
      <c r="O388" s="121" t="s">
        <v>115</v>
      </c>
      <c r="P388" s="91" t="str">
        <f>_xlfn.CONCAT(D388,"_",Q388,"_",O388)</f>
        <v>LT_Waterville_Sheds_092320_F7</v>
      </c>
      <c r="Q388" s="109" t="s">
        <v>170</v>
      </c>
      <c r="R388" s="216"/>
    </row>
    <row r="389" spans="1:23" ht="15.75">
      <c r="A389" s="115">
        <v>44097</v>
      </c>
      <c r="B389" s="121"/>
      <c r="C389" s="121" t="s">
        <v>39</v>
      </c>
      <c r="D389" s="121" t="s">
        <v>174</v>
      </c>
      <c r="E389" s="121"/>
      <c r="F389" s="121"/>
      <c r="G389" s="121">
        <v>63</v>
      </c>
      <c r="H389" s="121">
        <v>30</v>
      </c>
      <c r="I389" s="121">
        <v>3</v>
      </c>
      <c r="J389" s="121">
        <v>230</v>
      </c>
      <c r="K389" s="121">
        <v>75</v>
      </c>
      <c r="L389" s="127">
        <v>0.15277777777777776</v>
      </c>
      <c r="M389" s="127">
        <v>0.15625</v>
      </c>
      <c r="N389" s="130">
        <v>5</v>
      </c>
      <c r="O389" s="121" t="s">
        <v>116</v>
      </c>
      <c r="P389" s="91" t="str">
        <f>_xlfn.CONCAT(D389,"_",Q389,"_",O389)</f>
        <v>LT_Waterville_Sheds_092320_F8</v>
      </c>
      <c r="Q389" s="109" t="s">
        <v>170</v>
      </c>
      <c r="R389" s="216"/>
    </row>
    <row r="390" spans="1:23" ht="15.75">
      <c r="A390" s="115">
        <v>44097</v>
      </c>
      <c r="B390" s="121"/>
      <c r="C390" s="121" t="s">
        <v>39</v>
      </c>
      <c r="D390" s="121" t="s">
        <v>174</v>
      </c>
      <c r="E390" s="121"/>
      <c r="F390" s="121"/>
      <c r="G390" s="121">
        <v>63</v>
      </c>
      <c r="H390" s="121">
        <v>30</v>
      </c>
      <c r="I390" s="121">
        <v>3</v>
      </c>
      <c r="J390" s="121">
        <v>230</v>
      </c>
      <c r="K390" s="121">
        <v>75</v>
      </c>
      <c r="L390" s="127">
        <v>0.15277777777777776</v>
      </c>
      <c r="M390" s="127">
        <v>0.15625</v>
      </c>
      <c r="N390" s="130">
        <v>5</v>
      </c>
      <c r="O390" s="121" t="s">
        <v>117</v>
      </c>
      <c r="P390" s="91" t="str">
        <f>_xlfn.CONCAT(D390,"_",Q390,"_",O390)</f>
        <v>LT_Waterville_Sheds_092320_F9</v>
      </c>
      <c r="Q390" s="109" t="s">
        <v>170</v>
      </c>
      <c r="R390" s="216"/>
    </row>
    <row r="391" spans="1:23" ht="15.75">
      <c r="A391" s="115">
        <v>44097</v>
      </c>
      <c r="B391" s="121"/>
      <c r="C391" s="121" t="s">
        <v>39</v>
      </c>
      <c r="D391" s="121" t="s">
        <v>174</v>
      </c>
      <c r="E391" s="121"/>
      <c r="F391" s="121"/>
      <c r="G391" s="121">
        <v>63</v>
      </c>
      <c r="H391" s="121">
        <v>30</v>
      </c>
      <c r="I391" s="121">
        <v>4</v>
      </c>
      <c r="J391" s="121">
        <v>210</v>
      </c>
      <c r="K391" s="121">
        <v>30</v>
      </c>
      <c r="L391" s="125" t="s">
        <v>36</v>
      </c>
      <c r="M391" s="125" t="s">
        <v>36</v>
      </c>
      <c r="N391" s="125" t="s">
        <v>36</v>
      </c>
      <c r="O391" s="121" t="s">
        <v>118</v>
      </c>
      <c r="P391" s="91" t="str">
        <f>_xlfn.CONCAT(D391,"_",Q391,"_",O391)</f>
        <v>LT_Waterville_Sheds_092320_F10</v>
      </c>
      <c r="Q391" s="109" t="s">
        <v>170</v>
      </c>
      <c r="R391" s="216"/>
    </row>
    <row r="392" spans="1:23" ht="15.75">
      <c r="A392" s="115">
        <v>44097</v>
      </c>
      <c r="B392" s="121"/>
      <c r="C392" s="121" t="s">
        <v>39</v>
      </c>
      <c r="D392" s="121" t="s">
        <v>174</v>
      </c>
      <c r="E392" s="121"/>
      <c r="F392" s="121"/>
      <c r="G392" s="121">
        <v>63</v>
      </c>
      <c r="H392" s="121">
        <v>30</v>
      </c>
      <c r="I392" s="121">
        <v>4</v>
      </c>
      <c r="J392" s="121">
        <v>210</v>
      </c>
      <c r="K392" s="121">
        <v>30</v>
      </c>
      <c r="L392" s="125" t="s">
        <v>36</v>
      </c>
      <c r="M392" s="125" t="s">
        <v>36</v>
      </c>
      <c r="N392" s="125" t="s">
        <v>36</v>
      </c>
      <c r="O392" s="121" t="s">
        <v>119</v>
      </c>
      <c r="P392" s="91" t="str">
        <f>_xlfn.CONCAT(D392,"_",Q392,"_",O392)</f>
        <v>LT_Waterville_Sheds_092320_F11</v>
      </c>
      <c r="Q392" s="109" t="s">
        <v>170</v>
      </c>
      <c r="R392" s="216"/>
    </row>
    <row r="393" spans="1:23" ht="15.75">
      <c r="A393" s="115">
        <v>44097</v>
      </c>
      <c r="B393" s="121"/>
      <c r="C393" s="121" t="s">
        <v>39</v>
      </c>
      <c r="D393" s="121" t="s">
        <v>174</v>
      </c>
      <c r="E393" s="121"/>
      <c r="F393" s="121"/>
      <c r="G393" s="121">
        <v>63</v>
      </c>
      <c r="H393" s="121">
        <v>30</v>
      </c>
      <c r="I393" s="121">
        <v>4</v>
      </c>
      <c r="J393" s="121">
        <v>210</v>
      </c>
      <c r="K393" s="121">
        <v>30</v>
      </c>
      <c r="L393" s="125" t="s">
        <v>36</v>
      </c>
      <c r="M393" s="125" t="s">
        <v>36</v>
      </c>
      <c r="N393" s="125" t="s">
        <v>36</v>
      </c>
      <c r="O393" s="121" t="s">
        <v>120</v>
      </c>
      <c r="P393" s="91" t="str">
        <f>_xlfn.CONCAT(D393,"_",Q393,"_",O393)</f>
        <v>LT_Waterville_Sheds_092320_F12</v>
      </c>
      <c r="Q393" s="109" t="s">
        <v>170</v>
      </c>
      <c r="R393" s="216"/>
    </row>
    <row r="394" spans="1:23" ht="15.75">
      <c r="A394" s="115">
        <v>44097</v>
      </c>
      <c r="B394" s="121"/>
      <c r="C394" s="121" t="s">
        <v>39</v>
      </c>
      <c r="D394" s="121" t="s">
        <v>174</v>
      </c>
      <c r="E394" s="121"/>
      <c r="F394" s="121"/>
      <c r="G394" s="121">
        <v>63</v>
      </c>
      <c r="H394" s="121">
        <v>30</v>
      </c>
      <c r="I394" s="121">
        <v>5</v>
      </c>
      <c r="J394" s="121">
        <v>190</v>
      </c>
      <c r="K394" s="121">
        <v>80</v>
      </c>
      <c r="L394" s="125" t="s">
        <v>36</v>
      </c>
      <c r="M394" s="125" t="s">
        <v>36</v>
      </c>
      <c r="N394" s="125" t="s">
        <v>36</v>
      </c>
      <c r="O394" s="121" t="s">
        <v>121</v>
      </c>
      <c r="P394" s="91" t="str">
        <f>_xlfn.CONCAT(D394,"_",Q394,"_",O394)</f>
        <v>LT_Waterville_Sheds_092320_F13</v>
      </c>
      <c r="Q394" s="109" t="s">
        <v>170</v>
      </c>
      <c r="R394" s="216"/>
    </row>
    <row r="395" spans="1:23" ht="15.75">
      <c r="A395" s="115">
        <v>44097</v>
      </c>
      <c r="B395" s="121"/>
      <c r="C395" s="121" t="s">
        <v>39</v>
      </c>
      <c r="D395" s="121" t="s">
        <v>174</v>
      </c>
      <c r="E395" s="121"/>
      <c r="F395" s="121"/>
      <c r="G395" s="121">
        <v>63</v>
      </c>
      <c r="H395" s="121">
        <v>30</v>
      </c>
      <c r="I395" s="121">
        <v>5</v>
      </c>
      <c r="J395" s="121">
        <v>190</v>
      </c>
      <c r="K395" s="121">
        <v>80</v>
      </c>
      <c r="L395" s="125" t="s">
        <v>36</v>
      </c>
      <c r="M395" s="125" t="s">
        <v>36</v>
      </c>
      <c r="N395" s="125" t="s">
        <v>36</v>
      </c>
      <c r="O395" s="121" t="s">
        <v>122</v>
      </c>
      <c r="P395" s="91" t="str">
        <f>_xlfn.CONCAT(D395,"_",Q395,"_",O395)</f>
        <v>LT_Waterville_Sheds_092320_F14</v>
      </c>
      <c r="Q395" s="109" t="s">
        <v>170</v>
      </c>
      <c r="R395" s="216"/>
    </row>
    <row r="396" spans="1:23" ht="15.75">
      <c r="A396" s="115">
        <v>44097</v>
      </c>
      <c r="B396" s="121"/>
      <c r="C396" s="121" t="s">
        <v>39</v>
      </c>
      <c r="D396" s="121" t="s">
        <v>174</v>
      </c>
      <c r="E396" s="121"/>
      <c r="F396" s="121"/>
      <c r="G396" s="121">
        <v>63</v>
      </c>
      <c r="H396" s="121">
        <v>30</v>
      </c>
      <c r="I396" s="121">
        <v>5</v>
      </c>
      <c r="J396" s="121">
        <v>190</v>
      </c>
      <c r="K396" s="121">
        <v>80</v>
      </c>
      <c r="L396" s="125" t="s">
        <v>36</v>
      </c>
      <c r="M396" s="125" t="s">
        <v>36</v>
      </c>
      <c r="N396" s="125" t="s">
        <v>36</v>
      </c>
      <c r="O396" s="121" t="s">
        <v>123</v>
      </c>
      <c r="P396" s="91" t="str">
        <f>_xlfn.CONCAT(D396,"_",Q396,"_",O396)</f>
        <v>LT_Waterville_Sheds_092320_F15</v>
      </c>
      <c r="Q396" s="109" t="s">
        <v>170</v>
      </c>
      <c r="R396" s="216"/>
    </row>
    <row r="397" spans="1:23" ht="15.75">
      <c r="A397" s="1">
        <v>44090</v>
      </c>
      <c r="B397" s="2" t="s">
        <v>66</v>
      </c>
      <c r="C397" s="2" t="s">
        <v>87</v>
      </c>
      <c r="D397" s="2" t="s">
        <v>175</v>
      </c>
      <c r="E397" s="2">
        <v>22</v>
      </c>
      <c r="F397" s="2" t="s">
        <v>35</v>
      </c>
      <c r="G397" s="2">
        <v>59</v>
      </c>
      <c r="H397" s="2" t="s">
        <v>36</v>
      </c>
      <c r="I397" s="2">
        <v>1</v>
      </c>
      <c r="J397" s="2">
        <v>41</v>
      </c>
      <c r="K397" s="2">
        <v>25</v>
      </c>
      <c r="L397" s="3">
        <v>0.48749999999999999</v>
      </c>
      <c r="M397" s="3">
        <v>0.4909722222222222</v>
      </c>
      <c r="N397" s="18">
        <v>2</v>
      </c>
      <c r="O397" s="2" t="s">
        <v>20</v>
      </c>
      <c r="P397" t="str">
        <f>_xlfn.CONCAT(D397,"_",Q397,"_",O397)</f>
        <v>MM_Swede_091620_F1</v>
      </c>
      <c r="Q397" s="101" t="s">
        <v>167</v>
      </c>
      <c r="R397" s="216" t="s">
        <v>156</v>
      </c>
      <c r="S397" s="235">
        <v>1</v>
      </c>
      <c r="T397" s="139">
        <v>1</v>
      </c>
      <c r="U397">
        <v>252</v>
      </c>
      <c r="V397" s="163">
        <v>2.12</v>
      </c>
      <c r="W397" s="163">
        <v>1.65</v>
      </c>
    </row>
    <row r="398" spans="1:23" ht="15.75">
      <c r="A398" s="1">
        <v>44090</v>
      </c>
      <c r="B398" s="2" t="s">
        <v>66</v>
      </c>
      <c r="C398" s="2" t="s">
        <v>87</v>
      </c>
      <c r="D398" s="2" t="s">
        <v>175</v>
      </c>
      <c r="E398" s="2">
        <v>22</v>
      </c>
      <c r="F398" s="2" t="s">
        <v>35</v>
      </c>
      <c r="G398" s="2">
        <v>59</v>
      </c>
      <c r="H398" s="2" t="s">
        <v>36</v>
      </c>
      <c r="I398" s="2">
        <v>1</v>
      </c>
      <c r="J398" s="2">
        <v>41</v>
      </c>
      <c r="K398" s="2">
        <v>25</v>
      </c>
      <c r="L398" s="3">
        <v>0.48749999999999999</v>
      </c>
      <c r="M398" s="3">
        <v>0.4909722222222222</v>
      </c>
      <c r="N398" s="18">
        <v>2</v>
      </c>
      <c r="O398" s="2" t="s">
        <v>21</v>
      </c>
      <c r="P398" t="str">
        <f>_xlfn.CONCAT(D398,"_",Q398,"_",O398)</f>
        <v>MM_Swede_091620_F2</v>
      </c>
      <c r="Q398" s="101" t="s">
        <v>167</v>
      </c>
      <c r="R398" s="216" t="s">
        <v>156</v>
      </c>
      <c r="S398" s="235">
        <v>1</v>
      </c>
      <c r="T398" s="139">
        <v>1</v>
      </c>
      <c r="U398">
        <v>133.30000000000001</v>
      </c>
      <c r="V398" s="163">
        <v>2.11</v>
      </c>
      <c r="W398" s="163">
        <v>1.67</v>
      </c>
    </row>
    <row r="399" spans="1:23" ht="15.75">
      <c r="A399" s="1">
        <v>44090</v>
      </c>
      <c r="B399" s="2" t="s">
        <v>66</v>
      </c>
      <c r="C399" s="2" t="s">
        <v>87</v>
      </c>
      <c r="D399" s="2" t="s">
        <v>175</v>
      </c>
      <c r="E399" s="2">
        <v>22</v>
      </c>
      <c r="F399" s="2" t="s">
        <v>35</v>
      </c>
      <c r="G399" s="2">
        <v>59</v>
      </c>
      <c r="H399" s="2" t="s">
        <v>36</v>
      </c>
      <c r="I399" s="2">
        <v>1</v>
      </c>
      <c r="J399" s="2">
        <v>41</v>
      </c>
      <c r="K399" s="2">
        <v>25</v>
      </c>
      <c r="L399" s="3">
        <v>0.48749999999999999</v>
      </c>
      <c r="M399" s="3">
        <v>0.4909722222222222</v>
      </c>
      <c r="N399" s="18">
        <v>2</v>
      </c>
      <c r="O399" s="2" t="s">
        <v>22</v>
      </c>
      <c r="P399" t="str">
        <f>_xlfn.CONCAT(D399,"_",Q399,"_",O399)</f>
        <v>MM_Swede_091620_F3</v>
      </c>
      <c r="Q399" s="101" t="s">
        <v>167</v>
      </c>
      <c r="R399" s="216" t="s">
        <v>156</v>
      </c>
      <c r="S399" s="235">
        <v>1</v>
      </c>
      <c r="T399" s="139">
        <v>1</v>
      </c>
      <c r="U399">
        <v>161.80000000000001</v>
      </c>
      <c r="V399" s="163">
        <v>2.12</v>
      </c>
      <c r="W399" s="163">
        <v>2</v>
      </c>
    </row>
    <row r="400" spans="1:23" ht="15.75">
      <c r="A400" s="1">
        <v>44090</v>
      </c>
      <c r="B400" s="2" t="s">
        <v>66</v>
      </c>
      <c r="C400" s="2" t="s">
        <v>87</v>
      </c>
      <c r="D400" s="2" t="s">
        <v>175</v>
      </c>
      <c r="E400" s="2">
        <v>22</v>
      </c>
      <c r="F400" s="2" t="s">
        <v>35</v>
      </c>
      <c r="G400" s="2">
        <v>59</v>
      </c>
      <c r="H400" s="2" t="s">
        <v>36</v>
      </c>
      <c r="I400" s="2">
        <v>2</v>
      </c>
      <c r="J400" s="2">
        <v>70</v>
      </c>
      <c r="K400" s="2">
        <v>15</v>
      </c>
      <c r="L400" s="3">
        <v>0.5</v>
      </c>
      <c r="M400" s="3">
        <v>0.50347222222222221</v>
      </c>
      <c r="N400" s="18">
        <v>0</v>
      </c>
      <c r="O400" s="2" t="s">
        <v>112</v>
      </c>
      <c r="P400" t="str">
        <f>_xlfn.CONCAT(D400,"_",Q400,"_",O400)</f>
        <v>MM_Swede_091620_F4</v>
      </c>
      <c r="Q400" s="101" t="s">
        <v>167</v>
      </c>
      <c r="R400" s="216" t="s">
        <v>156</v>
      </c>
      <c r="S400" s="235">
        <v>1</v>
      </c>
      <c r="T400" s="139">
        <v>1</v>
      </c>
      <c r="U400">
        <v>321.3</v>
      </c>
      <c r="V400" s="163">
        <v>2.14</v>
      </c>
      <c r="W400" s="163">
        <v>1.39</v>
      </c>
    </row>
    <row r="401" spans="1:23" ht="15.75">
      <c r="A401" s="30">
        <v>44090</v>
      </c>
      <c r="B401" s="31" t="s">
        <v>66</v>
      </c>
      <c r="C401" s="31" t="s">
        <v>87</v>
      </c>
      <c r="D401" s="31" t="s">
        <v>175</v>
      </c>
      <c r="E401" s="31">
        <v>22</v>
      </c>
      <c r="F401" s="31" t="s">
        <v>35</v>
      </c>
      <c r="G401" s="31">
        <v>59</v>
      </c>
      <c r="H401" s="31" t="s">
        <v>36</v>
      </c>
      <c r="I401" s="31">
        <v>2</v>
      </c>
      <c r="J401" s="31">
        <v>70</v>
      </c>
      <c r="K401" s="31">
        <v>15</v>
      </c>
      <c r="L401" s="32">
        <v>0.5</v>
      </c>
      <c r="M401" s="32">
        <v>0.50347222222222221</v>
      </c>
      <c r="N401" s="33">
        <v>0</v>
      </c>
      <c r="O401" s="31" t="s">
        <v>113</v>
      </c>
      <c r="P401" s="34" t="str">
        <f>_xlfn.CONCAT(D401,"_",Q401,"_",O401)</f>
        <v>MM_Swede_091620_F5</v>
      </c>
      <c r="Q401" s="102" t="s">
        <v>167</v>
      </c>
      <c r="R401" s="219" t="s">
        <v>176</v>
      </c>
      <c r="S401" s="236"/>
      <c r="T401" s="140"/>
      <c r="U401" s="34"/>
      <c r="W401" s="44"/>
    </row>
    <row r="402" spans="1:23" ht="15.75">
      <c r="A402" s="1">
        <v>44090</v>
      </c>
      <c r="B402" s="2" t="s">
        <v>66</v>
      </c>
      <c r="C402" s="2" t="s">
        <v>87</v>
      </c>
      <c r="D402" s="2" t="s">
        <v>175</v>
      </c>
      <c r="E402" s="2">
        <v>22</v>
      </c>
      <c r="F402" s="2" t="s">
        <v>35</v>
      </c>
      <c r="G402" s="2">
        <v>59</v>
      </c>
      <c r="H402" s="2" t="s">
        <v>36</v>
      </c>
      <c r="I402" s="2">
        <v>2</v>
      </c>
      <c r="J402" s="2">
        <v>70</v>
      </c>
      <c r="K402" s="2">
        <v>15</v>
      </c>
      <c r="L402" s="3">
        <v>0.5</v>
      </c>
      <c r="M402" s="3">
        <v>0.50347222222222221</v>
      </c>
      <c r="N402" s="18">
        <v>0</v>
      </c>
      <c r="O402" s="2" t="s">
        <v>114</v>
      </c>
      <c r="P402" t="str">
        <f>_xlfn.CONCAT(D402,"_",Q402,"_",O402)</f>
        <v>MM_Swede_091620_F6</v>
      </c>
      <c r="Q402" s="101" t="s">
        <v>167</v>
      </c>
      <c r="R402" s="216" t="s">
        <v>156</v>
      </c>
      <c r="S402" s="235">
        <v>1</v>
      </c>
      <c r="T402" s="139">
        <v>1</v>
      </c>
      <c r="U402">
        <v>156.19999999999999</v>
      </c>
      <c r="V402" s="163">
        <v>2.06</v>
      </c>
      <c r="W402" s="163">
        <v>1.78</v>
      </c>
    </row>
    <row r="403" spans="1:23" ht="15.75">
      <c r="A403" s="1">
        <v>44090</v>
      </c>
      <c r="B403" s="2" t="s">
        <v>66</v>
      </c>
      <c r="C403" s="2" t="s">
        <v>87</v>
      </c>
      <c r="D403" s="2" t="s">
        <v>175</v>
      </c>
      <c r="E403" s="2">
        <v>22</v>
      </c>
      <c r="F403" s="2" t="s">
        <v>35</v>
      </c>
      <c r="G403" s="2">
        <v>59</v>
      </c>
      <c r="H403" s="2" t="s">
        <v>36</v>
      </c>
      <c r="I403" s="2">
        <v>3</v>
      </c>
      <c r="J403" s="2">
        <v>150</v>
      </c>
      <c r="K403" s="2">
        <v>5</v>
      </c>
      <c r="L403" s="2"/>
      <c r="M403" s="2"/>
      <c r="N403" s="18" t="s">
        <v>36</v>
      </c>
      <c r="O403" s="2" t="s">
        <v>115</v>
      </c>
      <c r="P403" t="str">
        <f>_xlfn.CONCAT(D403,"_",Q403,"_",O403)</f>
        <v>MM_Swede_091620_F7</v>
      </c>
      <c r="Q403" s="101" t="s">
        <v>167</v>
      </c>
      <c r="R403" s="216" t="s">
        <v>156</v>
      </c>
      <c r="S403" s="235">
        <v>1</v>
      </c>
      <c r="T403" s="139">
        <v>1</v>
      </c>
      <c r="U403">
        <v>149</v>
      </c>
      <c r="V403" s="163">
        <v>2.12</v>
      </c>
      <c r="W403" s="163">
        <v>1.92</v>
      </c>
    </row>
    <row r="404" spans="1:23" ht="15.75">
      <c r="A404" s="1">
        <v>44090</v>
      </c>
      <c r="B404" s="2" t="s">
        <v>66</v>
      </c>
      <c r="C404" s="2" t="s">
        <v>87</v>
      </c>
      <c r="D404" s="2" t="s">
        <v>175</v>
      </c>
      <c r="E404" s="2">
        <v>22</v>
      </c>
      <c r="F404" s="2" t="s">
        <v>35</v>
      </c>
      <c r="G404" s="2">
        <v>59</v>
      </c>
      <c r="H404" s="2" t="s">
        <v>36</v>
      </c>
      <c r="I404" s="2">
        <v>3</v>
      </c>
      <c r="J404" s="2">
        <v>150</v>
      </c>
      <c r="K404" s="2">
        <v>5</v>
      </c>
      <c r="L404" s="2"/>
      <c r="M404" s="2"/>
      <c r="N404" s="18" t="s">
        <v>36</v>
      </c>
      <c r="O404" s="2" t="s">
        <v>116</v>
      </c>
      <c r="P404" t="str">
        <f>_xlfn.CONCAT(D404,"_",Q404,"_",O404)</f>
        <v>MM_Swede_091620_F8</v>
      </c>
      <c r="Q404" s="101" t="s">
        <v>167</v>
      </c>
      <c r="R404" s="216" t="s">
        <v>156</v>
      </c>
      <c r="S404" s="235">
        <v>1</v>
      </c>
      <c r="T404" s="139">
        <v>1</v>
      </c>
      <c r="U404">
        <v>210.3</v>
      </c>
      <c r="V404" s="163">
        <v>2.12</v>
      </c>
      <c r="W404" s="163">
        <v>1.95</v>
      </c>
    </row>
    <row r="405" spans="1:23" ht="15.75">
      <c r="A405" s="1">
        <v>44090</v>
      </c>
      <c r="B405" s="2" t="s">
        <v>66</v>
      </c>
      <c r="C405" s="2" t="s">
        <v>87</v>
      </c>
      <c r="D405" s="2" t="s">
        <v>175</v>
      </c>
      <c r="E405" s="2">
        <v>22</v>
      </c>
      <c r="F405" s="2" t="s">
        <v>35</v>
      </c>
      <c r="G405" s="2">
        <v>59</v>
      </c>
      <c r="H405" s="2" t="s">
        <v>36</v>
      </c>
      <c r="I405" s="2">
        <v>3</v>
      </c>
      <c r="J405" s="2">
        <v>150</v>
      </c>
      <c r="K405" s="2">
        <v>5</v>
      </c>
      <c r="L405" s="2"/>
      <c r="M405" s="2"/>
      <c r="N405" s="18" t="s">
        <v>36</v>
      </c>
      <c r="O405" s="2" t="s">
        <v>117</v>
      </c>
      <c r="P405" t="str">
        <f>_xlfn.CONCAT(D405,"_",Q405,"_",O405)</f>
        <v>MM_Swede_091620_F9</v>
      </c>
      <c r="Q405" s="101" t="s">
        <v>167</v>
      </c>
      <c r="R405" s="216" t="s">
        <v>156</v>
      </c>
      <c r="S405" s="235">
        <v>1</v>
      </c>
      <c r="T405" s="139">
        <v>1</v>
      </c>
      <c r="U405">
        <v>268.39999999999998</v>
      </c>
      <c r="V405" s="163">
        <v>2.13</v>
      </c>
      <c r="W405" s="163">
        <v>2.23</v>
      </c>
    </row>
    <row r="406" spans="1:23" ht="15.75">
      <c r="A406" s="1">
        <v>44090</v>
      </c>
      <c r="B406" s="2" t="s">
        <v>66</v>
      </c>
      <c r="C406" s="2" t="s">
        <v>87</v>
      </c>
      <c r="D406" s="2" t="s">
        <v>175</v>
      </c>
      <c r="E406" s="2">
        <v>22</v>
      </c>
      <c r="F406" s="2" t="s">
        <v>35</v>
      </c>
      <c r="G406" s="2">
        <v>59</v>
      </c>
      <c r="H406" s="2" t="s">
        <v>36</v>
      </c>
      <c r="I406" s="2">
        <v>4</v>
      </c>
      <c r="J406" s="2">
        <v>215</v>
      </c>
      <c r="K406" s="2">
        <v>30</v>
      </c>
      <c r="L406" s="3">
        <v>0.52083333333333337</v>
      </c>
      <c r="M406" s="3">
        <v>0.52430555555555558</v>
      </c>
      <c r="N406" s="18">
        <v>0</v>
      </c>
      <c r="O406" s="2" t="s">
        <v>118</v>
      </c>
      <c r="P406" t="str">
        <f>_xlfn.CONCAT(D406,"_",Q406,"_",O406)</f>
        <v>MM_Swede_091620_F10</v>
      </c>
      <c r="Q406" s="101" t="s">
        <v>167</v>
      </c>
      <c r="R406" s="216" t="s">
        <v>156</v>
      </c>
      <c r="S406" s="235">
        <v>1</v>
      </c>
      <c r="T406" s="139">
        <v>1</v>
      </c>
      <c r="U406">
        <v>168.3</v>
      </c>
      <c r="V406" s="163">
        <v>2.1</v>
      </c>
      <c r="W406" s="163">
        <v>2.19</v>
      </c>
    </row>
    <row r="407" spans="1:23" ht="15.75">
      <c r="A407" s="1">
        <v>44090</v>
      </c>
      <c r="B407" s="2" t="s">
        <v>66</v>
      </c>
      <c r="C407" s="2" t="s">
        <v>87</v>
      </c>
      <c r="D407" s="2" t="s">
        <v>175</v>
      </c>
      <c r="E407" s="2">
        <v>22</v>
      </c>
      <c r="F407" s="2" t="s">
        <v>35</v>
      </c>
      <c r="G407" s="2">
        <v>59</v>
      </c>
      <c r="H407" s="2" t="s">
        <v>36</v>
      </c>
      <c r="I407" s="2">
        <v>4</v>
      </c>
      <c r="J407" s="2">
        <v>215</v>
      </c>
      <c r="K407" s="2">
        <v>30</v>
      </c>
      <c r="L407" s="3">
        <v>0.52083333333333337</v>
      </c>
      <c r="M407" s="3">
        <v>0.52430555555555558</v>
      </c>
      <c r="N407" s="18">
        <v>0</v>
      </c>
      <c r="O407" s="2" t="s">
        <v>119</v>
      </c>
      <c r="P407" t="str">
        <f>_xlfn.CONCAT(D407,"_",Q407,"_",O407)</f>
        <v>MM_Swede_091620_F11</v>
      </c>
      <c r="Q407" s="101" t="s">
        <v>167</v>
      </c>
      <c r="R407" s="216" t="s">
        <v>156</v>
      </c>
      <c r="S407" s="235">
        <v>1</v>
      </c>
      <c r="T407" s="139">
        <v>1</v>
      </c>
      <c r="U407">
        <v>355</v>
      </c>
      <c r="V407" s="163">
        <v>2.13</v>
      </c>
      <c r="W407" s="163">
        <v>2.36</v>
      </c>
    </row>
    <row r="408" spans="1:23" ht="15.75">
      <c r="A408" s="1">
        <v>44090</v>
      </c>
      <c r="B408" s="2" t="s">
        <v>66</v>
      </c>
      <c r="C408" s="2" t="s">
        <v>87</v>
      </c>
      <c r="D408" s="2" t="s">
        <v>175</v>
      </c>
      <c r="E408" s="2">
        <v>22</v>
      </c>
      <c r="F408" s="2" t="s">
        <v>35</v>
      </c>
      <c r="G408" s="2">
        <v>59</v>
      </c>
      <c r="H408" s="2" t="s">
        <v>36</v>
      </c>
      <c r="I408" s="2">
        <v>4</v>
      </c>
      <c r="J408" s="2">
        <v>215</v>
      </c>
      <c r="K408" s="2">
        <v>30</v>
      </c>
      <c r="L408" s="3">
        <v>0.52083333333333337</v>
      </c>
      <c r="M408" s="3">
        <v>0.52430555555555558</v>
      </c>
      <c r="N408" s="18">
        <v>0</v>
      </c>
      <c r="O408" s="2" t="s">
        <v>120</v>
      </c>
      <c r="P408" t="str">
        <f>_xlfn.CONCAT(D408,"_",Q408,"_",O408)</f>
        <v>MM_Swede_091620_F12</v>
      </c>
      <c r="Q408" s="101" t="s">
        <v>167</v>
      </c>
      <c r="R408" s="216" t="s">
        <v>156</v>
      </c>
      <c r="S408" s="235">
        <v>1</v>
      </c>
      <c r="T408" s="139">
        <v>1</v>
      </c>
      <c r="U408">
        <v>163.80000000000001</v>
      </c>
      <c r="V408" s="163">
        <v>2.09</v>
      </c>
      <c r="W408" s="163">
        <v>1.8</v>
      </c>
    </row>
    <row r="409" spans="1:23" ht="15.75">
      <c r="A409" s="1">
        <v>44090</v>
      </c>
      <c r="B409" s="2" t="s">
        <v>66</v>
      </c>
      <c r="C409" s="2" t="s">
        <v>87</v>
      </c>
      <c r="D409" s="2" t="s">
        <v>175</v>
      </c>
      <c r="E409" s="2">
        <v>22</v>
      </c>
      <c r="F409" s="2" t="s">
        <v>35</v>
      </c>
      <c r="G409" s="2">
        <v>59</v>
      </c>
      <c r="O409" t="s">
        <v>171</v>
      </c>
      <c r="P409" t="str">
        <f>_xlfn.CONCAT(D409,"_",Q409,"_",O409)</f>
        <v>MM_Swede_091620_Control1</v>
      </c>
      <c r="Q409" s="101" t="s">
        <v>167</v>
      </c>
      <c r="R409" s="216" t="s">
        <v>156</v>
      </c>
      <c r="S409" s="235">
        <v>1</v>
      </c>
      <c r="T409" s="139">
        <v>1</v>
      </c>
      <c r="U409">
        <v>3.3</v>
      </c>
      <c r="V409" s="28"/>
    </row>
    <row r="410" spans="1:23" ht="15.75">
      <c r="A410" s="1">
        <v>44090</v>
      </c>
      <c r="B410" s="2" t="s">
        <v>66</v>
      </c>
      <c r="C410" s="2" t="s">
        <v>87</v>
      </c>
      <c r="D410" s="2" t="s">
        <v>175</v>
      </c>
      <c r="E410" s="2">
        <v>22</v>
      </c>
      <c r="F410" s="2" t="s">
        <v>35</v>
      </c>
      <c r="G410" s="2">
        <v>59</v>
      </c>
      <c r="O410" t="s">
        <v>177</v>
      </c>
      <c r="P410" t="str">
        <f>_xlfn.CONCAT(D410,"_",Q410,"_",O410)</f>
        <v>MM_Swede_091620_Control2</v>
      </c>
      <c r="Q410" s="101" t="s">
        <v>167</v>
      </c>
      <c r="R410" s="216"/>
      <c r="U410">
        <v>3</v>
      </c>
    </row>
    <row r="411" spans="1:23" ht="15.75">
      <c r="A411" s="1">
        <v>44090</v>
      </c>
      <c r="B411" s="2" t="s">
        <v>66</v>
      </c>
      <c r="C411" s="2" t="s">
        <v>87</v>
      </c>
      <c r="D411" s="2" t="s">
        <v>175</v>
      </c>
      <c r="E411" s="2">
        <v>22</v>
      </c>
      <c r="F411" s="2" t="s">
        <v>35</v>
      </c>
      <c r="G411" s="2">
        <v>59</v>
      </c>
      <c r="H411" s="2" t="s">
        <v>36</v>
      </c>
      <c r="I411" s="2">
        <v>5</v>
      </c>
      <c r="J411" s="2">
        <v>270</v>
      </c>
      <c r="K411" s="2">
        <v>40</v>
      </c>
      <c r="L411" s="2"/>
      <c r="M411" s="2"/>
      <c r="N411" s="18" t="s">
        <v>36</v>
      </c>
      <c r="O411" s="2" t="s">
        <v>121</v>
      </c>
      <c r="P411" s="13" t="str">
        <f>_xlfn.CONCAT(D411,"_",Q411,"_",O411)</f>
        <v>MM_Swede_091520_F13</v>
      </c>
      <c r="Q411" s="105" t="s">
        <v>111</v>
      </c>
      <c r="R411" s="242" t="s">
        <v>178</v>
      </c>
      <c r="S411" s="243"/>
      <c r="T411" s="244"/>
      <c r="U411" s="13"/>
      <c r="V411" s="28"/>
    </row>
    <row r="412" spans="1:23" ht="15.75">
      <c r="A412" s="1">
        <v>44090</v>
      </c>
      <c r="B412" s="2" t="s">
        <v>66</v>
      </c>
      <c r="C412" s="2" t="s">
        <v>87</v>
      </c>
      <c r="D412" s="2" t="s">
        <v>175</v>
      </c>
      <c r="E412" s="2">
        <v>22</v>
      </c>
      <c r="F412" s="2" t="s">
        <v>35</v>
      </c>
      <c r="G412" s="2">
        <v>59</v>
      </c>
      <c r="H412" s="2" t="s">
        <v>36</v>
      </c>
      <c r="I412" s="2">
        <v>5</v>
      </c>
      <c r="J412" s="2">
        <v>270</v>
      </c>
      <c r="K412" s="2">
        <v>40</v>
      </c>
      <c r="L412" s="2"/>
      <c r="M412" s="2"/>
      <c r="N412" s="18" t="s">
        <v>36</v>
      </c>
      <c r="O412" s="2" t="s">
        <v>122</v>
      </c>
      <c r="P412" s="13" t="str">
        <f>_xlfn.CONCAT(D412,"_",Q412,"_",O412)</f>
        <v>MM_Swede_091520_F14</v>
      </c>
      <c r="Q412" s="105" t="s">
        <v>111</v>
      </c>
      <c r="R412" s="242" t="s">
        <v>156</v>
      </c>
      <c r="S412" s="243"/>
      <c r="T412" s="244"/>
      <c r="U412" s="13"/>
      <c r="V412" s="45"/>
      <c r="W412" s="13"/>
    </row>
    <row r="413" spans="1:23" ht="15.75">
      <c r="A413" s="1">
        <v>44090</v>
      </c>
      <c r="B413" s="2" t="s">
        <v>66</v>
      </c>
      <c r="C413" s="2" t="s">
        <v>87</v>
      </c>
      <c r="D413" s="2" t="s">
        <v>175</v>
      </c>
      <c r="E413" s="2">
        <v>22</v>
      </c>
      <c r="F413" s="2" t="s">
        <v>35</v>
      </c>
      <c r="G413" s="2">
        <v>59</v>
      </c>
      <c r="H413" s="2" t="s">
        <v>36</v>
      </c>
      <c r="I413" s="2">
        <v>5</v>
      </c>
      <c r="J413" s="2">
        <v>270</v>
      </c>
      <c r="K413" s="2">
        <v>40</v>
      </c>
      <c r="L413" s="2"/>
      <c r="M413" s="2"/>
      <c r="N413" s="18" t="s">
        <v>36</v>
      </c>
      <c r="O413" s="2" t="s">
        <v>123</v>
      </c>
      <c r="P413" s="13" t="str">
        <f>_xlfn.CONCAT(D413,"_",Q413,"_",O413)</f>
        <v>MM_Swede_091520_F15</v>
      </c>
      <c r="Q413" s="105" t="s">
        <v>111</v>
      </c>
      <c r="R413" s="242" t="s">
        <v>156</v>
      </c>
      <c r="S413" s="243"/>
      <c r="T413" s="244"/>
      <c r="U413" s="13"/>
      <c r="V413" s="45"/>
      <c r="W413" s="13"/>
    </row>
    <row r="414" spans="1:23" ht="15.75">
      <c r="A414" s="1">
        <v>44090</v>
      </c>
      <c r="B414" s="2" t="s">
        <v>66</v>
      </c>
      <c r="C414" s="2" t="s">
        <v>87</v>
      </c>
      <c r="D414" s="2" t="s">
        <v>175</v>
      </c>
      <c r="E414" s="2">
        <v>22</v>
      </c>
      <c r="F414" s="2" t="s">
        <v>35</v>
      </c>
      <c r="G414" s="2">
        <v>59</v>
      </c>
      <c r="H414" s="2" t="s">
        <v>36</v>
      </c>
      <c r="I414" s="2">
        <v>6</v>
      </c>
      <c r="J414" s="2">
        <v>418</v>
      </c>
      <c r="K414" s="2">
        <v>100</v>
      </c>
      <c r="L414" s="3">
        <v>4.5138888888888888E-2</v>
      </c>
      <c r="M414" s="2"/>
      <c r="N414" s="18">
        <v>10</v>
      </c>
      <c r="O414" s="2" t="s">
        <v>132</v>
      </c>
      <c r="P414" s="13" t="str">
        <f>_xlfn.CONCAT(D414,"_",Q414,"_",O414)</f>
        <v>MM_Swede_091520_F16</v>
      </c>
      <c r="Q414" s="105" t="s">
        <v>111</v>
      </c>
      <c r="R414" s="242" t="s">
        <v>156</v>
      </c>
      <c r="T414" s="244"/>
      <c r="U414" s="198">
        <v>182.9</v>
      </c>
      <c r="V414" s="45"/>
      <c r="W414" s="13"/>
    </row>
    <row r="415" spans="1:23" ht="15.75">
      <c r="A415" s="1">
        <v>44090</v>
      </c>
      <c r="B415" s="2" t="s">
        <v>66</v>
      </c>
      <c r="C415" s="2" t="s">
        <v>87</v>
      </c>
      <c r="D415" s="2" t="s">
        <v>175</v>
      </c>
      <c r="E415" s="2">
        <v>22</v>
      </c>
      <c r="F415" s="2" t="s">
        <v>35</v>
      </c>
      <c r="G415" s="2">
        <v>59</v>
      </c>
      <c r="H415" s="2" t="s">
        <v>36</v>
      </c>
      <c r="I415" s="2">
        <v>6</v>
      </c>
      <c r="J415" s="2">
        <v>418</v>
      </c>
      <c r="K415" s="2">
        <v>100</v>
      </c>
      <c r="L415" s="3">
        <v>4.5138888888888888E-2</v>
      </c>
      <c r="M415" s="2"/>
      <c r="N415" s="18">
        <v>10</v>
      </c>
      <c r="O415" s="2" t="s">
        <v>133</v>
      </c>
      <c r="P415" s="13" t="str">
        <f>_xlfn.CONCAT(D415,"_",Q415,"_",O415)</f>
        <v>MM_Swede_091520_F17</v>
      </c>
      <c r="Q415" s="105" t="s">
        <v>111</v>
      </c>
      <c r="R415" s="242" t="s">
        <v>156</v>
      </c>
      <c r="T415" s="244"/>
      <c r="U415" s="198">
        <v>286.7</v>
      </c>
      <c r="V415" s="45"/>
      <c r="W415" s="13"/>
    </row>
    <row r="416" spans="1:23" ht="15.75">
      <c r="A416" s="1">
        <v>44090</v>
      </c>
      <c r="B416" s="2" t="s">
        <v>66</v>
      </c>
      <c r="C416" s="2" t="s">
        <v>87</v>
      </c>
      <c r="D416" s="2" t="s">
        <v>175</v>
      </c>
      <c r="E416" s="2">
        <v>22</v>
      </c>
      <c r="F416" s="2" t="s">
        <v>35</v>
      </c>
      <c r="G416" s="2">
        <v>59</v>
      </c>
      <c r="H416" s="2" t="s">
        <v>36</v>
      </c>
      <c r="I416" s="2">
        <v>6</v>
      </c>
      <c r="J416" s="2">
        <v>418</v>
      </c>
      <c r="K416" s="2">
        <v>100</v>
      </c>
      <c r="L416" s="3">
        <v>4.5138888888888888E-2</v>
      </c>
      <c r="M416" s="2"/>
      <c r="N416" s="18">
        <v>10</v>
      </c>
      <c r="O416" s="2" t="s">
        <v>134</v>
      </c>
      <c r="P416" s="13" t="str">
        <f>_xlfn.CONCAT(D416,"_",Q416,"_",O416)</f>
        <v>MM_Swede_091520_F18</v>
      </c>
      <c r="Q416" s="105" t="s">
        <v>111</v>
      </c>
      <c r="R416" s="242"/>
      <c r="T416" s="244"/>
      <c r="V416" s="45"/>
      <c r="W416" s="13"/>
    </row>
    <row r="417" spans="1:26" ht="15.75">
      <c r="A417" s="1">
        <v>44090</v>
      </c>
      <c r="B417" s="2" t="s">
        <v>66</v>
      </c>
      <c r="C417" s="2" t="s">
        <v>87</v>
      </c>
      <c r="D417" s="2" t="s">
        <v>175</v>
      </c>
      <c r="E417" s="2">
        <v>22</v>
      </c>
      <c r="F417" s="2" t="s">
        <v>35</v>
      </c>
      <c r="G417" s="2">
        <v>59</v>
      </c>
      <c r="H417" s="2" t="s">
        <v>36</v>
      </c>
      <c r="I417" s="2">
        <v>7</v>
      </c>
      <c r="J417" s="2">
        <v>450</v>
      </c>
      <c r="K417" s="2">
        <v>100</v>
      </c>
      <c r="L417" s="3">
        <v>4.5138888888888888E-2</v>
      </c>
      <c r="M417" s="2"/>
      <c r="N417" s="18">
        <v>6</v>
      </c>
      <c r="O417" s="2" t="s">
        <v>135</v>
      </c>
      <c r="P417" s="13" t="str">
        <f>_xlfn.CONCAT(D417,"_",Q417,"_",O417)</f>
        <v>MM_Swede_091520_F19</v>
      </c>
      <c r="Q417" s="105" t="s">
        <v>111</v>
      </c>
      <c r="R417" s="242" t="s">
        <v>156</v>
      </c>
      <c r="T417" s="244"/>
      <c r="U417" s="198">
        <v>266.10000000000002</v>
      </c>
      <c r="V417" s="28"/>
    </row>
    <row r="418" spans="1:26" ht="15.75">
      <c r="A418" s="1">
        <v>44090</v>
      </c>
      <c r="B418" s="2" t="s">
        <v>66</v>
      </c>
      <c r="C418" s="2" t="s">
        <v>87</v>
      </c>
      <c r="D418" s="2" t="s">
        <v>175</v>
      </c>
      <c r="E418" s="2">
        <v>22</v>
      </c>
      <c r="F418" s="2" t="s">
        <v>35</v>
      </c>
      <c r="G418" s="2">
        <v>59</v>
      </c>
      <c r="H418" s="2" t="s">
        <v>36</v>
      </c>
      <c r="I418" s="2">
        <v>7</v>
      </c>
      <c r="J418" s="2">
        <v>450</v>
      </c>
      <c r="K418" s="2">
        <v>100</v>
      </c>
      <c r="L418" s="3">
        <v>4.5138888888888888E-2</v>
      </c>
      <c r="M418" s="2"/>
      <c r="N418" s="18">
        <v>6</v>
      </c>
      <c r="O418" s="2" t="s">
        <v>136</v>
      </c>
      <c r="P418" s="13" t="str">
        <f>_xlfn.CONCAT(D418,"_",Q418,"_",O418)</f>
        <v>MM_Swede_091520_F20</v>
      </c>
      <c r="Q418" s="105" t="s">
        <v>111</v>
      </c>
      <c r="R418" s="242" t="s">
        <v>156</v>
      </c>
      <c r="T418" s="244"/>
      <c r="U418" s="198">
        <v>356.3</v>
      </c>
      <c r="V418" s="28"/>
    </row>
    <row r="419" spans="1:26" ht="15.75">
      <c r="A419" s="1">
        <v>44090</v>
      </c>
      <c r="B419" s="2" t="s">
        <v>66</v>
      </c>
      <c r="C419" s="2" t="s">
        <v>87</v>
      </c>
      <c r="D419" s="2" t="s">
        <v>175</v>
      </c>
      <c r="E419" s="2">
        <v>22</v>
      </c>
      <c r="F419" s="2" t="s">
        <v>35</v>
      </c>
      <c r="G419" s="2">
        <v>59</v>
      </c>
      <c r="H419" s="2" t="s">
        <v>36</v>
      </c>
      <c r="I419" s="2">
        <v>7</v>
      </c>
      <c r="J419" s="2">
        <v>450</v>
      </c>
      <c r="K419" s="2">
        <v>100</v>
      </c>
      <c r="L419" s="3">
        <v>4.5138888888888888E-2</v>
      </c>
      <c r="M419" s="2"/>
      <c r="N419" s="18">
        <v>6</v>
      </c>
      <c r="O419" s="2" t="s">
        <v>137</v>
      </c>
      <c r="P419" s="13" t="str">
        <f>_xlfn.CONCAT(D419,"_",Q419,"_",O419)</f>
        <v>MM_Swede_091520_F21</v>
      </c>
      <c r="Q419" s="105" t="s">
        <v>111</v>
      </c>
      <c r="R419" s="242" t="s">
        <v>156</v>
      </c>
      <c r="T419" s="244"/>
      <c r="U419" s="198">
        <v>204.4</v>
      </c>
      <c r="V419" s="28"/>
    </row>
    <row r="420" spans="1:26" ht="15.75">
      <c r="A420" s="1">
        <v>44090</v>
      </c>
      <c r="B420" s="2" t="s">
        <v>66</v>
      </c>
      <c r="C420" s="2" t="s">
        <v>87</v>
      </c>
      <c r="D420" s="2" t="s">
        <v>175</v>
      </c>
      <c r="E420" s="2">
        <v>22</v>
      </c>
      <c r="F420" s="2" t="s">
        <v>35</v>
      </c>
      <c r="G420" s="2">
        <v>59</v>
      </c>
      <c r="H420" s="2" t="s">
        <v>36</v>
      </c>
      <c r="I420" s="2">
        <v>8</v>
      </c>
      <c r="J420" s="2">
        <v>465</v>
      </c>
      <c r="K420" s="2">
        <v>80</v>
      </c>
      <c r="L420" s="2"/>
      <c r="M420" s="2"/>
      <c r="N420" s="18" t="s">
        <v>36</v>
      </c>
      <c r="O420" s="2" t="s">
        <v>138</v>
      </c>
      <c r="P420" s="13" t="str">
        <f>_xlfn.CONCAT(D420,"_",Q420,"_",O420)</f>
        <v>MM_Swede_091520_F22</v>
      </c>
      <c r="Q420" s="105" t="s">
        <v>111</v>
      </c>
      <c r="R420" s="242" t="s">
        <v>156</v>
      </c>
      <c r="T420" s="244"/>
      <c r="U420" s="198">
        <v>239.3</v>
      </c>
      <c r="V420" s="28"/>
      <c r="W420" s="163"/>
    </row>
    <row r="421" spans="1:26" ht="15.75">
      <c r="A421" s="1">
        <v>44090</v>
      </c>
      <c r="B421" s="2" t="s">
        <v>66</v>
      </c>
      <c r="C421" s="2" t="s">
        <v>87</v>
      </c>
      <c r="D421" s="2" t="s">
        <v>175</v>
      </c>
      <c r="E421" s="2">
        <v>22</v>
      </c>
      <c r="F421" s="2" t="s">
        <v>35</v>
      </c>
      <c r="G421" s="2">
        <v>59</v>
      </c>
      <c r="H421" s="2" t="s">
        <v>36</v>
      </c>
      <c r="I421" s="2">
        <v>8</v>
      </c>
      <c r="J421" s="2">
        <v>465</v>
      </c>
      <c r="K421" s="2">
        <v>80</v>
      </c>
      <c r="L421" s="2"/>
      <c r="M421" s="2"/>
      <c r="N421" s="18" t="s">
        <v>36</v>
      </c>
      <c r="O421" s="2" t="s">
        <v>139</v>
      </c>
      <c r="P421" s="13" t="str">
        <f>_xlfn.CONCAT(D421,"_",Q421,"_",O421)</f>
        <v>MM_Swede_091520_F23</v>
      </c>
      <c r="Q421" s="105" t="s">
        <v>111</v>
      </c>
      <c r="R421" s="242" t="s">
        <v>156</v>
      </c>
      <c r="T421" s="244"/>
      <c r="U421" s="198">
        <v>227.3</v>
      </c>
      <c r="V421" s="28"/>
      <c r="W421" s="163"/>
    </row>
    <row r="422" spans="1:26" ht="15.75">
      <c r="A422" s="1">
        <v>44090</v>
      </c>
      <c r="B422" s="2" t="s">
        <v>66</v>
      </c>
      <c r="C422" s="2" t="s">
        <v>87</v>
      </c>
      <c r="D422" s="2" t="s">
        <v>175</v>
      </c>
      <c r="E422" s="2">
        <v>22</v>
      </c>
      <c r="F422" s="2" t="s">
        <v>35</v>
      </c>
      <c r="G422" s="2">
        <v>59</v>
      </c>
      <c r="H422" s="2" t="s">
        <v>36</v>
      </c>
      <c r="I422" s="2">
        <v>8</v>
      </c>
      <c r="J422" s="2">
        <v>465</v>
      </c>
      <c r="K422" s="2">
        <v>80</v>
      </c>
      <c r="L422" s="2"/>
      <c r="M422" s="2"/>
      <c r="N422" s="18" t="s">
        <v>36</v>
      </c>
      <c r="O422" s="2" t="s">
        <v>140</v>
      </c>
      <c r="P422" s="13" t="str">
        <f>_xlfn.CONCAT(D422,"_",Q422,"_",O422)</f>
        <v>MM_Swede_091520_F24</v>
      </c>
      <c r="Q422" s="105" t="s">
        <v>111</v>
      </c>
      <c r="R422" s="242" t="s">
        <v>156</v>
      </c>
      <c r="T422" s="244"/>
      <c r="U422" s="198">
        <v>214.4</v>
      </c>
      <c r="V422" s="28"/>
      <c r="W422" s="163"/>
    </row>
    <row r="423" spans="1:26" ht="15.75">
      <c r="A423" s="1">
        <v>44090</v>
      </c>
      <c r="B423" s="2" t="s">
        <v>66</v>
      </c>
      <c r="C423" s="2" t="s">
        <v>87</v>
      </c>
      <c r="D423" s="2" t="s">
        <v>175</v>
      </c>
      <c r="E423" s="2">
        <v>22</v>
      </c>
      <c r="F423" s="2" t="s">
        <v>35</v>
      </c>
      <c r="G423" s="2">
        <v>59</v>
      </c>
      <c r="H423" s="2" t="s">
        <v>36</v>
      </c>
      <c r="I423" s="2">
        <v>9</v>
      </c>
      <c r="J423" s="2">
        <v>440</v>
      </c>
      <c r="K423" s="2">
        <v>50</v>
      </c>
      <c r="L423" s="2"/>
      <c r="M423" s="2"/>
      <c r="N423" s="18" t="s">
        <v>36</v>
      </c>
      <c r="O423" s="2" t="s">
        <v>141</v>
      </c>
      <c r="P423" s="13" t="str">
        <f>_xlfn.CONCAT(D423,"_",Q423,"_",O423)</f>
        <v>MM_Swede_091520_F25</v>
      </c>
      <c r="Q423" s="105" t="s">
        <v>111</v>
      </c>
      <c r="R423" s="242" t="s">
        <v>156</v>
      </c>
      <c r="T423" s="244"/>
      <c r="U423" s="198">
        <v>206.9</v>
      </c>
      <c r="V423" s="28"/>
      <c r="W423" s="163"/>
    </row>
    <row r="424" spans="1:26" ht="15.75">
      <c r="A424" s="1">
        <v>44090</v>
      </c>
      <c r="B424" s="2" t="s">
        <v>66</v>
      </c>
      <c r="C424" s="2" t="s">
        <v>87</v>
      </c>
      <c r="D424" s="2" t="s">
        <v>175</v>
      </c>
      <c r="E424" s="2">
        <v>22</v>
      </c>
      <c r="F424" s="2" t="s">
        <v>35</v>
      </c>
      <c r="G424" s="2">
        <v>59</v>
      </c>
      <c r="H424" s="2" t="s">
        <v>36</v>
      </c>
      <c r="I424" s="2">
        <v>9</v>
      </c>
      <c r="J424" s="2">
        <v>440</v>
      </c>
      <c r="K424" s="2">
        <v>50</v>
      </c>
      <c r="L424" s="2"/>
      <c r="M424" s="2"/>
      <c r="N424" s="18" t="s">
        <v>36</v>
      </c>
      <c r="O424" s="2" t="s">
        <v>142</v>
      </c>
      <c r="P424" s="13" t="str">
        <f>_xlfn.CONCAT(D424,"_",Q424,"_",O424)</f>
        <v>MM_Swede_091520_F26</v>
      </c>
      <c r="Q424" s="105" t="s">
        <v>111</v>
      </c>
      <c r="R424" s="242" t="s">
        <v>156</v>
      </c>
      <c r="T424" s="244"/>
      <c r="U424" s="198">
        <v>263.10000000000002</v>
      </c>
      <c r="V424" s="28"/>
      <c r="W424" s="163"/>
    </row>
    <row r="425" spans="1:26" ht="15.75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18"/>
      <c r="O425" s="2"/>
      <c r="P425" s="13" t="s">
        <v>179</v>
      </c>
      <c r="Q425" s="105"/>
      <c r="R425" s="242"/>
      <c r="T425" s="244"/>
      <c r="U425" s="198">
        <v>5.2</v>
      </c>
      <c r="V425" s="28"/>
      <c r="W425" s="163"/>
    </row>
    <row r="426" spans="1:26" ht="15.75">
      <c r="A426" s="1">
        <v>44090</v>
      </c>
      <c r="B426" s="2" t="s">
        <v>66</v>
      </c>
      <c r="C426" s="2" t="s">
        <v>87</v>
      </c>
      <c r="D426" s="2" t="s">
        <v>175</v>
      </c>
      <c r="E426" s="2">
        <v>22</v>
      </c>
      <c r="F426" s="2" t="s">
        <v>35</v>
      </c>
      <c r="G426" s="2">
        <v>59</v>
      </c>
      <c r="H426" s="2" t="s">
        <v>36</v>
      </c>
      <c r="I426" s="2">
        <v>9</v>
      </c>
      <c r="J426" s="2">
        <v>440</v>
      </c>
      <c r="K426" s="2">
        <v>50</v>
      </c>
      <c r="L426" s="2"/>
      <c r="M426" s="2"/>
      <c r="N426" s="18" t="s">
        <v>36</v>
      </c>
      <c r="O426" s="2" t="s">
        <v>143</v>
      </c>
      <c r="P426" s="13" t="str">
        <f>_xlfn.CONCAT(D426,"_",Q426,"_",O426)</f>
        <v>MM_Swede_091520_F27</v>
      </c>
      <c r="Q426" s="105" t="s">
        <v>111</v>
      </c>
      <c r="R426" s="242" t="s">
        <v>156</v>
      </c>
      <c r="S426" s="243"/>
      <c r="T426" s="244"/>
      <c r="V426" s="28"/>
      <c r="W426" s="163"/>
    </row>
    <row r="427" spans="1:26" ht="15.75">
      <c r="A427" s="1">
        <v>44090</v>
      </c>
      <c r="B427" s="2" t="s">
        <v>66</v>
      </c>
      <c r="C427" s="2" t="s">
        <v>87</v>
      </c>
      <c r="D427" s="2" t="s">
        <v>175</v>
      </c>
      <c r="E427" s="2">
        <v>22</v>
      </c>
      <c r="F427" s="2" t="s">
        <v>35</v>
      </c>
      <c r="G427" s="2">
        <v>59</v>
      </c>
      <c r="H427" s="2" t="s">
        <v>36</v>
      </c>
      <c r="I427" s="2">
        <v>10</v>
      </c>
      <c r="J427" s="2">
        <v>480</v>
      </c>
      <c r="K427" s="2">
        <v>50</v>
      </c>
      <c r="L427" s="2"/>
      <c r="M427" s="2"/>
      <c r="N427" s="18" t="s">
        <v>36</v>
      </c>
      <c r="O427" s="2" t="s">
        <v>144</v>
      </c>
      <c r="P427" s="13" t="str">
        <f>_xlfn.CONCAT(D427,"_",Q427,"_",O427)</f>
        <v>MM_Swede_091520_F28</v>
      </c>
      <c r="Q427" s="105" t="s">
        <v>111</v>
      </c>
      <c r="R427" s="242" t="s">
        <v>156</v>
      </c>
      <c r="S427" s="243"/>
      <c r="T427" s="244"/>
      <c r="U427" s="13"/>
      <c r="V427" s="13"/>
      <c r="W427" s="13"/>
    </row>
    <row r="428" spans="1:26" ht="15.75">
      <c r="A428" s="30">
        <v>44090</v>
      </c>
      <c r="B428" s="31" t="s">
        <v>66</v>
      </c>
      <c r="C428" s="31" t="s">
        <v>87</v>
      </c>
      <c r="D428" s="31" t="s">
        <v>175</v>
      </c>
      <c r="E428" s="31">
        <v>22</v>
      </c>
      <c r="F428" s="31" t="s">
        <v>35</v>
      </c>
      <c r="G428" s="31">
        <v>59</v>
      </c>
      <c r="H428" s="31" t="s">
        <v>36</v>
      </c>
      <c r="I428" s="31">
        <v>10</v>
      </c>
      <c r="J428" s="31">
        <v>480</v>
      </c>
      <c r="K428" s="31">
        <v>50</v>
      </c>
      <c r="L428" s="31"/>
      <c r="M428" s="31"/>
      <c r="N428" s="33" t="s">
        <v>36</v>
      </c>
      <c r="O428" s="31" t="s">
        <v>145</v>
      </c>
      <c r="P428" s="34" t="str">
        <f>_xlfn.CONCAT(D428,"_",Q428,"_",O428)</f>
        <v>MM_Swede_091520_F29</v>
      </c>
      <c r="Q428" s="102" t="s">
        <v>111</v>
      </c>
      <c r="R428" s="219"/>
      <c r="S428" s="237"/>
      <c r="T428" s="34"/>
      <c r="U428" s="34"/>
    </row>
    <row r="429" spans="1:26" ht="15.75">
      <c r="A429" s="30">
        <v>44090</v>
      </c>
      <c r="B429" s="31" t="s">
        <v>66</v>
      </c>
      <c r="C429" s="31" t="s">
        <v>87</v>
      </c>
      <c r="D429" s="31" t="s">
        <v>175</v>
      </c>
      <c r="E429" s="31">
        <v>22</v>
      </c>
      <c r="F429" s="31" t="s">
        <v>35</v>
      </c>
      <c r="G429" s="31">
        <v>59</v>
      </c>
      <c r="H429" s="31" t="s">
        <v>36</v>
      </c>
      <c r="I429" s="31">
        <v>10</v>
      </c>
      <c r="J429" s="31">
        <v>480</v>
      </c>
      <c r="K429" s="31">
        <v>50</v>
      </c>
      <c r="L429" s="31"/>
      <c r="M429" s="31"/>
      <c r="N429" s="33" t="s">
        <v>36</v>
      </c>
      <c r="O429" s="31" t="s">
        <v>146</v>
      </c>
      <c r="P429" s="34" t="str">
        <f>_xlfn.CONCAT(D429,"_",Q429,"_",O429)</f>
        <v>MM_Swede_091520_F30</v>
      </c>
      <c r="Q429" s="102" t="s">
        <v>111</v>
      </c>
      <c r="R429" s="219"/>
      <c r="S429" s="237"/>
      <c r="T429" s="34"/>
      <c r="X429" s="246"/>
      <c r="Y429" s="246"/>
      <c r="Z429" s="247"/>
    </row>
    <row r="430" spans="1:26" ht="15.75">
      <c r="A430" s="1">
        <v>44084</v>
      </c>
      <c r="B430" s="2"/>
      <c r="C430" s="2" t="s">
        <v>47</v>
      </c>
      <c r="D430" s="2" t="s">
        <v>180</v>
      </c>
      <c r="E430" s="2">
        <v>13</v>
      </c>
      <c r="F430" s="2" t="s">
        <v>29</v>
      </c>
      <c r="G430" s="2">
        <v>70</v>
      </c>
      <c r="H430" s="2">
        <v>100</v>
      </c>
      <c r="I430" s="2">
        <v>1</v>
      </c>
      <c r="J430" s="2">
        <v>97.5</v>
      </c>
      <c r="K430" s="2">
        <v>50</v>
      </c>
      <c r="L430" s="3">
        <v>8.6805555555555566E-2</v>
      </c>
      <c r="M430" s="2"/>
      <c r="N430" s="18">
        <v>28</v>
      </c>
      <c r="O430" s="2" t="s">
        <v>20</v>
      </c>
      <c r="P430" t="str">
        <f>_xlfn.CONCAT(D430,"_",Q430,"_",O430)</f>
        <v>NG_Ball_Rd_091020_F1</v>
      </c>
      <c r="Q430" s="101" t="s">
        <v>150</v>
      </c>
      <c r="R430" s="216">
        <v>1</v>
      </c>
      <c r="X430" s="246"/>
      <c r="Y430" s="246"/>
      <c r="Z430" s="247"/>
    </row>
    <row r="431" spans="1:26" ht="15.75">
      <c r="A431" s="1">
        <v>44084</v>
      </c>
      <c r="B431" s="2"/>
      <c r="C431" s="2" t="s">
        <v>47</v>
      </c>
      <c r="D431" s="2" t="s">
        <v>180</v>
      </c>
      <c r="E431" s="2">
        <v>13</v>
      </c>
      <c r="F431" s="2" t="s">
        <v>29</v>
      </c>
      <c r="G431" s="2">
        <v>70</v>
      </c>
      <c r="H431" s="2">
        <v>100</v>
      </c>
      <c r="I431" s="2">
        <v>1</v>
      </c>
      <c r="J431" s="2">
        <v>97.5</v>
      </c>
      <c r="K431" s="2">
        <v>50</v>
      </c>
      <c r="L431" s="3">
        <v>8.6805555555555566E-2</v>
      </c>
      <c r="M431" s="2"/>
      <c r="N431" s="18">
        <v>28</v>
      </c>
      <c r="O431" s="2" t="s">
        <v>21</v>
      </c>
      <c r="P431" t="str">
        <f>_xlfn.CONCAT(D431,"_",Q431,"_",O431)</f>
        <v>NG_Ball_Rd_091020_F2</v>
      </c>
      <c r="Q431" s="101" t="s">
        <v>150</v>
      </c>
      <c r="R431" s="216">
        <v>1</v>
      </c>
      <c r="S431" s="231">
        <v>1</v>
      </c>
      <c r="T431" s="246">
        <v>1</v>
      </c>
      <c r="U431" s="246">
        <v>233.3</v>
      </c>
      <c r="V431" s="246">
        <v>2.12</v>
      </c>
      <c r="W431" s="246">
        <v>2.23</v>
      </c>
      <c r="X431" s="246"/>
      <c r="Y431" s="246"/>
      <c r="Z431" s="247"/>
    </row>
    <row r="432" spans="1:26" ht="15.75">
      <c r="A432" s="1">
        <v>44084</v>
      </c>
      <c r="B432" s="2"/>
      <c r="C432" s="2" t="s">
        <v>47</v>
      </c>
      <c r="D432" s="2" t="s">
        <v>180</v>
      </c>
      <c r="E432" s="2">
        <v>13</v>
      </c>
      <c r="F432" s="2" t="s">
        <v>29</v>
      </c>
      <c r="G432" s="2">
        <v>70</v>
      </c>
      <c r="H432" s="2">
        <v>100</v>
      </c>
      <c r="I432" s="2">
        <v>1</v>
      </c>
      <c r="J432" s="2">
        <v>97.5</v>
      </c>
      <c r="K432" s="2">
        <v>50</v>
      </c>
      <c r="L432" s="3">
        <v>8.6805555555555566E-2</v>
      </c>
      <c r="M432" s="2"/>
      <c r="N432" s="18">
        <v>28</v>
      </c>
      <c r="O432" s="2" t="s">
        <v>22</v>
      </c>
      <c r="P432" t="str">
        <f>_xlfn.CONCAT(D432,"_",Q432,"_",O432)</f>
        <v>NG_Ball_Rd_091020_F3</v>
      </c>
      <c r="Q432" s="101" t="s">
        <v>150</v>
      </c>
      <c r="R432" s="216">
        <v>1</v>
      </c>
      <c r="X432" s="246"/>
      <c r="Y432" s="246"/>
      <c r="Z432" s="247"/>
    </row>
    <row r="433" spans="1:29" ht="15.75">
      <c r="A433" s="1">
        <v>44084</v>
      </c>
      <c r="B433" s="2"/>
      <c r="C433" s="2" t="s">
        <v>47</v>
      </c>
      <c r="D433" s="2" t="s">
        <v>180</v>
      </c>
      <c r="E433" s="2">
        <v>13</v>
      </c>
      <c r="F433" s="2" t="s">
        <v>29</v>
      </c>
      <c r="G433" s="2">
        <v>70</v>
      </c>
      <c r="H433" s="2">
        <v>100</v>
      </c>
      <c r="I433" s="2">
        <v>2</v>
      </c>
      <c r="J433" s="2">
        <v>113.7</v>
      </c>
      <c r="K433" s="2">
        <v>50</v>
      </c>
      <c r="L433" s="3">
        <v>9.1666666666666674E-2</v>
      </c>
      <c r="M433" s="2"/>
      <c r="N433" s="18">
        <v>4</v>
      </c>
      <c r="O433" s="2" t="s">
        <v>112</v>
      </c>
      <c r="P433" t="str">
        <f>_xlfn.CONCAT(D433,"_",Q433,"_",O433)</f>
        <v>NG_Ball_Rd_091020_F4</v>
      </c>
      <c r="Q433" s="101" t="s">
        <v>150</v>
      </c>
      <c r="R433" s="216">
        <v>1</v>
      </c>
      <c r="X433" s="246"/>
      <c r="Y433" s="246"/>
      <c r="Z433" s="247"/>
    </row>
    <row r="434" spans="1:29" ht="15.75">
      <c r="A434" s="1">
        <v>44084</v>
      </c>
      <c r="B434" s="2"/>
      <c r="C434" s="2" t="s">
        <v>47</v>
      </c>
      <c r="D434" s="2" t="s">
        <v>180</v>
      </c>
      <c r="E434" s="2">
        <v>13</v>
      </c>
      <c r="F434" s="2" t="s">
        <v>29</v>
      </c>
      <c r="G434" s="2">
        <v>70</v>
      </c>
      <c r="H434" s="2">
        <v>100</v>
      </c>
      <c r="I434" s="2">
        <v>2</v>
      </c>
      <c r="J434" s="2">
        <v>113.7</v>
      </c>
      <c r="K434" s="2">
        <v>50</v>
      </c>
      <c r="L434" s="3">
        <v>9.1666666666666674E-2</v>
      </c>
      <c r="M434" s="2"/>
      <c r="N434" s="18">
        <v>4</v>
      </c>
      <c r="O434" s="2" t="s">
        <v>113</v>
      </c>
      <c r="P434" t="str">
        <f>_xlfn.CONCAT(D434,"_",Q434,"_",O434)</f>
        <v>NG_Ball_Rd_091020_F5</v>
      </c>
      <c r="Q434" s="101" t="s">
        <v>150</v>
      </c>
      <c r="R434" s="216">
        <v>1</v>
      </c>
      <c r="S434" s="233"/>
      <c r="T434" s="87"/>
      <c r="U434" s="87"/>
      <c r="X434" s="246"/>
      <c r="Y434" s="246"/>
      <c r="Z434" s="247"/>
    </row>
    <row r="435" spans="1:29" ht="15.75">
      <c r="A435" s="1">
        <v>44084</v>
      </c>
      <c r="B435" s="2"/>
      <c r="C435" s="2" t="s">
        <v>47</v>
      </c>
      <c r="D435" s="2" t="s">
        <v>180</v>
      </c>
      <c r="E435" s="2">
        <v>13</v>
      </c>
      <c r="F435" s="2" t="s">
        <v>29</v>
      </c>
      <c r="G435" s="2">
        <v>70</v>
      </c>
      <c r="H435" s="2">
        <v>100</v>
      </c>
      <c r="I435" s="2">
        <v>2</v>
      </c>
      <c r="J435" s="2">
        <v>113.7</v>
      </c>
      <c r="K435" s="2">
        <v>50</v>
      </c>
      <c r="L435" s="3">
        <v>9.1666666666666674E-2</v>
      </c>
      <c r="M435" s="2"/>
      <c r="N435" s="18">
        <v>4</v>
      </c>
      <c r="O435" s="2" t="s">
        <v>114</v>
      </c>
      <c r="P435" t="str">
        <f>_xlfn.CONCAT(D435,"_",Q435,"_",O435)</f>
        <v>NG_Ball_Rd_091020_F6</v>
      </c>
      <c r="Q435" s="101" t="s">
        <v>150</v>
      </c>
      <c r="R435" s="216">
        <v>1</v>
      </c>
      <c r="S435" s="233">
        <v>1</v>
      </c>
      <c r="T435" s="246">
        <v>1</v>
      </c>
      <c r="U435" s="246">
        <v>467</v>
      </c>
      <c r="V435" s="246">
        <v>2.1</v>
      </c>
      <c r="W435" s="246">
        <v>2.29</v>
      </c>
      <c r="X435" s="246"/>
      <c r="Y435" s="246"/>
      <c r="Z435" s="247"/>
    </row>
    <row r="436" spans="1:29" ht="15.75">
      <c r="A436" s="1">
        <v>44084</v>
      </c>
      <c r="B436" s="2"/>
      <c r="C436" s="2" t="s">
        <v>47</v>
      </c>
      <c r="D436" s="2" t="s">
        <v>180</v>
      </c>
      <c r="E436" s="2">
        <v>13</v>
      </c>
      <c r="F436" s="2" t="s">
        <v>29</v>
      </c>
      <c r="G436" s="2">
        <v>70</v>
      </c>
      <c r="H436" s="2">
        <v>100</v>
      </c>
      <c r="I436" s="2">
        <v>3</v>
      </c>
      <c r="J436" s="2">
        <v>96</v>
      </c>
      <c r="K436" s="2">
        <v>90</v>
      </c>
      <c r="L436" s="3">
        <v>9.9999999999999992E-2</v>
      </c>
      <c r="M436" s="2"/>
      <c r="N436" s="18">
        <v>7</v>
      </c>
      <c r="O436" s="2" t="s">
        <v>115</v>
      </c>
      <c r="P436" t="str">
        <f>_xlfn.CONCAT(D436,"_",Q436,"_",O436)</f>
        <v>NG_Ball_Rd_091020_F7</v>
      </c>
      <c r="Q436" s="101" t="s">
        <v>150</v>
      </c>
      <c r="R436" s="216">
        <v>1</v>
      </c>
      <c r="S436" s="233"/>
      <c r="T436" s="87"/>
      <c r="U436" s="87"/>
      <c r="X436" s="246"/>
      <c r="Y436" s="246"/>
      <c r="Z436" s="247"/>
    </row>
    <row r="437" spans="1:29" ht="15.75">
      <c r="A437" s="1">
        <v>44084</v>
      </c>
      <c r="B437" s="2"/>
      <c r="C437" s="2" t="s">
        <v>47</v>
      </c>
      <c r="D437" s="2" t="s">
        <v>180</v>
      </c>
      <c r="E437" s="2">
        <v>13</v>
      </c>
      <c r="F437" s="2" t="s">
        <v>29</v>
      </c>
      <c r="G437" s="2">
        <v>70</v>
      </c>
      <c r="H437" s="2">
        <v>100</v>
      </c>
      <c r="I437" s="2">
        <v>3</v>
      </c>
      <c r="J437" s="2">
        <v>96</v>
      </c>
      <c r="K437" s="2">
        <v>90</v>
      </c>
      <c r="L437" s="3">
        <v>9.9999999999999992E-2</v>
      </c>
      <c r="M437" s="2"/>
      <c r="N437" s="18">
        <v>7</v>
      </c>
      <c r="O437" s="2" t="s">
        <v>116</v>
      </c>
      <c r="P437" t="str">
        <f>_xlfn.CONCAT(D437,"_",Q437,"_",O437)</f>
        <v>NG_Ball_Rd_091020_F8</v>
      </c>
      <c r="Q437" s="101" t="s">
        <v>150</v>
      </c>
      <c r="R437" s="216">
        <v>1</v>
      </c>
      <c r="S437" s="233">
        <v>1</v>
      </c>
      <c r="T437" s="246">
        <v>1</v>
      </c>
      <c r="U437" s="246">
        <v>331.4</v>
      </c>
      <c r="V437" s="246">
        <v>2.1</v>
      </c>
      <c r="W437" s="246">
        <v>2.2200000000000002</v>
      </c>
      <c r="X437" s="246"/>
      <c r="Y437" s="246"/>
      <c r="Z437" s="247"/>
    </row>
    <row r="438" spans="1:29" ht="15.75">
      <c r="A438" s="1">
        <v>44084</v>
      </c>
      <c r="B438" s="2"/>
      <c r="C438" s="2" t="s">
        <v>47</v>
      </c>
      <c r="D438" s="2" t="s">
        <v>180</v>
      </c>
      <c r="E438" s="2">
        <v>13</v>
      </c>
      <c r="F438" s="2" t="s">
        <v>29</v>
      </c>
      <c r="G438" s="2">
        <v>70</v>
      </c>
      <c r="H438" s="2">
        <v>100</v>
      </c>
      <c r="I438" s="2">
        <v>3</v>
      </c>
      <c r="J438" s="2">
        <v>96</v>
      </c>
      <c r="K438" s="2">
        <v>90</v>
      </c>
      <c r="L438" s="3">
        <v>9.9999999999999992E-2</v>
      </c>
      <c r="M438" s="2"/>
      <c r="N438" s="18">
        <v>7</v>
      </c>
      <c r="O438" s="2" t="s">
        <v>117</v>
      </c>
      <c r="P438" t="str">
        <f>_xlfn.CONCAT(D438,"_",Q438,"_",O438)</f>
        <v>NG_Ball_Rd_091020_F9</v>
      </c>
      <c r="Q438" s="101" t="s">
        <v>150</v>
      </c>
      <c r="R438" s="216">
        <v>1</v>
      </c>
      <c r="S438" s="233">
        <v>1</v>
      </c>
      <c r="T438" s="246">
        <v>1</v>
      </c>
      <c r="U438" s="246">
        <v>430.6</v>
      </c>
      <c r="V438" s="246">
        <v>2.08</v>
      </c>
      <c r="W438" s="246">
        <v>2.29</v>
      </c>
      <c r="X438" s="246"/>
      <c r="Y438" s="246"/>
      <c r="Z438" s="247"/>
    </row>
    <row r="439" spans="1:29" ht="15.75">
      <c r="A439" s="1">
        <v>44084</v>
      </c>
      <c r="B439" s="2"/>
      <c r="C439" s="2" t="s">
        <v>47</v>
      </c>
      <c r="D439" s="2" t="s">
        <v>180</v>
      </c>
      <c r="E439" s="2">
        <v>13</v>
      </c>
      <c r="F439" s="2" t="s">
        <v>29</v>
      </c>
      <c r="G439" s="2">
        <v>70</v>
      </c>
      <c r="H439" s="2">
        <v>100</v>
      </c>
      <c r="I439" s="2">
        <v>4</v>
      </c>
      <c r="J439" s="2">
        <v>123.4</v>
      </c>
      <c r="K439" s="2">
        <v>40</v>
      </c>
      <c r="L439" s="3">
        <v>9.7222222222222224E-2</v>
      </c>
      <c r="M439" s="2"/>
      <c r="N439" s="18" t="s">
        <v>36</v>
      </c>
      <c r="O439" s="2" t="s">
        <v>118</v>
      </c>
      <c r="P439" t="str">
        <f>_xlfn.CONCAT(D439,"_",Q439,"_",O439)</f>
        <v>NG_Ball_Rd_091020_F10</v>
      </c>
      <c r="Q439" s="101" t="s">
        <v>150</v>
      </c>
      <c r="R439" s="216">
        <v>1</v>
      </c>
      <c r="S439" s="233">
        <v>1</v>
      </c>
      <c r="T439" s="246">
        <v>1</v>
      </c>
      <c r="U439" s="246">
        <v>306</v>
      </c>
      <c r="V439" s="246">
        <v>2.02</v>
      </c>
      <c r="W439" s="246">
        <v>2.36</v>
      </c>
      <c r="X439" s="246"/>
      <c r="Y439" s="246"/>
      <c r="Z439" s="247"/>
      <c r="AA439" s="246"/>
      <c r="AB439" s="246"/>
      <c r="AC439" s="246"/>
    </row>
    <row r="440" spans="1:29" ht="15.75">
      <c r="A440" s="1">
        <v>44084</v>
      </c>
      <c r="B440" s="2"/>
      <c r="C440" s="2" t="s">
        <v>47</v>
      </c>
      <c r="D440" s="2" t="s">
        <v>180</v>
      </c>
      <c r="E440" s="2">
        <v>13</v>
      </c>
      <c r="F440" s="2" t="s">
        <v>29</v>
      </c>
      <c r="G440" s="2">
        <v>70</v>
      </c>
      <c r="H440" s="2">
        <v>100</v>
      </c>
      <c r="I440" s="2">
        <v>4</v>
      </c>
      <c r="J440" s="2">
        <v>123.4</v>
      </c>
      <c r="K440" s="2">
        <v>40</v>
      </c>
      <c r="L440" s="3">
        <v>9.7222222222222224E-2</v>
      </c>
      <c r="M440" s="2"/>
      <c r="N440" s="18" t="s">
        <v>36</v>
      </c>
      <c r="O440" s="2" t="s">
        <v>119</v>
      </c>
      <c r="P440" t="str">
        <f>_xlfn.CONCAT(D440,"_",Q440,"_",O440)</f>
        <v>NG_Ball_Rd_091020_F11</v>
      </c>
      <c r="Q440" s="101" t="s">
        <v>150</v>
      </c>
      <c r="R440" s="216">
        <v>1</v>
      </c>
      <c r="S440" s="233">
        <v>1</v>
      </c>
      <c r="T440" s="246">
        <v>1</v>
      </c>
      <c r="U440" s="246">
        <v>382.3</v>
      </c>
      <c r="V440" s="246">
        <v>2.09</v>
      </c>
      <c r="W440" s="246">
        <v>2.29</v>
      </c>
      <c r="X440" s="246"/>
      <c r="Y440" s="246"/>
      <c r="Z440" s="247"/>
    </row>
    <row r="441" spans="1:29" ht="15.75">
      <c r="A441" s="1">
        <v>44084</v>
      </c>
      <c r="B441" s="2"/>
      <c r="C441" s="2" t="s">
        <v>47</v>
      </c>
      <c r="D441" s="2" t="s">
        <v>180</v>
      </c>
      <c r="E441" s="2">
        <v>13</v>
      </c>
      <c r="F441" s="2" t="s">
        <v>29</v>
      </c>
      <c r="G441" s="2">
        <v>70</v>
      </c>
      <c r="H441" s="2">
        <v>100</v>
      </c>
      <c r="I441" s="2">
        <v>4</v>
      </c>
      <c r="J441" s="2">
        <v>123.4</v>
      </c>
      <c r="K441" s="2">
        <v>40</v>
      </c>
      <c r="L441" s="3">
        <v>9.7222222222222224E-2</v>
      </c>
      <c r="M441" s="2"/>
      <c r="N441" s="18" t="s">
        <v>36</v>
      </c>
      <c r="O441" s="2" t="s">
        <v>120</v>
      </c>
      <c r="P441" t="str">
        <f>_xlfn.CONCAT(D441,"_",Q441,"_",O441)</f>
        <v>NG_Ball_Rd_091020_F12</v>
      </c>
      <c r="Q441" s="101" t="s">
        <v>150</v>
      </c>
      <c r="R441" s="216">
        <v>1</v>
      </c>
      <c r="S441" s="233">
        <v>1</v>
      </c>
      <c r="T441" s="246">
        <v>1</v>
      </c>
      <c r="U441" s="246">
        <v>216.1</v>
      </c>
      <c r="V441" s="246">
        <v>2.06</v>
      </c>
      <c r="W441" s="246">
        <v>2.02</v>
      </c>
    </row>
    <row r="442" spans="1:29" ht="15.75">
      <c r="A442" s="1">
        <v>44084</v>
      </c>
      <c r="B442" s="2"/>
      <c r="C442" s="2" t="s">
        <v>47</v>
      </c>
      <c r="D442" s="2" t="s">
        <v>180</v>
      </c>
      <c r="E442" s="2">
        <v>13</v>
      </c>
      <c r="F442" s="2" t="s">
        <v>29</v>
      </c>
      <c r="G442" s="2">
        <v>70</v>
      </c>
      <c r="H442" s="2">
        <v>100</v>
      </c>
      <c r="I442" s="2">
        <v>5</v>
      </c>
      <c r="J442" s="2">
        <v>139</v>
      </c>
      <c r="K442" s="2">
        <v>15</v>
      </c>
      <c r="L442" s="2"/>
      <c r="M442" s="2"/>
      <c r="N442" s="18" t="s">
        <v>36</v>
      </c>
      <c r="O442" s="2" t="s">
        <v>121</v>
      </c>
      <c r="P442" t="str">
        <f>_xlfn.CONCAT(D442,"_",Q442,"_",O442)</f>
        <v>NG_Ball_Rd_091020_F13</v>
      </c>
      <c r="Q442" s="101" t="s">
        <v>150</v>
      </c>
      <c r="R442" s="216">
        <v>1</v>
      </c>
      <c r="S442" s="233">
        <v>1</v>
      </c>
      <c r="T442" s="246">
        <v>1</v>
      </c>
      <c r="U442" s="246">
        <v>268.39999999999998</v>
      </c>
      <c r="V442" s="246">
        <v>2.12</v>
      </c>
      <c r="W442" s="246">
        <v>2.25</v>
      </c>
    </row>
    <row r="443" spans="1:29" ht="15.75">
      <c r="A443" s="1">
        <v>44084</v>
      </c>
      <c r="B443" s="2"/>
      <c r="C443" s="2" t="s">
        <v>47</v>
      </c>
      <c r="D443" s="2" t="s">
        <v>180</v>
      </c>
      <c r="E443" s="2">
        <v>13</v>
      </c>
      <c r="F443" s="2" t="s">
        <v>29</v>
      </c>
      <c r="G443" s="2">
        <v>70</v>
      </c>
      <c r="H443" s="2">
        <v>100</v>
      </c>
      <c r="I443" s="2">
        <v>5</v>
      </c>
      <c r="J443" s="2">
        <v>139</v>
      </c>
      <c r="K443" s="2">
        <v>15</v>
      </c>
      <c r="L443" s="2"/>
      <c r="M443" s="2"/>
      <c r="N443" s="18" t="s">
        <v>36</v>
      </c>
      <c r="O443" s="2" t="s">
        <v>122</v>
      </c>
      <c r="P443" t="str">
        <f>_xlfn.CONCAT(D443,"_",Q443,"_",O443)</f>
        <v>NG_Ball_Rd_091020_F14</v>
      </c>
      <c r="Q443" s="101" t="s">
        <v>150</v>
      </c>
      <c r="R443" s="216">
        <v>1</v>
      </c>
      <c r="S443" s="233">
        <v>1</v>
      </c>
      <c r="T443" s="246">
        <v>1</v>
      </c>
      <c r="U443" s="246">
        <v>275.8</v>
      </c>
      <c r="V443" s="246">
        <v>2.09</v>
      </c>
      <c r="W443" s="246">
        <v>2.33</v>
      </c>
    </row>
    <row r="444" spans="1:29" ht="15.75">
      <c r="A444" s="1">
        <v>44084</v>
      </c>
      <c r="B444" s="2"/>
      <c r="C444" s="2" t="s">
        <v>47</v>
      </c>
      <c r="D444" s="2" t="s">
        <v>180</v>
      </c>
      <c r="E444" s="2">
        <v>13</v>
      </c>
      <c r="F444" s="2" t="s">
        <v>29</v>
      </c>
      <c r="G444" s="2">
        <v>70</v>
      </c>
      <c r="H444" s="2">
        <v>100</v>
      </c>
      <c r="I444" s="2">
        <v>5</v>
      </c>
      <c r="J444" s="2">
        <v>139</v>
      </c>
      <c r="K444" s="2">
        <v>15</v>
      </c>
      <c r="L444" s="2"/>
      <c r="M444" s="2"/>
      <c r="N444" s="18" t="s">
        <v>36</v>
      </c>
      <c r="O444" s="2" t="s">
        <v>123</v>
      </c>
      <c r="P444" t="str">
        <f>_xlfn.CONCAT(D444,"_",Q444,"_",O444)</f>
        <v>NG_Ball_Rd_091020_F15</v>
      </c>
      <c r="Q444" s="101" t="s">
        <v>150</v>
      </c>
      <c r="R444" s="216">
        <v>1</v>
      </c>
      <c r="S444" s="233">
        <v>1</v>
      </c>
      <c r="T444" s="246">
        <v>1</v>
      </c>
      <c r="U444" s="246">
        <v>315.60000000000002</v>
      </c>
      <c r="V444" s="246">
        <v>2.12</v>
      </c>
      <c r="W444" s="246">
        <v>2.37</v>
      </c>
    </row>
    <row r="445" spans="1:29" ht="15.75">
      <c r="A445" s="1">
        <v>44084</v>
      </c>
      <c r="B445" s="2"/>
      <c r="C445" s="2" t="s">
        <v>47</v>
      </c>
      <c r="D445" s="2" t="s">
        <v>180</v>
      </c>
      <c r="E445" s="2">
        <v>13</v>
      </c>
      <c r="O445" t="s">
        <v>148</v>
      </c>
      <c r="P445" t="str">
        <f>_xlfn.CONCAT(D445,"_",Q445,"_",O445)</f>
        <v>NG_Ball_Rd_091020_Control</v>
      </c>
      <c r="Q445" s="101" t="s">
        <v>150</v>
      </c>
      <c r="R445" s="228" t="s">
        <v>156</v>
      </c>
      <c r="S445" s="231">
        <v>1</v>
      </c>
      <c r="T445" s="246">
        <v>1</v>
      </c>
      <c r="U445" s="246">
        <v>3.5</v>
      </c>
      <c r="V445" s="246">
        <v>1.74</v>
      </c>
      <c r="W445" s="246">
        <v>0.18</v>
      </c>
    </row>
    <row r="446" spans="1:29" ht="15.75">
      <c r="A446" s="115">
        <v>44094</v>
      </c>
      <c r="B446" s="121"/>
      <c r="C446" s="121" t="s">
        <v>47</v>
      </c>
      <c r="D446" s="121" t="s">
        <v>180</v>
      </c>
      <c r="E446" s="121"/>
      <c r="F446" s="121"/>
      <c r="G446" s="121">
        <v>61</v>
      </c>
      <c r="H446" s="121">
        <v>10</v>
      </c>
      <c r="I446" s="121">
        <v>1</v>
      </c>
      <c r="J446" s="121">
        <v>140</v>
      </c>
      <c r="K446" s="121">
        <v>20</v>
      </c>
      <c r="L446" s="127">
        <v>0.14722222222222223</v>
      </c>
      <c r="M446" s="127">
        <v>0.15069444444444444</v>
      </c>
      <c r="N446" s="130">
        <v>5</v>
      </c>
      <c r="O446" s="121" t="s">
        <v>20</v>
      </c>
      <c r="P446" s="87" t="str">
        <f>_xlfn.CONCAT(D446,"_",Q446,"_",O446)</f>
        <v>NG_Ball_Rd_092020_F1</v>
      </c>
      <c r="Q446" s="101" t="s">
        <v>151</v>
      </c>
      <c r="R446" s="216">
        <v>1</v>
      </c>
      <c r="S446" s="233">
        <v>1</v>
      </c>
      <c r="T446">
        <v>1</v>
      </c>
      <c r="U446">
        <v>192.1</v>
      </c>
      <c r="V446" s="167"/>
      <c r="W446" s="167"/>
    </row>
    <row r="447" spans="1:29" ht="15.75">
      <c r="A447" s="115">
        <v>44094</v>
      </c>
      <c r="B447" s="121"/>
      <c r="C447" s="121" t="s">
        <v>47</v>
      </c>
      <c r="D447" s="121" t="s">
        <v>180</v>
      </c>
      <c r="E447" s="121"/>
      <c r="F447" s="121"/>
      <c r="G447" s="121">
        <v>61</v>
      </c>
      <c r="H447" s="121">
        <v>10</v>
      </c>
      <c r="I447" s="121">
        <v>1</v>
      </c>
      <c r="J447" s="121">
        <v>140</v>
      </c>
      <c r="K447" s="121">
        <v>20</v>
      </c>
      <c r="L447" s="127">
        <v>0.14722222222222223</v>
      </c>
      <c r="M447" s="127">
        <v>0.15069444444444444</v>
      </c>
      <c r="N447" s="130">
        <v>5</v>
      </c>
      <c r="O447" s="121" t="s">
        <v>21</v>
      </c>
      <c r="P447" s="87" t="str">
        <f>_xlfn.CONCAT(D447,"_",Q447,"_",O447)</f>
        <v>NG_Ball_Rd_092020_F2</v>
      </c>
      <c r="Q447" s="101" t="s">
        <v>151</v>
      </c>
      <c r="R447" s="216">
        <v>1</v>
      </c>
      <c r="S447" s="233">
        <v>1</v>
      </c>
      <c r="T447">
        <v>1</v>
      </c>
      <c r="U447">
        <v>181.5</v>
      </c>
      <c r="V447" s="167"/>
      <c r="W447" s="167"/>
    </row>
    <row r="448" spans="1:29" ht="15.75">
      <c r="A448" s="115">
        <v>44094</v>
      </c>
      <c r="B448" s="121"/>
      <c r="C448" s="121" t="s">
        <v>47</v>
      </c>
      <c r="D448" s="121" t="s">
        <v>180</v>
      </c>
      <c r="E448" s="121"/>
      <c r="F448" s="121"/>
      <c r="G448" s="121">
        <v>61</v>
      </c>
      <c r="H448" s="121">
        <v>10</v>
      </c>
      <c r="I448" s="121">
        <v>1</v>
      </c>
      <c r="J448" s="121">
        <v>140</v>
      </c>
      <c r="K448" s="121">
        <v>20</v>
      </c>
      <c r="L448" s="127">
        <v>0.14722222222222223</v>
      </c>
      <c r="M448" s="127">
        <v>0.15069444444444444</v>
      </c>
      <c r="N448" s="130">
        <v>5</v>
      </c>
      <c r="O448" s="121" t="s">
        <v>22</v>
      </c>
      <c r="P448" s="87" t="str">
        <f>_xlfn.CONCAT(D448,"_",Q448,"_",O448)</f>
        <v>NG_Ball_Rd_092020_F3</v>
      </c>
      <c r="Q448" s="101" t="s">
        <v>151</v>
      </c>
      <c r="R448" s="216">
        <v>1</v>
      </c>
      <c r="S448" s="231">
        <v>1</v>
      </c>
      <c r="T448">
        <v>1</v>
      </c>
      <c r="U448">
        <v>199.6</v>
      </c>
      <c r="V448" s="167"/>
      <c r="W448" s="167"/>
    </row>
    <row r="449" spans="1:23" ht="15.75">
      <c r="A449" s="115">
        <v>44094</v>
      </c>
      <c r="B449" s="121"/>
      <c r="C449" s="121" t="s">
        <v>47</v>
      </c>
      <c r="D449" s="121" t="s">
        <v>180</v>
      </c>
      <c r="E449" s="121"/>
      <c r="F449" s="121"/>
      <c r="G449" s="121">
        <v>61</v>
      </c>
      <c r="H449" s="121">
        <v>10</v>
      </c>
      <c r="I449" s="121">
        <v>2</v>
      </c>
      <c r="J449" s="121">
        <v>130</v>
      </c>
      <c r="K449" s="121">
        <v>10</v>
      </c>
      <c r="L449" s="125" t="s">
        <v>36</v>
      </c>
      <c r="M449" s="125" t="s">
        <v>36</v>
      </c>
      <c r="N449" s="130">
        <v>7</v>
      </c>
      <c r="O449" s="121" t="s">
        <v>112</v>
      </c>
      <c r="P449" s="87" t="str">
        <f>_xlfn.CONCAT(D449,"_",Q449,"_",O449)</f>
        <v>NG_Ball_Rd_092020_F4</v>
      </c>
      <c r="Q449" s="101" t="s">
        <v>151</v>
      </c>
      <c r="R449" s="216">
        <v>1</v>
      </c>
      <c r="S449" s="233">
        <v>1</v>
      </c>
      <c r="T449">
        <v>1</v>
      </c>
      <c r="U449">
        <v>201.8</v>
      </c>
      <c r="V449" s="167"/>
      <c r="W449" s="167"/>
    </row>
    <row r="450" spans="1:23" ht="15.75">
      <c r="A450" s="115">
        <v>44094</v>
      </c>
      <c r="B450" s="121"/>
      <c r="C450" s="121" t="s">
        <v>47</v>
      </c>
      <c r="D450" s="121" t="s">
        <v>180</v>
      </c>
      <c r="E450" s="121"/>
      <c r="F450" s="121"/>
      <c r="G450" s="121">
        <v>61</v>
      </c>
      <c r="H450" s="121">
        <v>10</v>
      </c>
      <c r="I450" s="121">
        <v>2</v>
      </c>
      <c r="J450" s="121">
        <v>130</v>
      </c>
      <c r="K450" s="121">
        <v>10</v>
      </c>
      <c r="L450" s="125" t="s">
        <v>36</v>
      </c>
      <c r="M450" s="125" t="s">
        <v>36</v>
      </c>
      <c r="N450" s="130">
        <v>7</v>
      </c>
      <c r="O450" s="121" t="s">
        <v>113</v>
      </c>
      <c r="P450" s="87" t="str">
        <f>_xlfn.CONCAT(D450,"_",Q450,"_",O450)</f>
        <v>NG_Ball_Rd_092020_F5</v>
      </c>
      <c r="Q450" s="101" t="s">
        <v>151</v>
      </c>
      <c r="R450" s="216">
        <v>1</v>
      </c>
      <c r="S450" s="233">
        <v>1</v>
      </c>
      <c r="T450">
        <v>1</v>
      </c>
      <c r="U450">
        <v>333.4</v>
      </c>
      <c r="V450" s="167"/>
      <c r="W450" s="167"/>
    </row>
    <row r="451" spans="1:23" ht="15.75">
      <c r="A451" s="115">
        <v>44094</v>
      </c>
      <c r="B451" s="121"/>
      <c r="C451" s="121" t="s">
        <v>47</v>
      </c>
      <c r="D451" s="121" t="s">
        <v>180</v>
      </c>
      <c r="E451" s="121"/>
      <c r="F451" s="121"/>
      <c r="G451" s="121">
        <v>61</v>
      </c>
      <c r="H451" s="121">
        <v>10</v>
      </c>
      <c r="I451" s="121">
        <v>2</v>
      </c>
      <c r="J451" s="121">
        <v>130</v>
      </c>
      <c r="K451" s="121">
        <v>10</v>
      </c>
      <c r="L451" s="125" t="s">
        <v>36</v>
      </c>
      <c r="M451" s="125" t="s">
        <v>36</v>
      </c>
      <c r="N451" s="130">
        <v>7</v>
      </c>
      <c r="O451" s="121" t="s">
        <v>114</v>
      </c>
      <c r="P451" s="87" t="str">
        <f>_xlfn.CONCAT(D451,"_",Q451,"_",O451)</f>
        <v>NG_Ball_Rd_092020_F6</v>
      </c>
      <c r="Q451" s="101" t="s">
        <v>151</v>
      </c>
      <c r="R451" s="216">
        <v>1</v>
      </c>
      <c r="S451" s="233">
        <v>1</v>
      </c>
      <c r="T451">
        <v>1</v>
      </c>
      <c r="U451">
        <v>230.5</v>
      </c>
      <c r="V451" s="167"/>
      <c r="W451" s="167"/>
    </row>
    <row r="452" spans="1:23" ht="15.75">
      <c r="A452" s="115">
        <v>44094</v>
      </c>
      <c r="B452" s="121"/>
      <c r="C452" s="121" t="s">
        <v>47</v>
      </c>
      <c r="D452" s="121" t="s">
        <v>180</v>
      </c>
      <c r="E452" s="121"/>
      <c r="F452" s="121"/>
      <c r="G452" s="121">
        <v>61</v>
      </c>
      <c r="H452" s="121">
        <v>10</v>
      </c>
      <c r="I452" s="121">
        <v>3</v>
      </c>
      <c r="J452" s="121">
        <v>125</v>
      </c>
      <c r="K452" s="121">
        <v>20</v>
      </c>
      <c r="L452" s="125" t="s">
        <v>36</v>
      </c>
      <c r="M452" s="125" t="s">
        <v>36</v>
      </c>
      <c r="N452" s="130">
        <v>3</v>
      </c>
      <c r="O452" s="121" t="s">
        <v>115</v>
      </c>
      <c r="P452" s="87" t="str">
        <f>_xlfn.CONCAT(D452,"_",Q452,"_",O452)</f>
        <v>NG_Ball_Rd_092020_F7</v>
      </c>
      <c r="Q452" s="101" t="s">
        <v>151</v>
      </c>
      <c r="R452" s="216">
        <v>1</v>
      </c>
      <c r="S452" s="233">
        <v>1</v>
      </c>
      <c r="T452">
        <v>1</v>
      </c>
      <c r="U452">
        <v>303.8</v>
      </c>
      <c r="V452" s="167"/>
      <c r="W452" s="167"/>
    </row>
    <row r="453" spans="1:23" ht="15.75">
      <c r="A453" s="115">
        <v>44094</v>
      </c>
      <c r="B453" s="121"/>
      <c r="C453" s="121" t="s">
        <v>47</v>
      </c>
      <c r="D453" s="121" t="s">
        <v>180</v>
      </c>
      <c r="E453" s="121"/>
      <c r="F453" s="121"/>
      <c r="G453" s="121">
        <v>61</v>
      </c>
      <c r="H453" s="121">
        <v>10</v>
      </c>
      <c r="I453" s="121">
        <v>3</v>
      </c>
      <c r="J453" s="121">
        <v>125</v>
      </c>
      <c r="K453" s="121">
        <v>20</v>
      </c>
      <c r="L453" s="125" t="s">
        <v>36</v>
      </c>
      <c r="M453" s="125" t="s">
        <v>36</v>
      </c>
      <c r="N453" s="130">
        <v>3</v>
      </c>
      <c r="O453" s="121" t="s">
        <v>116</v>
      </c>
      <c r="P453" s="87" t="str">
        <f>_xlfn.CONCAT(D453,"_",Q453,"_",O453)</f>
        <v>NG_Ball_Rd_092020_F8</v>
      </c>
      <c r="Q453" s="101" t="s">
        <v>151</v>
      </c>
      <c r="R453" s="216">
        <v>1</v>
      </c>
      <c r="S453" s="233">
        <v>1</v>
      </c>
      <c r="T453">
        <v>1</v>
      </c>
      <c r="U453">
        <v>363.7</v>
      </c>
      <c r="V453" s="167"/>
      <c r="W453" s="167"/>
    </row>
    <row r="454" spans="1:23" ht="15.75">
      <c r="A454" s="115">
        <v>44094</v>
      </c>
      <c r="B454" s="121"/>
      <c r="C454" s="121" t="s">
        <v>47</v>
      </c>
      <c r="D454" s="121" t="s">
        <v>180</v>
      </c>
      <c r="E454" s="121"/>
      <c r="F454" s="121"/>
      <c r="G454" s="121">
        <v>61</v>
      </c>
      <c r="H454" s="121">
        <v>10</v>
      </c>
      <c r="I454" s="121">
        <v>3</v>
      </c>
      <c r="J454" s="121">
        <v>125</v>
      </c>
      <c r="K454" s="121">
        <v>20</v>
      </c>
      <c r="L454" s="125" t="s">
        <v>36</v>
      </c>
      <c r="M454" s="125" t="s">
        <v>36</v>
      </c>
      <c r="N454" s="130">
        <v>3</v>
      </c>
      <c r="O454" s="121" t="s">
        <v>117</v>
      </c>
      <c r="P454" s="87" t="str">
        <f>_xlfn.CONCAT(D454,"_",Q454,"_",O454)</f>
        <v>NG_Ball_Rd_092020_F9</v>
      </c>
      <c r="Q454" s="101" t="s">
        <v>151</v>
      </c>
      <c r="R454" s="216">
        <v>1</v>
      </c>
      <c r="S454" s="233">
        <v>1</v>
      </c>
      <c r="T454">
        <v>1</v>
      </c>
      <c r="U454">
        <v>253.3</v>
      </c>
      <c r="V454" s="167"/>
      <c r="W454" s="167"/>
    </row>
    <row r="455" spans="1:23" ht="15.75">
      <c r="A455" s="115">
        <v>44094</v>
      </c>
      <c r="B455" s="121"/>
      <c r="C455" s="121" t="s">
        <v>47</v>
      </c>
      <c r="D455" s="121" t="s">
        <v>180</v>
      </c>
      <c r="E455" s="121"/>
      <c r="F455" s="121"/>
      <c r="G455" s="121">
        <v>61</v>
      </c>
      <c r="H455" s="121">
        <v>10</v>
      </c>
      <c r="I455" s="121">
        <v>4</v>
      </c>
      <c r="J455" s="121">
        <v>68</v>
      </c>
      <c r="K455" s="121">
        <v>10</v>
      </c>
      <c r="L455" s="125" t="s">
        <v>36</v>
      </c>
      <c r="M455" s="125" t="s">
        <v>36</v>
      </c>
      <c r="N455" s="125" t="s">
        <v>36</v>
      </c>
      <c r="O455" s="121" t="s">
        <v>118</v>
      </c>
      <c r="P455" s="87" t="str">
        <f>_xlfn.CONCAT(D455,"_",Q455,"_",O455)</f>
        <v>NG_Ball_Rd_092020_F10</v>
      </c>
      <c r="Q455" s="101" t="s">
        <v>151</v>
      </c>
      <c r="R455" s="216">
        <v>1</v>
      </c>
      <c r="S455" s="233">
        <v>1</v>
      </c>
      <c r="T455">
        <v>1</v>
      </c>
      <c r="U455">
        <v>273.60000000000002</v>
      </c>
      <c r="V455" s="167"/>
      <c r="W455" s="167"/>
    </row>
    <row r="456" spans="1:23" ht="15.75">
      <c r="A456" s="115">
        <v>44094</v>
      </c>
      <c r="B456" s="121"/>
      <c r="C456" s="121" t="s">
        <v>47</v>
      </c>
      <c r="D456" s="121" t="s">
        <v>180</v>
      </c>
      <c r="E456" s="121"/>
      <c r="F456" s="121"/>
      <c r="G456" s="121">
        <v>61</v>
      </c>
      <c r="H456" s="121">
        <v>10</v>
      </c>
      <c r="I456" s="121">
        <v>4</v>
      </c>
      <c r="J456" s="121">
        <v>68</v>
      </c>
      <c r="K456" s="121">
        <v>10</v>
      </c>
      <c r="L456" s="125" t="s">
        <v>36</v>
      </c>
      <c r="M456" s="125" t="s">
        <v>36</v>
      </c>
      <c r="N456" s="125" t="s">
        <v>36</v>
      </c>
      <c r="O456" s="121" t="s">
        <v>119</v>
      </c>
      <c r="P456" s="87" t="str">
        <f>_xlfn.CONCAT(D456,"_",Q456,"_",O456)</f>
        <v>NG_Ball_Rd_092020_F11</v>
      </c>
      <c r="Q456" s="101" t="s">
        <v>151</v>
      </c>
      <c r="R456" s="216"/>
      <c r="S456" s="233"/>
      <c r="T456" s="87"/>
    </row>
    <row r="457" spans="1:23" ht="15.75">
      <c r="A457" s="115">
        <v>44094</v>
      </c>
      <c r="B457" s="121"/>
      <c r="C457" s="121" t="s">
        <v>47</v>
      </c>
      <c r="D457" s="121" t="s">
        <v>180</v>
      </c>
      <c r="E457" s="121"/>
      <c r="F457" s="121"/>
      <c r="G457" s="121">
        <v>61</v>
      </c>
      <c r="H457" s="121">
        <v>10</v>
      </c>
      <c r="I457" s="121">
        <v>4</v>
      </c>
      <c r="J457" s="121">
        <v>68</v>
      </c>
      <c r="K457" s="121">
        <v>10</v>
      </c>
      <c r="L457" s="125" t="s">
        <v>36</v>
      </c>
      <c r="M457" s="125" t="s">
        <v>36</v>
      </c>
      <c r="N457" s="125" t="s">
        <v>36</v>
      </c>
      <c r="O457" s="121" t="s">
        <v>120</v>
      </c>
      <c r="P457" s="87" t="str">
        <f>_xlfn.CONCAT(D457,"_",Q457,"_",O457)</f>
        <v>NG_Ball_Rd_092020_F12</v>
      </c>
      <c r="Q457" s="101" t="s">
        <v>151</v>
      </c>
      <c r="R457" s="216"/>
      <c r="S457" s="233"/>
      <c r="T457" s="87"/>
    </row>
    <row r="458" spans="1:23" ht="15.75">
      <c r="A458" s="115">
        <v>44094</v>
      </c>
      <c r="B458" s="121"/>
      <c r="C458" s="121" t="s">
        <v>47</v>
      </c>
      <c r="D458" s="121" t="s">
        <v>180</v>
      </c>
      <c r="E458" s="121"/>
      <c r="F458" s="121"/>
      <c r="G458" s="121">
        <v>61</v>
      </c>
      <c r="H458" s="121">
        <v>10</v>
      </c>
      <c r="I458" s="121">
        <v>5</v>
      </c>
      <c r="J458" s="121">
        <v>50</v>
      </c>
      <c r="K458" s="121">
        <v>10</v>
      </c>
      <c r="L458" s="125" t="s">
        <v>36</v>
      </c>
      <c r="M458" s="125" t="s">
        <v>36</v>
      </c>
      <c r="N458" s="125" t="s">
        <v>36</v>
      </c>
      <c r="O458" s="121" t="s">
        <v>121</v>
      </c>
      <c r="P458" s="87" t="str">
        <f>_xlfn.CONCAT(D458,"_",Q458,"_",O458)</f>
        <v>NG_Ball_Rd_092020_F13</v>
      </c>
      <c r="Q458" s="101" t="s">
        <v>151</v>
      </c>
      <c r="R458" s="216"/>
      <c r="S458" s="233"/>
      <c r="T458" s="87"/>
    </row>
    <row r="459" spans="1:23" ht="15.75">
      <c r="A459" s="115">
        <v>44094</v>
      </c>
      <c r="B459" s="121"/>
      <c r="C459" s="121" t="s">
        <v>47</v>
      </c>
      <c r="D459" s="121" t="s">
        <v>180</v>
      </c>
      <c r="E459" s="121"/>
      <c r="F459" s="121"/>
      <c r="G459" s="121">
        <v>61</v>
      </c>
      <c r="H459" s="121">
        <v>10</v>
      </c>
      <c r="I459" s="121">
        <v>5</v>
      </c>
      <c r="J459" s="121">
        <v>50</v>
      </c>
      <c r="K459" s="121">
        <v>10</v>
      </c>
      <c r="L459" s="125" t="s">
        <v>36</v>
      </c>
      <c r="M459" s="125" t="s">
        <v>36</v>
      </c>
      <c r="N459" s="125" t="s">
        <v>36</v>
      </c>
      <c r="O459" s="121" t="s">
        <v>122</v>
      </c>
      <c r="P459" s="87" t="str">
        <f>_xlfn.CONCAT(D459,"_",Q459,"_",O459)</f>
        <v>NG_Ball_Rd_092020_F14</v>
      </c>
      <c r="Q459" s="101" t="s">
        <v>151</v>
      </c>
      <c r="R459" s="216"/>
      <c r="S459" s="233"/>
      <c r="T459" s="87"/>
    </row>
    <row r="460" spans="1:23" ht="15.75">
      <c r="A460" s="115">
        <v>44094</v>
      </c>
      <c r="B460" s="121"/>
      <c r="C460" s="121" t="s">
        <v>47</v>
      </c>
      <c r="D460" s="121" t="s">
        <v>180</v>
      </c>
      <c r="E460" s="121"/>
      <c r="F460" s="121"/>
      <c r="G460" s="121">
        <v>61</v>
      </c>
      <c r="H460" s="121">
        <v>10</v>
      </c>
      <c r="I460" s="121">
        <v>5</v>
      </c>
      <c r="J460" s="121">
        <v>50</v>
      </c>
      <c r="K460" s="121">
        <v>10</v>
      </c>
      <c r="L460" s="125" t="s">
        <v>36</v>
      </c>
      <c r="M460" s="125" t="s">
        <v>36</v>
      </c>
      <c r="N460" s="125" t="s">
        <v>36</v>
      </c>
      <c r="O460" s="121" t="s">
        <v>123</v>
      </c>
      <c r="P460" s="87" t="str">
        <f>_xlfn.CONCAT(D460,"_",Q460,"_",O460)</f>
        <v>NG_Ball_Rd_092020_F15</v>
      </c>
      <c r="Q460" s="101" t="s">
        <v>151</v>
      </c>
      <c r="R460" s="216"/>
      <c r="S460" s="233"/>
      <c r="T460" s="87"/>
    </row>
    <row r="461" spans="1:23" ht="15.75">
      <c r="A461" s="1">
        <v>44082</v>
      </c>
      <c r="B461" s="2" t="s">
        <v>32</v>
      </c>
      <c r="C461" s="2" t="s">
        <v>33</v>
      </c>
      <c r="D461" s="2" t="s">
        <v>181</v>
      </c>
      <c r="E461" s="2">
        <v>28</v>
      </c>
      <c r="F461" s="2" t="s">
        <v>19</v>
      </c>
      <c r="G461" s="2">
        <v>82</v>
      </c>
      <c r="H461" s="2">
        <v>10</v>
      </c>
      <c r="I461" s="2">
        <v>1</v>
      </c>
      <c r="J461" s="2">
        <v>36.6</v>
      </c>
      <c r="K461" s="2">
        <v>95</v>
      </c>
      <c r="L461" s="3">
        <v>0.11458333333333333</v>
      </c>
      <c r="M461" s="3">
        <v>0.11805555555555557</v>
      </c>
      <c r="N461" s="18">
        <v>19</v>
      </c>
      <c r="O461" s="2" t="s">
        <v>20</v>
      </c>
      <c r="P461" t="str">
        <f>_xlfn.CONCAT(D461,"_",Q461,"_",O461)</f>
        <v>QG_Johnson_Rd_090820_F1</v>
      </c>
      <c r="Q461" s="101" t="s">
        <v>182</v>
      </c>
      <c r="R461" s="216"/>
    </row>
    <row r="462" spans="1:23" ht="15.75">
      <c r="A462" s="1">
        <v>44082</v>
      </c>
      <c r="B462" s="2" t="s">
        <v>32</v>
      </c>
      <c r="C462" s="2" t="s">
        <v>33</v>
      </c>
      <c r="D462" s="2" t="s">
        <v>181</v>
      </c>
      <c r="E462" s="2">
        <v>28</v>
      </c>
      <c r="F462" s="2" t="s">
        <v>19</v>
      </c>
      <c r="G462" s="2">
        <v>82</v>
      </c>
      <c r="H462" s="2">
        <v>10</v>
      </c>
      <c r="I462" s="2">
        <v>1</v>
      </c>
      <c r="J462" s="2">
        <v>36.6</v>
      </c>
      <c r="K462" s="2">
        <v>95</v>
      </c>
      <c r="L462" s="3">
        <v>0.11458333333333333</v>
      </c>
      <c r="M462" s="3">
        <v>0.11805555555555557</v>
      </c>
      <c r="N462" s="18">
        <v>19</v>
      </c>
      <c r="O462" s="2" t="s">
        <v>21</v>
      </c>
      <c r="P462" t="str">
        <f>_xlfn.CONCAT(D462,"_",Q462,"_",O462)</f>
        <v>QG_Johnson_Rd_090820_F2</v>
      </c>
      <c r="Q462" s="101" t="s">
        <v>182</v>
      </c>
      <c r="R462" s="216"/>
    </row>
    <row r="463" spans="1:23" ht="15.75">
      <c r="A463" s="1">
        <v>44082</v>
      </c>
      <c r="B463" s="2" t="s">
        <v>32</v>
      </c>
      <c r="C463" s="2" t="s">
        <v>33</v>
      </c>
      <c r="D463" s="2" t="s">
        <v>181</v>
      </c>
      <c r="E463" s="2">
        <v>28</v>
      </c>
      <c r="F463" s="2" t="s">
        <v>19</v>
      </c>
      <c r="G463" s="2">
        <v>82</v>
      </c>
      <c r="H463" s="2">
        <v>10</v>
      </c>
      <c r="I463" s="2">
        <v>1</v>
      </c>
      <c r="J463" s="2">
        <v>36.6</v>
      </c>
      <c r="K463" s="2">
        <v>95</v>
      </c>
      <c r="L463" s="3">
        <v>0.11458333333333333</v>
      </c>
      <c r="M463" s="3">
        <v>0.11805555555555557</v>
      </c>
      <c r="N463" s="18">
        <v>19</v>
      </c>
      <c r="O463" s="2" t="s">
        <v>22</v>
      </c>
      <c r="P463" t="str">
        <f>_xlfn.CONCAT(D463,"_",Q463,"_",O463)</f>
        <v>QG_Johnson_Rd_090820_F3</v>
      </c>
      <c r="Q463" s="101" t="s">
        <v>182</v>
      </c>
      <c r="R463" s="216"/>
    </row>
    <row r="464" spans="1:23" ht="15.75">
      <c r="A464" s="1">
        <v>44082</v>
      </c>
      <c r="B464" s="2" t="s">
        <v>32</v>
      </c>
      <c r="C464" s="2" t="s">
        <v>33</v>
      </c>
      <c r="D464" s="2" t="s">
        <v>181</v>
      </c>
      <c r="E464" s="2">
        <v>28</v>
      </c>
      <c r="F464" s="2" t="s">
        <v>19</v>
      </c>
      <c r="G464" s="2">
        <v>82</v>
      </c>
      <c r="H464" s="2">
        <v>10</v>
      </c>
      <c r="I464" s="2">
        <v>2</v>
      </c>
      <c r="J464" s="2">
        <v>32</v>
      </c>
      <c r="K464" s="2">
        <v>100</v>
      </c>
      <c r="L464" s="3">
        <v>0.12013888888888889</v>
      </c>
      <c r="M464" s="3">
        <v>0.125</v>
      </c>
      <c r="N464" s="18">
        <v>7</v>
      </c>
      <c r="O464" s="2" t="s">
        <v>112</v>
      </c>
      <c r="P464" t="str">
        <f>_xlfn.CONCAT(D464,"_",Q464,"_",O464)</f>
        <v>QG_Johnson_Rd_090820_F4</v>
      </c>
      <c r="Q464" s="101" t="s">
        <v>182</v>
      </c>
      <c r="R464" s="216"/>
    </row>
    <row r="465" spans="1:18" ht="15.75">
      <c r="A465" s="1">
        <v>44082</v>
      </c>
      <c r="B465" s="2" t="s">
        <v>32</v>
      </c>
      <c r="C465" s="2" t="s">
        <v>33</v>
      </c>
      <c r="D465" s="2" t="s">
        <v>181</v>
      </c>
      <c r="E465" s="2">
        <v>28</v>
      </c>
      <c r="F465" s="2" t="s">
        <v>19</v>
      </c>
      <c r="G465" s="2">
        <v>82</v>
      </c>
      <c r="H465" s="2">
        <v>10</v>
      </c>
      <c r="I465" s="2">
        <v>2</v>
      </c>
      <c r="J465" s="2">
        <v>32</v>
      </c>
      <c r="K465" s="2">
        <v>100</v>
      </c>
      <c r="L465" s="3">
        <v>0.12013888888888889</v>
      </c>
      <c r="M465" s="3">
        <v>0.125</v>
      </c>
      <c r="N465" s="18">
        <v>7</v>
      </c>
      <c r="O465" s="2" t="s">
        <v>113</v>
      </c>
      <c r="P465" t="str">
        <f>_xlfn.CONCAT(D465,"_",Q465,"_",O465)</f>
        <v>QG_Johnson_Rd_090820_F5</v>
      </c>
      <c r="Q465" s="101" t="s">
        <v>182</v>
      </c>
      <c r="R465" s="216"/>
    </row>
    <row r="466" spans="1:18" ht="15.75">
      <c r="A466" s="1">
        <v>44082</v>
      </c>
      <c r="B466" s="2" t="s">
        <v>32</v>
      </c>
      <c r="C466" s="2" t="s">
        <v>33</v>
      </c>
      <c r="D466" s="2" t="s">
        <v>181</v>
      </c>
      <c r="E466" s="2">
        <v>28</v>
      </c>
      <c r="F466" s="2" t="s">
        <v>19</v>
      </c>
      <c r="G466" s="2">
        <v>82</v>
      </c>
      <c r="H466" s="2">
        <v>10</v>
      </c>
      <c r="I466" s="2">
        <v>2</v>
      </c>
      <c r="J466" s="2">
        <v>32</v>
      </c>
      <c r="K466" s="2">
        <v>100</v>
      </c>
      <c r="L466" s="3">
        <v>0.12013888888888889</v>
      </c>
      <c r="M466" s="3">
        <v>0.125</v>
      </c>
      <c r="N466" s="18">
        <v>7</v>
      </c>
      <c r="O466" s="2" t="s">
        <v>114</v>
      </c>
      <c r="P466" t="str">
        <f>_xlfn.CONCAT(D466,"_",Q466,"_",O466)</f>
        <v>QG_Johnson_Rd_090820_F6</v>
      </c>
      <c r="Q466" s="101" t="s">
        <v>182</v>
      </c>
      <c r="R466" s="216"/>
    </row>
    <row r="467" spans="1:18" ht="15.75">
      <c r="A467" s="1">
        <v>44082</v>
      </c>
      <c r="B467" s="2" t="s">
        <v>32</v>
      </c>
      <c r="C467" s="2" t="s">
        <v>33</v>
      </c>
      <c r="D467" s="2" t="s">
        <v>181</v>
      </c>
      <c r="E467" s="2">
        <v>28</v>
      </c>
      <c r="F467" s="2" t="s">
        <v>19</v>
      </c>
      <c r="G467" s="2">
        <v>82</v>
      </c>
      <c r="H467" s="2">
        <v>10</v>
      </c>
      <c r="I467" s="2">
        <v>3</v>
      </c>
      <c r="J467" s="2">
        <v>62.5</v>
      </c>
      <c r="K467" s="2">
        <v>100</v>
      </c>
      <c r="L467" s="3">
        <v>0.13194444444444445</v>
      </c>
      <c r="M467" s="3">
        <v>0.13541666666666666</v>
      </c>
      <c r="N467" s="18">
        <v>12</v>
      </c>
      <c r="O467" s="2" t="s">
        <v>115</v>
      </c>
      <c r="P467" t="str">
        <f>_xlfn.CONCAT(D467,"_",Q467,"_",O467)</f>
        <v>QG_Johnson_Rd_090820_F7</v>
      </c>
      <c r="Q467" s="101" t="s">
        <v>182</v>
      </c>
      <c r="R467" s="216"/>
    </row>
    <row r="468" spans="1:18" ht="15.75">
      <c r="A468" s="1">
        <v>44082</v>
      </c>
      <c r="B468" s="2" t="s">
        <v>32</v>
      </c>
      <c r="C468" s="2" t="s">
        <v>33</v>
      </c>
      <c r="D468" s="2" t="s">
        <v>181</v>
      </c>
      <c r="E468" s="2">
        <v>28</v>
      </c>
      <c r="F468" s="2" t="s">
        <v>19</v>
      </c>
      <c r="G468" s="2">
        <v>82</v>
      </c>
      <c r="H468" s="2">
        <v>10</v>
      </c>
      <c r="I468" s="2">
        <v>3</v>
      </c>
      <c r="J468" s="2">
        <v>62.5</v>
      </c>
      <c r="K468" s="2">
        <v>100</v>
      </c>
      <c r="L468" s="3">
        <v>0.13194444444444445</v>
      </c>
      <c r="M468" s="3">
        <v>0.13541666666666666</v>
      </c>
      <c r="N468" s="18">
        <v>12</v>
      </c>
      <c r="O468" s="2" t="s">
        <v>116</v>
      </c>
      <c r="P468" t="str">
        <f>_xlfn.CONCAT(D468,"_",Q468,"_",O468)</f>
        <v>QG_Johnson_Rd_090820_F8</v>
      </c>
      <c r="Q468" s="101" t="s">
        <v>182</v>
      </c>
      <c r="R468" s="216"/>
    </row>
    <row r="469" spans="1:18" ht="15.75">
      <c r="A469" s="1">
        <v>44082</v>
      </c>
      <c r="B469" s="2" t="s">
        <v>32</v>
      </c>
      <c r="C469" s="2" t="s">
        <v>33</v>
      </c>
      <c r="D469" s="2" t="s">
        <v>181</v>
      </c>
      <c r="E469" s="2">
        <v>28</v>
      </c>
      <c r="F469" s="2" t="s">
        <v>19</v>
      </c>
      <c r="G469" s="2">
        <v>82</v>
      </c>
      <c r="H469" s="2">
        <v>10</v>
      </c>
      <c r="I469" s="2">
        <v>3</v>
      </c>
      <c r="J469" s="2">
        <v>62.5</v>
      </c>
      <c r="K469" s="2">
        <v>100</v>
      </c>
      <c r="L469" s="3">
        <v>0.13194444444444445</v>
      </c>
      <c r="M469" s="3">
        <v>0.13541666666666666</v>
      </c>
      <c r="N469" s="18">
        <v>12</v>
      </c>
      <c r="O469" s="2" t="s">
        <v>117</v>
      </c>
      <c r="P469" t="str">
        <f>_xlfn.CONCAT(D469,"_",Q469,"_",O469)</f>
        <v>QG_Johnson_Rd_090820_F9</v>
      </c>
      <c r="Q469" s="101" t="s">
        <v>182</v>
      </c>
      <c r="R469" s="216"/>
    </row>
    <row r="470" spans="1:18" ht="15.75">
      <c r="A470" s="1">
        <v>44082</v>
      </c>
      <c r="B470" s="2" t="s">
        <v>32</v>
      </c>
      <c r="C470" s="2" t="s">
        <v>33</v>
      </c>
      <c r="D470" s="2" t="s">
        <v>181</v>
      </c>
      <c r="E470" s="2">
        <v>28</v>
      </c>
      <c r="F470" s="2" t="s">
        <v>19</v>
      </c>
      <c r="G470" s="2">
        <v>82</v>
      </c>
      <c r="H470" s="2">
        <v>10</v>
      </c>
      <c r="I470" s="2">
        <v>4</v>
      </c>
      <c r="J470" s="2">
        <v>56.7</v>
      </c>
      <c r="K470" s="2">
        <v>100</v>
      </c>
      <c r="L470" s="3">
        <v>0.14027777777777778</v>
      </c>
      <c r="M470" s="2"/>
      <c r="N470" s="18" t="s">
        <v>36</v>
      </c>
      <c r="O470" s="2" t="s">
        <v>118</v>
      </c>
      <c r="P470" t="str">
        <f>_xlfn.CONCAT(D470,"_",Q470,"_",O470)</f>
        <v>QG_Johnson_Rd_090820_F10</v>
      </c>
      <c r="Q470" s="101" t="s">
        <v>182</v>
      </c>
      <c r="R470" s="216"/>
    </row>
    <row r="471" spans="1:18" ht="15.75">
      <c r="A471" s="1">
        <v>44082</v>
      </c>
      <c r="B471" s="2" t="s">
        <v>32</v>
      </c>
      <c r="C471" s="2" t="s">
        <v>33</v>
      </c>
      <c r="D471" s="2" t="s">
        <v>181</v>
      </c>
      <c r="E471" s="2">
        <v>28</v>
      </c>
      <c r="F471" s="2" t="s">
        <v>19</v>
      </c>
      <c r="G471" s="2">
        <v>82</v>
      </c>
      <c r="H471" s="2">
        <v>10</v>
      </c>
      <c r="I471" s="2">
        <v>4</v>
      </c>
      <c r="J471" s="2">
        <v>56.7</v>
      </c>
      <c r="K471" s="2">
        <v>100</v>
      </c>
      <c r="L471" s="3">
        <v>0.14027777777777778</v>
      </c>
      <c r="M471" s="2"/>
      <c r="N471" s="18" t="s">
        <v>36</v>
      </c>
      <c r="O471" s="2" t="s">
        <v>119</v>
      </c>
      <c r="P471" t="str">
        <f>_xlfn.CONCAT(D471,"_",Q471,"_",O471)</f>
        <v>QG_Johnson_Rd_090820_F11</v>
      </c>
      <c r="Q471" s="101" t="s">
        <v>182</v>
      </c>
      <c r="R471" s="216"/>
    </row>
    <row r="472" spans="1:18" ht="15.75">
      <c r="A472" s="1">
        <v>44082</v>
      </c>
      <c r="B472" s="2" t="s">
        <v>32</v>
      </c>
      <c r="C472" s="2" t="s">
        <v>33</v>
      </c>
      <c r="D472" s="2" t="s">
        <v>181</v>
      </c>
      <c r="E472" s="2">
        <v>28</v>
      </c>
      <c r="F472" s="2" t="s">
        <v>19</v>
      </c>
      <c r="G472" s="2">
        <v>82</v>
      </c>
      <c r="H472" s="2">
        <v>10</v>
      </c>
      <c r="I472" s="2">
        <v>4</v>
      </c>
      <c r="J472" s="2">
        <v>56.7</v>
      </c>
      <c r="K472" s="2">
        <v>100</v>
      </c>
      <c r="L472" s="3">
        <v>0.14027777777777778</v>
      </c>
      <c r="M472" s="2"/>
      <c r="N472" s="18" t="s">
        <v>36</v>
      </c>
      <c r="O472" s="2" t="s">
        <v>120</v>
      </c>
      <c r="P472" t="str">
        <f>_xlfn.CONCAT(D472,"_",Q472,"_",O472)</f>
        <v>QG_Johnson_Rd_090820_F12</v>
      </c>
      <c r="Q472" s="101" t="s">
        <v>182</v>
      </c>
      <c r="R472" s="216"/>
    </row>
    <row r="473" spans="1:18" ht="15.75">
      <c r="A473" s="1">
        <v>44082</v>
      </c>
      <c r="B473" s="2" t="s">
        <v>32</v>
      </c>
      <c r="C473" s="2" t="s">
        <v>33</v>
      </c>
      <c r="D473" s="2" t="s">
        <v>181</v>
      </c>
      <c r="E473" s="2">
        <v>28</v>
      </c>
      <c r="F473" s="2" t="s">
        <v>19</v>
      </c>
      <c r="G473" s="2">
        <v>82</v>
      </c>
      <c r="H473" s="2">
        <v>10</v>
      </c>
      <c r="I473" s="2">
        <v>5</v>
      </c>
      <c r="J473" s="2">
        <v>79.599999999999994</v>
      </c>
      <c r="K473" s="2">
        <v>100</v>
      </c>
      <c r="L473" s="3">
        <v>0.14305555555555557</v>
      </c>
      <c r="M473" s="2"/>
      <c r="N473" s="18" t="s">
        <v>36</v>
      </c>
      <c r="O473" s="2" t="s">
        <v>121</v>
      </c>
      <c r="P473" t="str">
        <f>_xlfn.CONCAT(D473,"_",Q473,"_",O473)</f>
        <v>QG_Johnson_Rd_090820_F13</v>
      </c>
      <c r="Q473" s="101" t="s">
        <v>182</v>
      </c>
      <c r="R473" s="216"/>
    </row>
    <row r="474" spans="1:18" ht="15.75">
      <c r="A474" s="1">
        <v>44082</v>
      </c>
      <c r="B474" s="2" t="s">
        <v>32</v>
      </c>
      <c r="C474" s="2" t="s">
        <v>33</v>
      </c>
      <c r="D474" s="2" t="s">
        <v>181</v>
      </c>
      <c r="E474" s="2">
        <v>28</v>
      </c>
      <c r="F474" s="2" t="s">
        <v>19</v>
      </c>
      <c r="G474" s="2">
        <v>82</v>
      </c>
      <c r="H474" s="2">
        <v>10</v>
      </c>
      <c r="I474" s="2">
        <v>5</v>
      </c>
      <c r="J474" s="2">
        <v>79.599999999999994</v>
      </c>
      <c r="K474" s="2">
        <v>100</v>
      </c>
      <c r="L474" s="3">
        <v>0.14305555555555557</v>
      </c>
      <c r="M474" s="2"/>
      <c r="N474" s="18" t="s">
        <v>36</v>
      </c>
      <c r="O474" s="2" t="s">
        <v>122</v>
      </c>
      <c r="P474" t="str">
        <f>_xlfn.CONCAT(D474,"_",Q474,"_",O474)</f>
        <v>QG_Johnson_Rd_090820_F14</v>
      </c>
      <c r="Q474" s="101" t="s">
        <v>182</v>
      </c>
      <c r="R474" s="216"/>
    </row>
    <row r="475" spans="1:18" ht="15.75">
      <c r="A475" s="1">
        <v>44082</v>
      </c>
      <c r="B475" s="2" t="s">
        <v>32</v>
      </c>
      <c r="C475" s="2" t="s">
        <v>33</v>
      </c>
      <c r="D475" s="2" t="s">
        <v>181</v>
      </c>
      <c r="E475" s="2">
        <v>28</v>
      </c>
      <c r="F475" s="2" t="s">
        <v>19</v>
      </c>
      <c r="G475" s="2">
        <v>82</v>
      </c>
      <c r="H475" s="2">
        <v>10</v>
      </c>
      <c r="I475" s="2">
        <v>5</v>
      </c>
      <c r="J475" s="2">
        <v>79.599999999999994</v>
      </c>
      <c r="K475" s="2">
        <v>100</v>
      </c>
      <c r="L475" s="3">
        <v>0.14305555555555557</v>
      </c>
      <c r="M475" s="2"/>
      <c r="N475" s="18" t="s">
        <v>36</v>
      </c>
      <c r="O475" s="2" t="s">
        <v>123</v>
      </c>
      <c r="P475" t="str">
        <f>_xlfn.CONCAT(D475,"_",Q475,"_",O475)</f>
        <v>QG_Johnson_Rd_090820_F15</v>
      </c>
      <c r="Q475" s="101" t="s">
        <v>182</v>
      </c>
      <c r="R475" s="216"/>
    </row>
    <row r="476" spans="1:18" ht="15.75">
      <c r="A476" s="115">
        <v>44096</v>
      </c>
      <c r="B476" s="121"/>
      <c r="C476" s="121" t="s">
        <v>33</v>
      </c>
      <c r="D476" s="121" t="s">
        <v>181</v>
      </c>
      <c r="E476" s="121"/>
      <c r="F476" s="121"/>
      <c r="G476" s="121">
        <v>55</v>
      </c>
      <c r="H476" s="121">
        <v>5</v>
      </c>
      <c r="I476" s="121">
        <v>1</v>
      </c>
      <c r="J476" s="121">
        <v>115</v>
      </c>
      <c r="K476" s="121">
        <v>50</v>
      </c>
      <c r="L476" s="127">
        <v>0.44444444444444442</v>
      </c>
      <c r="M476" s="127">
        <v>0.44791666666666669</v>
      </c>
      <c r="N476" s="130">
        <v>2</v>
      </c>
      <c r="O476" s="121" t="s">
        <v>20</v>
      </c>
      <c r="P476" s="87" t="str">
        <f>_xlfn.CONCAT(D476,"_",Q476,"_",O476)</f>
        <v>QG_Johnson_Rd_092220_F1</v>
      </c>
      <c r="Q476" s="101" t="s">
        <v>160</v>
      </c>
      <c r="R476" s="216" t="s">
        <v>156</v>
      </c>
    </row>
    <row r="477" spans="1:18" ht="15.75">
      <c r="A477" s="115">
        <v>44096</v>
      </c>
      <c r="B477" s="121"/>
      <c r="C477" s="121" t="s">
        <v>33</v>
      </c>
      <c r="D477" s="121" t="s">
        <v>181</v>
      </c>
      <c r="E477" s="121"/>
      <c r="F477" s="121"/>
      <c r="G477" s="121">
        <v>55</v>
      </c>
      <c r="H477" s="121">
        <v>5</v>
      </c>
      <c r="I477" s="121">
        <v>1</v>
      </c>
      <c r="J477" s="121">
        <v>115</v>
      </c>
      <c r="K477" s="121">
        <v>50</v>
      </c>
      <c r="L477" s="127">
        <v>0.44444444444444442</v>
      </c>
      <c r="M477" s="127">
        <v>0.44791666666666669</v>
      </c>
      <c r="N477" s="130">
        <v>2</v>
      </c>
      <c r="O477" s="121" t="s">
        <v>21</v>
      </c>
      <c r="P477" s="87" t="str">
        <f>_xlfn.CONCAT(D477,"_",Q477,"_",O477)</f>
        <v>QG_Johnson_Rd_092220_F2</v>
      </c>
      <c r="Q477" s="101" t="s">
        <v>160</v>
      </c>
      <c r="R477" s="216" t="s">
        <v>156</v>
      </c>
    </row>
    <row r="478" spans="1:18" ht="15.75">
      <c r="A478" s="115">
        <v>44096</v>
      </c>
      <c r="B478" s="121"/>
      <c r="C478" s="121" t="s">
        <v>33</v>
      </c>
      <c r="D478" s="121" t="s">
        <v>181</v>
      </c>
      <c r="E478" s="121"/>
      <c r="F478" s="121"/>
      <c r="G478" s="121">
        <v>55</v>
      </c>
      <c r="H478" s="121">
        <v>5</v>
      </c>
      <c r="I478" s="121">
        <v>1</v>
      </c>
      <c r="J478" s="121">
        <v>115</v>
      </c>
      <c r="K478" s="121">
        <v>50</v>
      </c>
      <c r="L478" s="127">
        <v>0.44444444444444442</v>
      </c>
      <c r="M478" s="127">
        <v>0.44791666666666669</v>
      </c>
      <c r="N478" s="130">
        <v>2</v>
      </c>
      <c r="O478" s="121" t="s">
        <v>22</v>
      </c>
      <c r="P478" s="87" t="str">
        <f>_xlfn.CONCAT(D478,"_",Q478,"_",O478)</f>
        <v>QG_Johnson_Rd_092220_F3</v>
      </c>
      <c r="Q478" s="101" t="s">
        <v>160</v>
      </c>
      <c r="R478" s="216" t="s">
        <v>156</v>
      </c>
    </row>
    <row r="479" spans="1:18" ht="15.75">
      <c r="A479" s="115">
        <v>44096</v>
      </c>
      <c r="B479" s="121"/>
      <c r="C479" s="121" t="s">
        <v>33</v>
      </c>
      <c r="D479" s="121" t="s">
        <v>181</v>
      </c>
      <c r="E479" s="121"/>
      <c r="F479" s="121"/>
      <c r="G479" s="121">
        <v>55</v>
      </c>
      <c r="H479" s="121">
        <v>5</v>
      </c>
      <c r="I479" s="121">
        <v>2</v>
      </c>
      <c r="J479" s="121">
        <v>150</v>
      </c>
      <c r="K479" s="125">
        <v>90</v>
      </c>
      <c r="L479" s="125" t="s">
        <v>36</v>
      </c>
      <c r="M479" s="125" t="s">
        <v>36</v>
      </c>
      <c r="N479" s="125" t="s">
        <v>36</v>
      </c>
      <c r="O479" s="121" t="s">
        <v>112</v>
      </c>
      <c r="P479" s="87" t="str">
        <f>_xlfn.CONCAT(D479,"_",Q479,"_",O479)</f>
        <v>QG_Johnson_Rd_092220_F4</v>
      </c>
      <c r="Q479" s="101" t="s">
        <v>160</v>
      </c>
      <c r="R479" s="216" t="s">
        <v>156</v>
      </c>
    </row>
    <row r="480" spans="1:18" ht="15.75">
      <c r="A480" s="115">
        <v>44096</v>
      </c>
      <c r="B480" s="121"/>
      <c r="C480" s="121" t="s">
        <v>33</v>
      </c>
      <c r="D480" s="121" t="s">
        <v>181</v>
      </c>
      <c r="E480" s="121"/>
      <c r="F480" s="121"/>
      <c r="G480" s="121">
        <v>55</v>
      </c>
      <c r="H480" s="121">
        <v>5</v>
      </c>
      <c r="I480" s="121">
        <v>2</v>
      </c>
      <c r="J480" s="121">
        <v>150</v>
      </c>
      <c r="K480" s="125">
        <v>90</v>
      </c>
      <c r="L480" s="125" t="s">
        <v>36</v>
      </c>
      <c r="M480" s="125" t="s">
        <v>36</v>
      </c>
      <c r="N480" s="125" t="s">
        <v>36</v>
      </c>
      <c r="O480" s="121" t="s">
        <v>113</v>
      </c>
      <c r="P480" s="87" t="str">
        <f>_xlfn.CONCAT(D480,"_",Q480,"_",O480)</f>
        <v>QG_Johnson_Rd_092220_F5</v>
      </c>
      <c r="Q480" s="101" t="s">
        <v>160</v>
      </c>
      <c r="R480" s="216" t="s">
        <v>156</v>
      </c>
    </row>
    <row r="481" spans="1:18" ht="15.75">
      <c r="A481" s="115">
        <v>44096</v>
      </c>
      <c r="B481" s="121"/>
      <c r="C481" s="121" t="s">
        <v>33</v>
      </c>
      <c r="D481" s="121" t="s">
        <v>181</v>
      </c>
      <c r="E481" s="121"/>
      <c r="F481" s="121"/>
      <c r="G481" s="121">
        <v>55</v>
      </c>
      <c r="H481" s="121">
        <v>5</v>
      </c>
      <c r="I481" s="121">
        <v>2</v>
      </c>
      <c r="J481" s="121">
        <v>150</v>
      </c>
      <c r="K481" s="125">
        <v>90</v>
      </c>
      <c r="L481" s="125" t="s">
        <v>36</v>
      </c>
      <c r="M481" s="125" t="s">
        <v>36</v>
      </c>
      <c r="N481" s="125" t="s">
        <v>36</v>
      </c>
      <c r="O481" s="121" t="s">
        <v>114</v>
      </c>
      <c r="P481" s="87" t="str">
        <f>_xlfn.CONCAT(D481,"_",Q481,"_",O481)</f>
        <v>QG_Johnson_Rd_092220_F6</v>
      </c>
      <c r="Q481" s="101" t="s">
        <v>160</v>
      </c>
      <c r="R481" s="216" t="s">
        <v>156</v>
      </c>
    </row>
    <row r="482" spans="1:18" ht="15.75">
      <c r="A482" s="115">
        <v>44096</v>
      </c>
      <c r="B482" s="121"/>
      <c r="C482" s="121" t="s">
        <v>33</v>
      </c>
      <c r="D482" s="121" t="s">
        <v>181</v>
      </c>
      <c r="E482" s="121"/>
      <c r="F482" s="121"/>
      <c r="G482" s="121">
        <v>55</v>
      </c>
      <c r="H482" s="121">
        <v>5</v>
      </c>
      <c r="I482" s="121">
        <v>3</v>
      </c>
      <c r="J482" s="121">
        <v>105</v>
      </c>
      <c r="K482" s="121">
        <v>70</v>
      </c>
      <c r="L482" s="125" t="s">
        <v>36</v>
      </c>
      <c r="M482" s="125" t="s">
        <v>36</v>
      </c>
      <c r="N482" s="130">
        <v>6</v>
      </c>
      <c r="O482" s="121" t="s">
        <v>115</v>
      </c>
      <c r="P482" s="87" t="str">
        <f>_xlfn.CONCAT(D482,"_",Q482,"_",O482)</f>
        <v>QG_Johnson_Rd_092220_F7</v>
      </c>
      <c r="Q482" s="101" t="s">
        <v>160</v>
      </c>
      <c r="R482" s="216" t="s">
        <v>156</v>
      </c>
    </row>
    <row r="483" spans="1:18" ht="15.75">
      <c r="A483" s="115">
        <v>44096</v>
      </c>
      <c r="B483" s="121"/>
      <c r="C483" s="121" t="s">
        <v>33</v>
      </c>
      <c r="D483" s="121" t="s">
        <v>181</v>
      </c>
      <c r="E483" s="121"/>
      <c r="F483" s="121"/>
      <c r="G483" s="121">
        <v>55</v>
      </c>
      <c r="H483" s="121">
        <v>5</v>
      </c>
      <c r="I483" s="121">
        <v>3</v>
      </c>
      <c r="J483" s="121">
        <v>105</v>
      </c>
      <c r="K483" s="121">
        <v>70</v>
      </c>
      <c r="L483" s="125" t="s">
        <v>36</v>
      </c>
      <c r="M483" s="125" t="s">
        <v>36</v>
      </c>
      <c r="N483" s="130">
        <v>6</v>
      </c>
      <c r="O483" s="121" t="s">
        <v>116</v>
      </c>
      <c r="P483" s="87" t="str">
        <f>_xlfn.CONCAT(D483,"_",Q483,"_",O483)</f>
        <v>QG_Johnson_Rd_092220_F8</v>
      </c>
      <c r="Q483" s="101" t="s">
        <v>160</v>
      </c>
      <c r="R483" s="216" t="s">
        <v>156</v>
      </c>
    </row>
    <row r="484" spans="1:18" ht="15.75">
      <c r="A484" s="115">
        <v>44096</v>
      </c>
      <c r="B484" s="121"/>
      <c r="C484" s="121" t="s">
        <v>33</v>
      </c>
      <c r="D484" s="121" t="s">
        <v>181</v>
      </c>
      <c r="E484" s="121"/>
      <c r="F484" s="121"/>
      <c r="G484" s="121">
        <v>55</v>
      </c>
      <c r="H484" s="121">
        <v>5</v>
      </c>
      <c r="I484" s="121">
        <v>3</v>
      </c>
      <c r="J484" s="121">
        <v>105</v>
      </c>
      <c r="K484" s="121">
        <v>70</v>
      </c>
      <c r="L484" s="125" t="s">
        <v>36</v>
      </c>
      <c r="M484" s="125" t="s">
        <v>36</v>
      </c>
      <c r="N484" s="130">
        <v>6</v>
      </c>
      <c r="O484" s="121" t="s">
        <v>117</v>
      </c>
      <c r="P484" s="87" t="str">
        <f>_xlfn.CONCAT(D484,"_",Q484,"_",O484)</f>
        <v>QG_Johnson_Rd_092220_F9</v>
      </c>
      <c r="Q484" s="101" t="s">
        <v>160</v>
      </c>
      <c r="R484" s="216" t="s">
        <v>156</v>
      </c>
    </row>
    <row r="485" spans="1:18" ht="15.75">
      <c r="A485" s="115">
        <v>44096</v>
      </c>
      <c r="B485" s="121"/>
      <c r="C485" s="121" t="s">
        <v>33</v>
      </c>
      <c r="D485" s="121" t="s">
        <v>181</v>
      </c>
      <c r="E485" s="121"/>
      <c r="F485" s="121"/>
      <c r="G485" s="121">
        <v>55</v>
      </c>
      <c r="H485" s="121">
        <v>5</v>
      </c>
      <c r="I485" s="121">
        <v>4</v>
      </c>
      <c r="J485" s="121">
        <v>160</v>
      </c>
      <c r="K485" s="121">
        <v>80</v>
      </c>
      <c r="L485" s="125" t="s">
        <v>36</v>
      </c>
      <c r="M485" s="125" t="s">
        <v>36</v>
      </c>
      <c r="N485" s="130">
        <v>11</v>
      </c>
      <c r="O485" s="121" t="s">
        <v>118</v>
      </c>
      <c r="P485" s="87" t="str">
        <f>_xlfn.CONCAT(D485,"_",Q485,"_",O485)</f>
        <v>QG_Johnson_Rd_092220_F10</v>
      </c>
      <c r="Q485" s="101" t="s">
        <v>160</v>
      </c>
      <c r="R485" s="216" t="s">
        <v>156</v>
      </c>
    </row>
    <row r="486" spans="1:18" ht="15.75">
      <c r="A486" s="115">
        <v>44096</v>
      </c>
      <c r="B486" s="121"/>
      <c r="C486" s="121" t="s">
        <v>33</v>
      </c>
      <c r="D486" s="121" t="s">
        <v>181</v>
      </c>
      <c r="E486" s="121"/>
      <c r="F486" s="121"/>
      <c r="G486" s="121">
        <v>55</v>
      </c>
      <c r="H486" s="121">
        <v>5</v>
      </c>
      <c r="I486" s="121">
        <v>4</v>
      </c>
      <c r="J486" s="121">
        <v>160</v>
      </c>
      <c r="K486" s="121">
        <v>80</v>
      </c>
      <c r="L486" s="125" t="s">
        <v>36</v>
      </c>
      <c r="M486" s="125" t="s">
        <v>36</v>
      </c>
      <c r="N486" s="130">
        <v>11</v>
      </c>
      <c r="O486" s="121" t="s">
        <v>119</v>
      </c>
      <c r="P486" s="87" t="str">
        <f>_xlfn.CONCAT(D486,"_",Q486,"_",O486)</f>
        <v>QG_Johnson_Rd_092220_F11</v>
      </c>
      <c r="Q486" s="101" t="s">
        <v>160</v>
      </c>
      <c r="R486" s="216" t="s">
        <v>156</v>
      </c>
    </row>
    <row r="487" spans="1:18" ht="15.75">
      <c r="A487" s="115">
        <v>44096</v>
      </c>
      <c r="B487" s="121"/>
      <c r="C487" s="121" t="s">
        <v>33</v>
      </c>
      <c r="D487" s="121" t="s">
        <v>181</v>
      </c>
      <c r="E487" s="121"/>
      <c r="F487" s="121"/>
      <c r="G487" s="121">
        <v>55</v>
      </c>
      <c r="H487" s="121">
        <v>5</v>
      </c>
      <c r="I487" s="121">
        <v>4</v>
      </c>
      <c r="J487" s="121">
        <v>160</v>
      </c>
      <c r="K487" s="121">
        <v>80</v>
      </c>
      <c r="L487" s="125" t="s">
        <v>36</v>
      </c>
      <c r="M487" s="125" t="s">
        <v>36</v>
      </c>
      <c r="N487" s="130">
        <v>11</v>
      </c>
      <c r="O487" s="121" t="s">
        <v>120</v>
      </c>
      <c r="P487" s="87" t="str">
        <f>_xlfn.CONCAT(D487,"_",Q487,"_",O487)</f>
        <v>QG_Johnson_Rd_092220_F12</v>
      </c>
      <c r="Q487" s="101" t="s">
        <v>160</v>
      </c>
      <c r="R487" s="216" t="s">
        <v>156</v>
      </c>
    </row>
    <row r="488" spans="1:18" ht="15.75">
      <c r="A488" s="115">
        <v>44096</v>
      </c>
      <c r="B488" s="121"/>
      <c r="C488" s="121" t="s">
        <v>33</v>
      </c>
      <c r="D488" s="121" t="s">
        <v>181</v>
      </c>
      <c r="E488" s="121"/>
      <c r="F488" s="121"/>
      <c r="G488" s="121">
        <v>55</v>
      </c>
      <c r="H488" s="121">
        <v>5</v>
      </c>
      <c r="I488" s="121">
        <v>5</v>
      </c>
      <c r="J488" s="121">
        <v>175</v>
      </c>
      <c r="K488" s="121">
        <v>50</v>
      </c>
      <c r="L488" s="125" t="s">
        <v>36</v>
      </c>
      <c r="M488" s="125" t="s">
        <v>36</v>
      </c>
      <c r="N488" s="125" t="s">
        <v>36</v>
      </c>
      <c r="O488" s="121" t="s">
        <v>121</v>
      </c>
      <c r="P488" s="87" t="str">
        <f>_xlfn.CONCAT(D488,"_",Q488,"_",O488)</f>
        <v>QG_Johnson_Rd_092220_F13</v>
      </c>
      <c r="Q488" s="101" t="s">
        <v>160</v>
      </c>
      <c r="R488" s="216" t="s">
        <v>156</v>
      </c>
    </row>
    <row r="489" spans="1:18" ht="15.75">
      <c r="A489" s="115">
        <v>44096</v>
      </c>
      <c r="B489" s="121"/>
      <c r="C489" s="121" t="s">
        <v>33</v>
      </c>
      <c r="D489" s="121" t="s">
        <v>181</v>
      </c>
      <c r="E489" s="121"/>
      <c r="F489" s="121"/>
      <c r="G489" s="121">
        <v>55</v>
      </c>
      <c r="H489" s="121">
        <v>5</v>
      </c>
      <c r="I489" s="121">
        <v>5</v>
      </c>
      <c r="J489" s="121">
        <v>175</v>
      </c>
      <c r="K489" s="121">
        <v>50</v>
      </c>
      <c r="L489" s="125" t="s">
        <v>36</v>
      </c>
      <c r="M489" s="125" t="s">
        <v>36</v>
      </c>
      <c r="N489" s="125" t="s">
        <v>36</v>
      </c>
      <c r="O489" s="121" t="s">
        <v>122</v>
      </c>
      <c r="P489" s="87" t="str">
        <f>_xlfn.CONCAT(D489,"_",Q489,"_",O489)</f>
        <v>QG_Johnson_Rd_092220_F14</v>
      </c>
      <c r="Q489" s="101" t="s">
        <v>160</v>
      </c>
      <c r="R489" s="216" t="s">
        <v>156</v>
      </c>
    </row>
    <row r="490" spans="1:18" ht="15.75">
      <c r="A490" s="115">
        <v>44096</v>
      </c>
      <c r="B490" s="121"/>
      <c r="C490" s="121" t="s">
        <v>33</v>
      </c>
      <c r="D490" s="121" t="s">
        <v>181</v>
      </c>
      <c r="E490" s="121"/>
      <c r="F490" s="121"/>
      <c r="G490" s="121">
        <v>55</v>
      </c>
      <c r="H490" s="121">
        <v>5</v>
      </c>
      <c r="I490" s="121">
        <v>5</v>
      </c>
      <c r="J490" s="121">
        <v>175</v>
      </c>
      <c r="K490" s="121">
        <v>50</v>
      </c>
      <c r="L490" s="125" t="s">
        <v>36</v>
      </c>
      <c r="M490" s="125" t="s">
        <v>36</v>
      </c>
      <c r="N490" s="125" t="s">
        <v>36</v>
      </c>
      <c r="O490" s="121" t="s">
        <v>123</v>
      </c>
      <c r="P490" s="87" t="str">
        <f>_xlfn.CONCAT(D490,"_",Q490,"_",O490)</f>
        <v>QG_Johnson_Rd_092220_F15</v>
      </c>
      <c r="Q490" s="101" t="s">
        <v>160</v>
      </c>
      <c r="R490" s="216" t="s">
        <v>156</v>
      </c>
    </row>
    <row r="491" spans="1:18" ht="15.75">
      <c r="A491" s="14">
        <v>44096</v>
      </c>
      <c r="B491" s="15"/>
      <c r="C491" s="15" t="s">
        <v>33</v>
      </c>
      <c r="D491" s="15" t="s">
        <v>183</v>
      </c>
      <c r="E491" s="15"/>
      <c r="F491" s="15"/>
      <c r="G491" s="15">
        <v>61</v>
      </c>
      <c r="H491" s="15">
        <v>0</v>
      </c>
      <c r="I491" s="15">
        <v>1</v>
      </c>
      <c r="J491" s="15">
        <v>185</v>
      </c>
      <c r="K491" s="15">
        <v>50</v>
      </c>
      <c r="L491" s="16">
        <v>0.49305555555555558</v>
      </c>
      <c r="M491" s="16">
        <v>0.49652777777777773</v>
      </c>
      <c r="N491" s="19">
        <v>5</v>
      </c>
      <c r="O491" s="15" t="s">
        <v>20</v>
      </c>
      <c r="P491" s="13" t="str">
        <f>_xlfn.CONCAT(D491,"_",Q491,"_",O491)</f>
        <v>QG_Millers_Grove_092220_F1</v>
      </c>
      <c r="Q491" s="105" t="s">
        <v>160</v>
      </c>
      <c r="R491" s="216"/>
    </row>
    <row r="492" spans="1:18" ht="15.75">
      <c r="A492" s="14">
        <v>44096</v>
      </c>
      <c r="B492" s="15"/>
      <c r="C492" s="15" t="s">
        <v>33</v>
      </c>
      <c r="D492" s="15" t="s">
        <v>183</v>
      </c>
      <c r="E492" s="15"/>
      <c r="F492" s="15"/>
      <c r="G492" s="15">
        <v>61</v>
      </c>
      <c r="H492" s="15">
        <v>0</v>
      </c>
      <c r="I492" s="15">
        <v>1</v>
      </c>
      <c r="J492" s="15">
        <v>185</v>
      </c>
      <c r="K492" s="15">
        <v>50</v>
      </c>
      <c r="L492" s="16">
        <v>0.49305555555555558</v>
      </c>
      <c r="M492" s="16">
        <v>0.49652777777777773</v>
      </c>
      <c r="N492" s="19">
        <v>5</v>
      </c>
      <c r="O492" s="15" t="s">
        <v>21</v>
      </c>
      <c r="P492" s="13" t="str">
        <f>_xlfn.CONCAT(D492,"_",Q492,"_",O492)</f>
        <v>QG_Millers_Grove_092220_F2</v>
      </c>
      <c r="Q492" s="105" t="s">
        <v>160</v>
      </c>
      <c r="R492" s="216"/>
    </row>
    <row r="493" spans="1:18" ht="15.75">
      <c r="A493" s="14">
        <v>44096</v>
      </c>
      <c r="B493" s="15"/>
      <c r="C493" s="15" t="s">
        <v>33</v>
      </c>
      <c r="D493" s="15" t="s">
        <v>183</v>
      </c>
      <c r="E493" s="15"/>
      <c r="F493" s="15"/>
      <c r="G493" s="15">
        <v>61</v>
      </c>
      <c r="H493" s="15">
        <v>0</v>
      </c>
      <c r="I493" s="15">
        <v>1</v>
      </c>
      <c r="J493" s="15">
        <v>185</v>
      </c>
      <c r="K493" s="15">
        <v>50</v>
      </c>
      <c r="L493" s="16">
        <v>0.49305555555555558</v>
      </c>
      <c r="M493" s="16">
        <v>0.49652777777777773</v>
      </c>
      <c r="N493" s="19">
        <v>5</v>
      </c>
      <c r="O493" s="15" t="s">
        <v>22</v>
      </c>
      <c r="P493" s="13" t="str">
        <f>_xlfn.CONCAT(D493,"_",Q493,"_",O493)</f>
        <v>QG_Millers_Grove_092220_F3</v>
      </c>
      <c r="Q493" s="105" t="s">
        <v>160</v>
      </c>
      <c r="R493" s="216"/>
    </row>
    <row r="494" spans="1:18" ht="15.75">
      <c r="A494" s="14">
        <v>44096</v>
      </c>
      <c r="B494" s="15"/>
      <c r="C494" s="15" t="s">
        <v>33</v>
      </c>
      <c r="D494" s="15" t="s">
        <v>183</v>
      </c>
      <c r="E494" s="15"/>
      <c r="F494" s="15"/>
      <c r="G494" s="15">
        <v>61</v>
      </c>
      <c r="H494" s="15">
        <v>0</v>
      </c>
      <c r="I494" s="15">
        <v>2</v>
      </c>
      <c r="J494" s="15">
        <v>200</v>
      </c>
      <c r="K494" s="15">
        <v>75</v>
      </c>
      <c r="L494" s="16">
        <v>0.50208333333333333</v>
      </c>
      <c r="M494" s="16">
        <v>0.50555555555555554</v>
      </c>
      <c r="N494" s="19">
        <v>15</v>
      </c>
      <c r="O494" s="15" t="s">
        <v>112</v>
      </c>
      <c r="P494" s="13" t="str">
        <f>_xlfn.CONCAT(D494,"_",Q494,"_",O494)</f>
        <v>QG_Millers_Grove_092220_F4</v>
      </c>
      <c r="Q494" s="105" t="s">
        <v>160</v>
      </c>
      <c r="R494" s="216"/>
    </row>
    <row r="495" spans="1:18" ht="15.75">
      <c r="A495" s="14">
        <v>44096</v>
      </c>
      <c r="B495" s="15"/>
      <c r="C495" s="15" t="s">
        <v>33</v>
      </c>
      <c r="D495" s="15" t="s">
        <v>183</v>
      </c>
      <c r="E495" s="15"/>
      <c r="F495" s="15"/>
      <c r="G495" s="15">
        <v>61</v>
      </c>
      <c r="H495" s="15">
        <v>0</v>
      </c>
      <c r="I495" s="15">
        <v>2</v>
      </c>
      <c r="J495" s="15">
        <v>200</v>
      </c>
      <c r="K495" s="15">
        <v>75</v>
      </c>
      <c r="L495" s="16">
        <v>0.50208333333333333</v>
      </c>
      <c r="M495" s="16">
        <v>0.50555555555555554</v>
      </c>
      <c r="N495" s="19">
        <v>15</v>
      </c>
      <c r="O495" s="15" t="s">
        <v>113</v>
      </c>
      <c r="P495" s="13" t="str">
        <f>_xlfn.CONCAT(D495,"_",Q495,"_",O495)</f>
        <v>QG_Millers_Grove_092220_F5</v>
      </c>
      <c r="Q495" s="105" t="s">
        <v>160</v>
      </c>
      <c r="R495" s="216"/>
    </row>
    <row r="496" spans="1:18" ht="15.75">
      <c r="A496" s="14">
        <v>44096</v>
      </c>
      <c r="B496" s="15"/>
      <c r="C496" s="15" t="s">
        <v>33</v>
      </c>
      <c r="D496" s="15" t="s">
        <v>183</v>
      </c>
      <c r="E496" s="15"/>
      <c r="F496" s="15"/>
      <c r="G496" s="15">
        <v>61</v>
      </c>
      <c r="H496" s="15">
        <v>0</v>
      </c>
      <c r="I496" s="15">
        <v>2</v>
      </c>
      <c r="J496" s="15">
        <v>200</v>
      </c>
      <c r="K496" s="15">
        <v>75</v>
      </c>
      <c r="L496" s="16">
        <v>0.50208333333333333</v>
      </c>
      <c r="M496" s="16">
        <v>0.50555555555555554</v>
      </c>
      <c r="N496" s="19">
        <v>15</v>
      </c>
      <c r="O496" s="15" t="s">
        <v>114</v>
      </c>
      <c r="P496" s="13" t="str">
        <f>_xlfn.CONCAT(D496,"_",Q496,"_",O496)</f>
        <v>QG_Millers_Grove_092220_F6</v>
      </c>
      <c r="Q496" s="105" t="s">
        <v>160</v>
      </c>
      <c r="R496" s="216"/>
    </row>
    <row r="497" spans="1:20" ht="15.75">
      <c r="A497" s="14">
        <v>44096</v>
      </c>
      <c r="B497" s="15"/>
      <c r="C497" s="15" t="s">
        <v>33</v>
      </c>
      <c r="D497" s="15" t="s">
        <v>183</v>
      </c>
      <c r="E497" s="15"/>
      <c r="F497" s="15"/>
      <c r="G497" s="15">
        <v>61</v>
      </c>
      <c r="H497" s="15">
        <v>0</v>
      </c>
      <c r="I497" s="15">
        <v>3</v>
      </c>
      <c r="J497" s="15">
        <v>210</v>
      </c>
      <c r="K497" s="15">
        <v>40</v>
      </c>
      <c r="L497" s="16">
        <v>0.51041666666666663</v>
      </c>
      <c r="M497" s="16">
        <v>0.51388888888888895</v>
      </c>
      <c r="N497" s="19">
        <v>6</v>
      </c>
      <c r="O497" s="15" t="s">
        <v>115</v>
      </c>
      <c r="P497" s="13" t="str">
        <f>_xlfn.CONCAT(D497,"_",Q497,"_",O497)</f>
        <v>QG_Millers_Grove_092220_F7</v>
      </c>
      <c r="Q497" s="105" t="s">
        <v>160</v>
      </c>
      <c r="R497" s="216"/>
    </row>
    <row r="498" spans="1:20" ht="15.75">
      <c r="A498" s="14">
        <v>44096</v>
      </c>
      <c r="B498" s="15"/>
      <c r="C498" s="15" t="s">
        <v>33</v>
      </c>
      <c r="D498" s="15" t="s">
        <v>183</v>
      </c>
      <c r="E498" s="15"/>
      <c r="F498" s="15"/>
      <c r="G498" s="15">
        <v>61</v>
      </c>
      <c r="H498" s="15">
        <v>0</v>
      </c>
      <c r="I498" s="15">
        <v>3</v>
      </c>
      <c r="J498" s="15">
        <v>210</v>
      </c>
      <c r="K498" s="15">
        <v>40</v>
      </c>
      <c r="L498" s="16">
        <v>0.51041666666666663</v>
      </c>
      <c r="M498" s="16">
        <v>0.51388888888888895</v>
      </c>
      <c r="N498" s="19">
        <v>6</v>
      </c>
      <c r="O498" s="15" t="s">
        <v>116</v>
      </c>
      <c r="P498" s="13" t="str">
        <f>_xlfn.CONCAT(D498,"_",Q498,"_",O498)</f>
        <v>QG_Millers_Grove_092220_F8</v>
      </c>
      <c r="Q498" s="105" t="s">
        <v>160</v>
      </c>
      <c r="R498" s="216"/>
    </row>
    <row r="499" spans="1:20" ht="15.75">
      <c r="A499" s="14">
        <v>44096</v>
      </c>
      <c r="B499" s="15"/>
      <c r="C499" s="15" t="s">
        <v>33</v>
      </c>
      <c r="D499" s="15" t="s">
        <v>183</v>
      </c>
      <c r="E499" s="15"/>
      <c r="F499" s="15"/>
      <c r="G499" s="15">
        <v>61</v>
      </c>
      <c r="H499" s="15">
        <v>0</v>
      </c>
      <c r="I499" s="15">
        <v>3</v>
      </c>
      <c r="J499" s="15">
        <v>210</v>
      </c>
      <c r="K499" s="15">
        <v>40</v>
      </c>
      <c r="L499" s="16">
        <v>0.51041666666666663</v>
      </c>
      <c r="M499" s="16">
        <v>0.51388888888888895</v>
      </c>
      <c r="N499" s="19">
        <v>6</v>
      </c>
      <c r="O499" s="15" t="s">
        <v>117</v>
      </c>
      <c r="P499" s="13" t="str">
        <f>_xlfn.CONCAT(D499,"_",Q499,"_",O499)</f>
        <v>QG_Millers_Grove_092220_F9</v>
      </c>
      <c r="Q499" s="105" t="s">
        <v>160</v>
      </c>
      <c r="R499" s="216"/>
    </row>
    <row r="500" spans="1:20" ht="15.75">
      <c r="A500" s="14">
        <v>44096</v>
      </c>
      <c r="B500" s="15"/>
      <c r="C500" s="15" t="s">
        <v>33</v>
      </c>
      <c r="D500" s="15" t="s">
        <v>183</v>
      </c>
      <c r="E500" s="15"/>
      <c r="F500" s="15"/>
      <c r="G500" s="15">
        <v>61</v>
      </c>
      <c r="H500" s="15">
        <v>0</v>
      </c>
      <c r="I500" s="15">
        <v>4</v>
      </c>
      <c r="J500" s="15">
        <v>100</v>
      </c>
      <c r="K500" s="15">
        <v>20</v>
      </c>
      <c r="L500" s="25" t="s">
        <v>36</v>
      </c>
      <c r="M500" s="25" t="s">
        <v>36</v>
      </c>
      <c r="N500" s="25" t="s">
        <v>36</v>
      </c>
      <c r="O500" s="15" t="s">
        <v>118</v>
      </c>
      <c r="P500" s="13" t="str">
        <f>_xlfn.CONCAT(D500,"_",Q500,"_",O500)</f>
        <v>QG_Millers_Grove_092220_F10</v>
      </c>
      <c r="Q500" s="105" t="s">
        <v>160</v>
      </c>
      <c r="R500" s="216"/>
    </row>
    <row r="501" spans="1:20" ht="15.75">
      <c r="A501" s="14">
        <v>44096</v>
      </c>
      <c r="B501" s="15"/>
      <c r="C501" s="15" t="s">
        <v>33</v>
      </c>
      <c r="D501" s="15" t="s">
        <v>183</v>
      </c>
      <c r="E501" s="15"/>
      <c r="F501" s="15"/>
      <c r="G501" s="15">
        <v>61</v>
      </c>
      <c r="H501" s="15">
        <v>0</v>
      </c>
      <c r="I501" s="15">
        <v>4</v>
      </c>
      <c r="J501" s="15">
        <v>100</v>
      </c>
      <c r="K501" s="15">
        <v>20</v>
      </c>
      <c r="L501" s="25" t="s">
        <v>36</v>
      </c>
      <c r="M501" s="25" t="s">
        <v>36</v>
      </c>
      <c r="N501" s="25" t="s">
        <v>36</v>
      </c>
      <c r="O501" s="15" t="s">
        <v>119</v>
      </c>
      <c r="P501" s="13" t="str">
        <f>_xlfn.CONCAT(D501,"_",Q501,"_",O501)</f>
        <v>QG_Millers_Grove_092220_F11</v>
      </c>
      <c r="Q501" s="105" t="s">
        <v>160</v>
      </c>
      <c r="R501" s="216"/>
    </row>
    <row r="502" spans="1:20" ht="15.75">
      <c r="A502" s="14">
        <v>44096</v>
      </c>
      <c r="B502" s="15"/>
      <c r="C502" s="15" t="s">
        <v>33</v>
      </c>
      <c r="D502" s="15" t="s">
        <v>183</v>
      </c>
      <c r="E502" s="15"/>
      <c r="F502" s="15"/>
      <c r="G502" s="15">
        <v>61</v>
      </c>
      <c r="H502" s="15">
        <v>0</v>
      </c>
      <c r="I502" s="15">
        <v>4</v>
      </c>
      <c r="J502" s="15">
        <v>100</v>
      </c>
      <c r="K502" s="15">
        <v>20</v>
      </c>
      <c r="L502" s="25" t="s">
        <v>36</v>
      </c>
      <c r="M502" s="25" t="s">
        <v>36</v>
      </c>
      <c r="N502" s="25" t="s">
        <v>36</v>
      </c>
      <c r="O502" s="15" t="s">
        <v>120</v>
      </c>
      <c r="P502" s="13" t="str">
        <f>_xlfn.CONCAT(D502,"_",Q502,"_",O502)</f>
        <v>QG_Millers_Grove_092220_F12</v>
      </c>
      <c r="Q502" s="105" t="s">
        <v>160</v>
      </c>
      <c r="R502" s="216"/>
    </row>
    <row r="503" spans="1:20" ht="15.75">
      <c r="A503" s="14">
        <v>44096</v>
      </c>
      <c r="B503" s="15"/>
      <c r="C503" s="15" t="s">
        <v>33</v>
      </c>
      <c r="D503" s="15" t="s">
        <v>183</v>
      </c>
      <c r="E503" s="15"/>
      <c r="F503" s="15"/>
      <c r="G503" s="15">
        <v>61</v>
      </c>
      <c r="H503" s="15">
        <v>0</v>
      </c>
      <c r="I503" s="15">
        <v>5</v>
      </c>
      <c r="J503" s="15">
        <v>85</v>
      </c>
      <c r="K503" s="15">
        <v>40</v>
      </c>
      <c r="L503" s="25" t="s">
        <v>36</v>
      </c>
      <c r="M503" s="25" t="s">
        <v>36</v>
      </c>
      <c r="N503" s="25" t="s">
        <v>36</v>
      </c>
      <c r="O503" s="15" t="s">
        <v>121</v>
      </c>
      <c r="P503" s="13" t="str">
        <f>_xlfn.CONCAT(D503,"_",Q503,"_",O503)</f>
        <v>QG_Millers_Grove_092220_F13</v>
      </c>
      <c r="Q503" s="105" t="s">
        <v>160</v>
      </c>
      <c r="R503" s="216"/>
    </row>
    <row r="504" spans="1:20" ht="15.75">
      <c r="A504" s="14">
        <v>44096</v>
      </c>
      <c r="B504" s="15"/>
      <c r="C504" s="15" t="s">
        <v>33</v>
      </c>
      <c r="D504" s="15" t="s">
        <v>183</v>
      </c>
      <c r="E504" s="15"/>
      <c r="F504" s="15"/>
      <c r="G504" s="15">
        <v>61</v>
      </c>
      <c r="H504" s="15">
        <v>0</v>
      </c>
      <c r="I504" s="15">
        <v>5</v>
      </c>
      <c r="J504" s="15">
        <v>85</v>
      </c>
      <c r="K504" s="15">
        <v>40</v>
      </c>
      <c r="L504" s="25" t="s">
        <v>36</v>
      </c>
      <c r="M504" s="25" t="s">
        <v>36</v>
      </c>
      <c r="N504" s="25" t="s">
        <v>36</v>
      </c>
      <c r="O504" s="15" t="s">
        <v>122</v>
      </c>
      <c r="P504" s="13" t="str">
        <f>_xlfn.CONCAT(D504,"_",Q504,"_",O504)</f>
        <v>QG_Millers_Grove_092220_F14</v>
      </c>
      <c r="Q504" s="105" t="s">
        <v>160</v>
      </c>
      <c r="R504" s="216"/>
    </row>
    <row r="505" spans="1:20" ht="15.75">
      <c r="A505" s="14">
        <v>44096</v>
      </c>
      <c r="B505" s="15"/>
      <c r="C505" s="15" t="s">
        <v>33</v>
      </c>
      <c r="D505" s="15" t="s">
        <v>183</v>
      </c>
      <c r="E505" s="15"/>
      <c r="F505" s="15"/>
      <c r="G505" s="15">
        <v>61</v>
      </c>
      <c r="H505" s="15">
        <v>0</v>
      </c>
      <c r="I505" s="15">
        <v>5</v>
      </c>
      <c r="J505" s="15">
        <v>85</v>
      </c>
      <c r="K505" s="15">
        <v>40</v>
      </c>
      <c r="L505" s="25" t="s">
        <v>36</v>
      </c>
      <c r="M505" s="25" t="s">
        <v>36</v>
      </c>
      <c r="N505" s="25" t="s">
        <v>36</v>
      </c>
      <c r="O505" s="15" t="s">
        <v>123</v>
      </c>
      <c r="P505" s="13" t="str">
        <f>_xlfn.CONCAT(D505,"_",Q505,"_",O505)</f>
        <v>QG_Millers_Grove_092220_F15</v>
      </c>
      <c r="Q505" s="105" t="s">
        <v>160</v>
      </c>
      <c r="R505" s="216"/>
    </row>
    <row r="506" spans="1:20" ht="15.75">
      <c r="A506" s="1">
        <v>44082</v>
      </c>
      <c r="B506" s="2" t="s">
        <v>32</v>
      </c>
      <c r="C506" s="2" t="s">
        <v>33</v>
      </c>
      <c r="D506" s="2" t="s">
        <v>184</v>
      </c>
      <c r="E506" s="2">
        <v>33</v>
      </c>
      <c r="F506" s="2" t="s">
        <v>35</v>
      </c>
      <c r="G506" s="2">
        <v>79</v>
      </c>
      <c r="H506" s="2">
        <v>30</v>
      </c>
      <c r="I506" s="2">
        <v>1</v>
      </c>
      <c r="J506" s="2">
        <v>33.5</v>
      </c>
      <c r="K506" s="2">
        <v>95</v>
      </c>
      <c r="L506" s="3">
        <v>0.53472222222222221</v>
      </c>
      <c r="M506" s="3">
        <v>0.53819444444444442</v>
      </c>
      <c r="N506" s="18">
        <v>1</v>
      </c>
      <c r="O506" s="2" t="s">
        <v>20</v>
      </c>
      <c r="P506" t="str">
        <f>_xlfn.CONCAT(D506,"_",Q506,"_",O506)</f>
        <v>QG_Millers_Rd_090820_F1</v>
      </c>
      <c r="Q506" s="101" t="s">
        <v>182</v>
      </c>
      <c r="R506" s="216"/>
      <c r="S506" s="233"/>
      <c r="T506" s="87"/>
    </row>
    <row r="507" spans="1:20" ht="15.75">
      <c r="A507" s="1">
        <v>44082</v>
      </c>
      <c r="B507" s="2" t="s">
        <v>32</v>
      </c>
      <c r="C507" s="2" t="s">
        <v>33</v>
      </c>
      <c r="D507" s="2" t="s">
        <v>184</v>
      </c>
      <c r="E507" s="2">
        <v>33</v>
      </c>
      <c r="F507" s="2" t="s">
        <v>35</v>
      </c>
      <c r="G507" s="2">
        <v>79</v>
      </c>
      <c r="H507" s="2">
        <v>30</v>
      </c>
      <c r="I507" s="2">
        <v>1</v>
      </c>
      <c r="J507" s="2">
        <v>33.5</v>
      </c>
      <c r="K507" s="2">
        <v>95</v>
      </c>
      <c r="L507" s="3">
        <v>0.53472222222222221</v>
      </c>
      <c r="M507" s="3">
        <v>0.53819444444444442</v>
      </c>
      <c r="N507" s="18">
        <v>1</v>
      </c>
      <c r="O507" s="2" t="s">
        <v>21</v>
      </c>
      <c r="P507" t="str">
        <f>_xlfn.CONCAT(D507,"_",Q507,"_",O507)</f>
        <v>QG_Millers_Rd_090820_F2</v>
      </c>
      <c r="Q507" s="101" t="s">
        <v>182</v>
      </c>
      <c r="R507" s="216"/>
      <c r="S507" s="233"/>
      <c r="T507" s="87"/>
    </row>
    <row r="508" spans="1:20" ht="15.75">
      <c r="A508" s="1">
        <v>44082</v>
      </c>
      <c r="B508" s="2" t="s">
        <v>32</v>
      </c>
      <c r="C508" s="2" t="s">
        <v>33</v>
      </c>
      <c r="D508" s="2" t="s">
        <v>184</v>
      </c>
      <c r="E508" s="2">
        <v>33</v>
      </c>
      <c r="F508" s="2" t="s">
        <v>35</v>
      </c>
      <c r="G508" s="2">
        <v>79</v>
      </c>
      <c r="H508" s="2">
        <v>30</v>
      </c>
      <c r="I508" s="2">
        <v>1</v>
      </c>
      <c r="J508" s="2">
        <v>33.5</v>
      </c>
      <c r="K508" s="2">
        <v>95</v>
      </c>
      <c r="L508" s="3">
        <v>0.53472222222222221</v>
      </c>
      <c r="M508" s="3">
        <v>0.53819444444444442</v>
      </c>
      <c r="N508" s="18">
        <v>1</v>
      </c>
      <c r="O508" s="2" t="s">
        <v>22</v>
      </c>
      <c r="P508" t="str">
        <f>_xlfn.CONCAT(D508,"_",Q508,"_",O508)</f>
        <v>QG_Millers_Rd_090820_F3</v>
      </c>
      <c r="Q508" s="101" t="s">
        <v>182</v>
      </c>
      <c r="R508" s="216"/>
      <c r="S508" s="233"/>
      <c r="T508" s="87"/>
    </row>
    <row r="509" spans="1:20" ht="15.75">
      <c r="A509" s="1">
        <v>44082</v>
      </c>
      <c r="B509" s="2" t="s">
        <v>32</v>
      </c>
      <c r="C509" s="2" t="s">
        <v>33</v>
      </c>
      <c r="D509" s="2" t="s">
        <v>184</v>
      </c>
      <c r="E509" s="2">
        <v>33</v>
      </c>
      <c r="F509" s="2" t="s">
        <v>35</v>
      </c>
      <c r="G509" s="2">
        <v>79</v>
      </c>
      <c r="H509" s="2">
        <v>30</v>
      </c>
      <c r="I509" s="2">
        <v>2</v>
      </c>
      <c r="J509" s="2">
        <v>67.400000000000006</v>
      </c>
      <c r="K509" s="2">
        <v>100</v>
      </c>
      <c r="L509" s="3">
        <v>0.54027777777777775</v>
      </c>
      <c r="M509" s="3">
        <v>4.3750000000000004E-2</v>
      </c>
      <c r="N509" s="18">
        <v>7</v>
      </c>
      <c r="O509" s="2" t="s">
        <v>112</v>
      </c>
      <c r="P509" t="str">
        <f>_xlfn.CONCAT(D509,"_",Q509,"_",O509)</f>
        <v>QG_Millers_Rd_090820_F4</v>
      </c>
      <c r="Q509" s="101" t="s">
        <v>182</v>
      </c>
      <c r="R509" s="216"/>
      <c r="S509" s="233"/>
      <c r="T509" s="87"/>
    </row>
    <row r="510" spans="1:20" ht="15.75">
      <c r="A510" s="1">
        <v>44082</v>
      </c>
      <c r="B510" s="2" t="s">
        <v>32</v>
      </c>
      <c r="C510" s="2" t="s">
        <v>33</v>
      </c>
      <c r="D510" s="2" t="s">
        <v>184</v>
      </c>
      <c r="E510" s="2">
        <v>33</v>
      </c>
      <c r="F510" s="2" t="s">
        <v>35</v>
      </c>
      <c r="G510" s="2">
        <v>79</v>
      </c>
      <c r="H510" s="2">
        <v>30</v>
      </c>
      <c r="I510" s="2">
        <v>2</v>
      </c>
      <c r="J510" s="2">
        <v>67.400000000000006</v>
      </c>
      <c r="K510" s="2">
        <v>100</v>
      </c>
      <c r="L510" s="3">
        <v>0.54027777777777775</v>
      </c>
      <c r="M510" s="3">
        <v>4.3750000000000004E-2</v>
      </c>
      <c r="N510" s="18">
        <v>7</v>
      </c>
      <c r="O510" s="2" t="s">
        <v>113</v>
      </c>
      <c r="P510" t="str">
        <f>_xlfn.CONCAT(D510,"_",Q510,"_",O510)</f>
        <v>QG_Millers_Rd_090820_F5</v>
      </c>
      <c r="Q510" s="101" t="s">
        <v>182</v>
      </c>
      <c r="R510" s="216"/>
    </row>
    <row r="511" spans="1:20" ht="15.75">
      <c r="A511" s="1">
        <v>44082</v>
      </c>
      <c r="B511" s="2" t="s">
        <v>32</v>
      </c>
      <c r="C511" s="2" t="s">
        <v>33</v>
      </c>
      <c r="D511" s="2" t="s">
        <v>184</v>
      </c>
      <c r="E511" s="2">
        <v>33</v>
      </c>
      <c r="F511" s="2" t="s">
        <v>35</v>
      </c>
      <c r="G511" s="2">
        <v>79</v>
      </c>
      <c r="H511" s="2">
        <v>30</v>
      </c>
      <c r="I511" s="2">
        <v>2</v>
      </c>
      <c r="J511" s="2">
        <v>67.400000000000006</v>
      </c>
      <c r="K511" s="2">
        <v>100</v>
      </c>
      <c r="L511" s="3">
        <v>0.54027777777777775</v>
      </c>
      <c r="M511" s="3">
        <v>4.3750000000000004E-2</v>
      </c>
      <c r="N511" s="18">
        <v>7</v>
      </c>
      <c r="O511" s="2" t="s">
        <v>114</v>
      </c>
      <c r="P511" t="str">
        <f>_xlfn.CONCAT(D511,"_",Q511,"_",O511)</f>
        <v>QG_Millers_Rd_090820_F6</v>
      </c>
      <c r="Q511" s="101" t="s">
        <v>182</v>
      </c>
      <c r="R511" s="216"/>
    </row>
    <row r="512" spans="1:20" ht="15.75">
      <c r="A512" s="1">
        <v>44082</v>
      </c>
      <c r="B512" s="2" t="s">
        <v>32</v>
      </c>
      <c r="C512" s="2" t="s">
        <v>33</v>
      </c>
      <c r="D512" s="2" t="s">
        <v>184</v>
      </c>
      <c r="E512" s="2">
        <v>33</v>
      </c>
      <c r="F512" s="2" t="s">
        <v>35</v>
      </c>
      <c r="G512" s="2">
        <v>79</v>
      </c>
      <c r="H512" s="2">
        <v>30</v>
      </c>
      <c r="I512" s="2">
        <v>3</v>
      </c>
      <c r="J512" s="2">
        <v>54.9</v>
      </c>
      <c r="K512" s="2">
        <v>90</v>
      </c>
      <c r="L512" s="3">
        <v>5.9722222222222225E-2</v>
      </c>
      <c r="M512" s="3">
        <v>6.3194444444444442E-2</v>
      </c>
      <c r="N512" s="18">
        <v>5</v>
      </c>
      <c r="O512" s="2" t="s">
        <v>115</v>
      </c>
      <c r="P512" t="str">
        <f>_xlfn.CONCAT(D512,"_",Q512,"_",O512)</f>
        <v>QG_Millers_Rd_090820_F7</v>
      </c>
      <c r="Q512" s="101" t="s">
        <v>182</v>
      </c>
      <c r="R512" s="216"/>
    </row>
    <row r="513" spans="1:23" ht="15.75">
      <c r="A513" s="1">
        <v>44082</v>
      </c>
      <c r="B513" s="2" t="s">
        <v>32</v>
      </c>
      <c r="C513" s="2" t="s">
        <v>33</v>
      </c>
      <c r="D513" s="2" t="s">
        <v>184</v>
      </c>
      <c r="E513" s="2">
        <v>33</v>
      </c>
      <c r="F513" s="2" t="s">
        <v>35</v>
      </c>
      <c r="G513" s="2">
        <v>79</v>
      </c>
      <c r="H513" s="2">
        <v>30</v>
      </c>
      <c r="I513" s="2">
        <v>3</v>
      </c>
      <c r="J513" s="2">
        <v>54.9</v>
      </c>
      <c r="K513" s="2">
        <v>90</v>
      </c>
      <c r="L513" s="3">
        <v>5.9722222222222225E-2</v>
      </c>
      <c r="M513" s="3">
        <v>6.3194444444444442E-2</v>
      </c>
      <c r="N513" s="18">
        <v>5</v>
      </c>
      <c r="O513" s="2" t="s">
        <v>116</v>
      </c>
      <c r="P513" t="str">
        <f>_xlfn.CONCAT(D513,"_",Q513,"_",O513)</f>
        <v>QG_Millers_Rd_090820_F8</v>
      </c>
      <c r="Q513" s="101" t="s">
        <v>182</v>
      </c>
      <c r="R513" s="216"/>
    </row>
    <row r="514" spans="1:23" ht="15.75">
      <c r="A514" s="1">
        <v>44082</v>
      </c>
      <c r="B514" s="2" t="s">
        <v>32</v>
      </c>
      <c r="C514" s="2" t="s">
        <v>33</v>
      </c>
      <c r="D514" s="2" t="s">
        <v>184</v>
      </c>
      <c r="E514" s="2">
        <v>33</v>
      </c>
      <c r="F514" s="2" t="s">
        <v>35</v>
      </c>
      <c r="G514" s="2">
        <v>79</v>
      </c>
      <c r="H514" s="2">
        <v>30</v>
      </c>
      <c r="I514" s="2">
        <v>3</v>
      </c>
      <c r="J514" s="2">
        <v>54.9</v>
      </c>
      <c r="K514" s="2">
        <v>90</v>
      </c>
      <c r="L514" s="3">
        <v>5.9722222222222225E-2</v>
      </c>
      <c r="M514" s="3">
        <v>6.3194444444444442E-2</v>
      </c>
      <c r="N514" s="18">
        <v>5</v>
      </c>
      <c r="O514" s="2" t="s">
        <v>117</v>
      </c>
      <c r="P514" t="str">
        <f>_xlfn.CONCAT(D514,"_",Q514,"_",O514)</f>
        <v>QG_Millers_Rd_090820_F9</v>
      </c>
      <c r="Q514" s="101" t="s">
        <v>182</v>
      </c>
      <c r="R514" s="216"/>
    </row>
    <row r="515" spans="1:23" ht="15.75">
      <c r="A515" s="1">
        <v>44082</v>
      </c>
      <c r="B515" s="2" t="s">
        <v>32</v>
      </c>
      <c r="C515" s="2" t="s">
        <v>33</v>
      </c>
      <c r="D515" s="2" t="s">
        <v>184</v>
      </c>
      <c r="E515" s="2">
        <v>33</v>
      </c>
      <c r="F515" s="2" t="s">
        <v>35</v>
      </c>
      <c r="G515" s="2">
        <v>79</v>
      </c>
      <c r="H515" s="2">
        <v>30</v>
      </c>
      <c r="I515" s="2">
        <v>4</v>
      </c>
      <c r="J515" s="2">
        <v>58.5</v>
      </c>
      <c r="K515" s="2">
        <v>95</v>
      </c>
      <c r="L515" s="3">
        <v>6.6666666666666666E-2</v>
      </c>
      <c r="M515" s="2"/>
      <c r="N515" s="18" t="s">
        <v>36</v>
      </c>
      <c r="O515" s="2" t="s">
        <v>118</v>
      </c>
      <c r="P515" t="str">
        <f>_xlfn.CONCAT(D515,"_",Q515,"_",O515)</f>
        <v>QG_Millers_Rd_090820_F10</v>
      </c>
      <c r="Q515" s="101" t="s">
        <v>182</v>
      </c>
      <c r="R515" s="216"/>
    </row>
    <row r="516" spans="1:23" ht="15.75">
      <c r="A516" s="1">
        <v>44082</v>
      </c>
      <c r="B516" s="2" t="s">
        <v>32</v>
      </c>
      <c r="C516" s="2" t="s">
        <v>33</v>
      </c>
      <c r="D516" s="2" t="s">
        <v>184</v>
      </c>
      <c r="E516" s="2">
        <v>33</v>
      </c>
      <c r="F516" s="2" t="s">
        <v>35</v>
      </c>
      <c r="G516" s="2">
        <v>79</v>
      </c>
      <c r="H516" s="2">
        <v>30</v>
      </c>
      <c r="I516" s="2">
        <v>4</v>
      </c>
      <c r="J516" s="2">
        <v>58.5</v>
      </c>
      <c r="K516" s="2">
        <v>95</v>
      </c>
      <c r="L516" s="3">
        <v>6.6666666666666666E-2</v>
      </c>
      <c r="M516" s="2"/>
      <c r="N516" s="18" t="s">
        <v>36</v>
      </c>
      <c r="O516" s="2" t="s">
        <v>119</v>
      </c>
      <c r="P516" t="str">
        <f>_xlfn.CONCAT(D516,"_",Q516,"_",O516)</f>
        <v>QG_Millers_Rd_090820_F11</v>
      </c>
      <c r="Q516" s="101" t="s">
        <v>182</v>
      </c>
      <c r="R516" s="216"/>
    </row>
    <row r="517" spans="1:23" ht="15.75">
      <c r="A517" s="1">
        <v>44082</v>
      </c>
      <c r="B517" s="2" t="s">
        <v>32</v>
      </c>
      <c r="C517" s="2" t="s">
        <v>33</v>
      </c>
      <c r="D517" s="2" t="s">
        <v>184</v>
      </c>
      <c r="E517" s="2">
        <v>33</v>
      </c>
      <c r="F517" s="2" t="s">
        <v>35</v>
      </c>
      <c r="G517" s="2">
        <v>79</v>
      </c>
      <c r="H517" s="2">
        <v>30</v>
      </c>
      <c r="I517" s="2">
        <v>4</v>
      </c>
      <c r="J517" s="2">
        <v>58.5</v>
      </c>
      <c r="K517" s="2">
        <v>95</v>
      </c>
      <c r="L517" s="3">
        <v>6.6666666666666666E-2</v>
      </c>
      <c r="M517" s="2"/>
      <c r="N517" s="18" t="s">
        <v>36</v>
      </c>
      <c r="O517" s="2" t="s">
        <v>120</v>
      </c>
      <c r="P517" t="str">
        <f>_xlfn.CONCAT(D517,"_",Q517,"_",O517)</f>
        <v>QG_Millers_Rd_090820_F12</v>
      </c>
      <c r="Q517" s="101" t="s">
        <v>182</v>
      </c>
      <c r="R517" s="216"/>
    </row>
    <row r="518" spans="1:23" ht="15.75">
      <c r="A518" s="1">
        <v>44082</v>
      </c>
      <c r="B518" s="2" t="s">
        <v>32</v>
      </c>
      <c r="C518" s="2" t="s">
        <v>33</v>
      </c>
      <c r="D518" s="2" t="s">
        <v>184</v>
      </c>
      <c r="E518" s="2">
        <v>33</v>
      </c>
      <c r="F518" s="2" t="s">
        <v>35</v>
      </c>
      <c r="G518" s="2">
        <v>79</v>
      </c>
      <c r="H518" s="2">
        <v>30</v>
      </c>
      <c r="I518" s="2">
        <v>5</v>
      </c>
      <c r="J518" s="2">
        <v>72.5</v>
      </c>
      <c r="K518" s="2">
        <v>100</v>
      </c>
      <c r="L518" s="3">
        <v>7.0833333333333331E-2</v>
      </c>
      <c r="M518" s="2"/>
      <c r="N518" s="18" t="s">
        <v>36</v>
      </c>
      <c r="O518" s="2" t="s">
        <v>121</v>
      </c>
      <c r="P518" t="str">
        <f>_xlfn.CONCAT(D518,"_",Q518,"_",O518)</f>
        <v>QG_Millers_Rd_090820_F13</v>
      </c>
      <c r="Q518" s="101" t="s">
        <v>182</v>
      </c>
      <c r="R518" s="216"/>
    </row>
    <row r="519" spans="1:23" ht="15.75">
      <c r="A519" s="1">
        <v>44082</v>
      </c>
      <c r="B519" s="2" t="s">
        <v>32</v>
      </c>
      <c r="C519" s="2" t="s">
        <v>33</v>
      </c>
      <c r="D519" s="2" t="s">
        <v>184</v>
      </c>
      <c r="E519" s="2">
        <v>33</v>
      </c>
      <c r="F519" s="2" t="s">
        <v>35</v>
      </c>
      <c r="G519" s="2">
        <v>79</v>
      </c>
      <c r="H519" s="2">
        <v>30</v>
      </c>
      <c r="I519" s="2">
        <v>5</v>
      </c>
      <c r="J519" s="2">
        <v>72.5</v>
      </c>
      <c r="K519" s="2">
        <v>100</v>
      </c>
      <c r="L519" s="3">
        <v>7.0833333333333331E-2</v>
      </c>
      <c r="M519" s="2"/>
      <c r="N519" s="18" t="s">
        <v>36</v>
      </c>
      <c r="O519" s="2" t="s">
        <v>122</v>
      </c>
      <c r="P519" t="str">
        <f>_xlfn.CONCAT(D519,"_",Q519,"_",O519)</f>
        <v>QG_Millers_Rd_090820_F14</v>
      </c>
      <c r="Q519" s="101" t="s">
        <v>182</v>
      </c>
      <c r="R519" s="216"/>
    </row>
    <row r="520" spans="1:23" ht="15.75">
      <c r="A520" s="1">
        <v>44082</v>
      </c>
      <c r="B520" s="2" t="s">
        <v>32</v>
      </c>
      <c r="C520" s="2" t="s">
        <v>33</v>
      </c>
      <c r="D520" s="2" t="s">
        <v>184</v>
      </c>
      <c r="E520" s="2">
        <v>33</v>
      </c>
      <c r="F520" s="2" t="s">
        <v>35</v>
      </c>
      <c r="G520" s="2">
        <v>79</v>
      </c>
      <c r="H520" s="2">
        <v>30</v>
      </c>
      <c r="I520" s="2">
        <v>5</v>
      </c>
      <c r="J520" s="2">
        <v>72.5</v>
      </c>
      <c r="K520" s="2">
        <v>100</v>
      </c>
      <c r="L520" s="3">
        <v>7.0833333333333331E-2</v>
      </c>
      <c r="M520" s="2"/>
      <c r="N520" s="18" t="s">
        <v>36</v>
      </c>
      <c r="O520" s="2" t="s">
        <v>123</v>
      </c>
      <c r="P520" t="str">
        <f>_xlfn.CONCAT(D520,"_",Q520,"_",O520)</f>
        <v>QG_Millers_Rd_090820_F15</v>
      </c>
      <c r="Q520" s="101" t="s">
        <v>182</v>
      </c>
      <c r="R520" s="216"/>
    </row>
    <row r="521" spans="1:23" ht="15.75">
      <c r="A521" s="14">
        <v>44092</v>
      </c>
      <c r="B521" s="15"/>
      <c r="C521" s="15" t="s">
        <v>91</v>
      </c>
      <c r="D521" s="15" t="s">
        <v>185</v>
      </c>
      <c r="E521" s="15">
        <v>32</v>
      </c>
      <c r="F521" s="15" t="s">
        <v>19</v>
      </c>
      <c r="G521" s="15">
        <v>63</v>
      </c>
      <c r="H521" s="15">
        <v>15</v>
      </c>
      <c r="I521" s="15">
        <v>1</v>
      </c>
      <c r="J521" s="15">
        <v>55</v>
      </c>
      <c r="K521" s="15">
        <v>75</v>
      </c>
      <c r="L521" s="15"/>
      <c r="M521" s="15"/>
      <c r="N521" s="19">
        <v>7</v>
      </c>
      <c r="O521" s="15" t="s">
        <v>112</v>
      </c>
      <c r="P521" t="str">
        <f>_xlfn.CONCAT(D521,"_",Q521,"_",O521)</f>
        <v>QN_Millers_091820_F4</v>
      </c>
      <c r="Q521" s="101" t="s">
        <v>186</v>
      </c>
      <c r="R521" s="216">
        <v>1</v>
      </c>
      <c r="S521" s="216">
        <v>1</v>
      </c>
      <c r="U521" s="246">
        <v>225.4</v>
      </c>
      <c r="V521" s="246">
        <v>2.09</v>
      </c>
      <c r="W521" s="246">
        <v>2.19</v>
      </c>
    </row>
    <row r="522" spans="1:23" ht="15.75">
      <c r="A522" s="14">
        <v>44092</v>
      </c>
      <c r="B522" s="15"/>
      <c r="C522" s="15" t="s">
        <v>91</v>
      </c>
      <c r="D522" s="15" t="s">
        <v>185</v>
      </c>
      <c r="E522" s="15">
        <v>32</v>
      </c>
      <c r="F522" s="15" t="s">
        <v>19</v>
      </c>
      <c r="G522" s="15">
        <v>63</v>
      </c>
      <c r="H522" s="15">
        <v>15</v>
      </c>
      <c r="I522" s="15">
        <v>1</v>
      </c>
      <c r="J522" s="15">
        <v>55</v>
      </c>
      <c r="K522" s="15">
        <v>75</v>
      </c>
      <c r="L522" s="15"/>
      <c r="M522" s="15"/>
      <c r="N522" s="19">
        <v>7</v>
      </c>
      <c r="O522" s="15" t="s">
        <v>113</v>
      </c>
      <c r="P522" t="str">
        <f>_xlfn.CONCAT(D522,"_",Q522,"_",O522)</f>
        <v>QN_Millers_091820_F5</v>
      </c>
      <c r="Q522" s="101" t="s">
        <v>186</v>
      </c>
      <c r="R522" s="216">
        <v>1</v>
      </c>
      <c r="S522" s="216">
        <v>1</v>
      </c>
      <c r="U522" s="246">
        <v>178.1</v>
      </c>
      <c r="V522" s="246">
        <v>2.08</v>
      </c>
      <c r="W522" s="246">
        <v>2.2400000000000002</v>
      </c>
    </row>
    <row r="523" spans="1:23" ht="15.75">
      <c r="A523" s="14">
        <v>44092</v>
      </c>
      <c r="B523" s="15"/>
      <c r="C523" s="15" t="s">
        <v>91</v>
      </c>
      <c r="D523" s="15" t="s">
        <v>185</v>
      </c>
      <c r="E523" s="15">
        <v>32</v>
      </c>
      <c r="F523" s="15" t="s">
        <v>19</v>
      </c>
      <c r="G523" s="15">
        <v>63</v>
      </c>
      <c r="H523" s="15">
        <v>15</v>
      </c>
      <c r="I523" s="15">
        <v>1</v>
      </c>
      <c r="J523" s="15">
        <v>55</v>
      </c>
      <c r="K523" s="15">
        <v>75</v>
      </c>
      <c r="L523" s="15"/>
      <c r="M523" s="15"/>
      <c r="N523" s="19">
        <v>7</v>
      </c>
      <c r="O523" s="15" t="s">
        <v>114</v>
      </c>
      <c r="P523" t="str">
        <f>_xlfn.CONCAT(D523,"_",Q523,"_",O523)</f>
        <v>QN_Millers_091820_F6</v>
      </c>
      <c r="Q523" s="101" t="s">
        <v>186</v>
      </c>
      <c r="R523" s="216">
        <v>1</v>
      </c>
      <c r="S523" s="216">
        <v>1</v>
      </c>
      <c r="U523" s="246">
        <v>229.7</v>
      </c>
      <c r="V523" s="246">
        <v>2.11</v>
      </c>
      <c r="W523" s="246">
        <v>2.1</v>
      </c>
    </row>
    <row r="524" spans="1:23" ht="15.75">
      <c r="A524" s="14">
        <v>44092</v>
      </c>
      <c r="B524" s="15"/>
      <c r="C524" s="15" t="s">
        <v>91</v>
      </c>
      <c r="D524" s="15" t="s">
        <v>185</v>
      </c>
      <c r="E524" s="15">
        <v>32</v>
      </c>
      <c r="F524" s="15" t="s">
        <v>19</v>
      </c>
      <c r="G524" s="15">
        <v>63</v>
      </c>
      <c r="H524" s="15">
        <v>15</v>
      </c>
      <c r="I524" s="15">
        <v>2</v>
      </c>
      <c r="J524" s="15">
        <v>50</v>
      </c>
      <c r="K524" s="15">
        <v>85</v>
      </c>
      <c r="L524" s="16">
        <v>0.15625</v>
      </c>
      <c r="M524" s="15"/>
      <c r="N524" s="19">
        <v>32</v>
      </c>
      <c r="O524" s="15" t="s">
        <v>20</v>
      </c>
      <c r="P524" t="str">
        <f>_xlfn.CONCAT(D524,"_",Q524,"_",O524)</f>
        <v>QN_Millers_091820_F1</v>
      </c>
      <c r="Q524" s="101" t="s">
        <v>186</v>
      </c>
      <c r="R524" s="216">
        <v>1</v>
      </c>
      <c r="S524" s="216">
        <v>1</v>
      </c>
      <c r="U524" s="246">
        <v>282.39999999999998</v>
      </c>
      <c r="V524" s="246">
        <v>2.12</v>
      </c>
      <c r="W524" s="246">
        <v>2.29</v>
      </c>
    </row>
    <row r="525" spans="1:23" ht="15.75">
      <c r="A525" s="14">
        <v>44092</v>
      </c>
      <c r="B525" s="15"/>
      <c r="C525" s="15" t="s">
        <v>91</v>
      </c>
      <c r="D525" s="15" t="s">
        <v>185</v>
      </c>
      <c r="E525" s="15">
        <v>32</v>
      </c>
      <c r="F525" s="15" t="s">
        <v>19</v>
      </c>
      <c r="G525" s="15">
        <v>63</v>
      </c>
      <c r="H525" s="15">
        <v>15</v>
      </c>
      <c r="I525" s="15">
        <v>2</v>
      </c>
      <c r="J525" s="15">
        <v>50</v>
      </c>
      <c r="K525" s="15">
        <v>85</v>
      </c>
      <c r="L525" s="16">
        <v>0.15625</v>
      </c>
      <c r="M525" s="15"/>
      <c r="N525" s="19">
        <v>32</v>
      </c>
      <c r="O525" s="15" t="s">
        <v>21</v>
      </c>
      <c r="P525" t="str">
        <f>_xlfn.CONCAT(D525,"_",Q525,"_",O525)</f>
        <v>QN_Millers_091820_F2</v>
      </c>
      <c r="Q525" s="101" t="s">
        <v>186</v>
      </c>
      <c r="R525" s="216">
        <v>1</v>
      </c>
      <c r="S525" s="216">
        <v>1</v>
      </c>
      <c r="U525" s="246">
        <v>204.4</v>
      </c>
      <c r="V525" s="246">
        <v>2.09</v>
      </c>
      <c r="W525" s="246">
        <v>2.2400000000000002</v>
      </c>
    </row>
    <row r="526" spans="1:23" ht="15.75">
      <c r="A526" s="14">
        <v>44092</v>
      </c>
      <c r="B526" s="15"/>
      <c r="C526" s="15" t="s">
        <v>91</v>
      </c>
      <c r="D526" s="15" t="s">
        <v>185</v>
      </c>
      <c r="E526" s="15">
        <v>32</v>
      </c>
      <c r="F526" s="15" t="s">
        <v>19</v>
      </c>
      <c r="G526" s="15">
        <v>63</v>
      </c>
      <c r="H526" s="15">
        <v>15</v>
      </c>
      <c r="I526" s="15">
        <v>2</v>
      </c>
      <c r="J526" s="15">
        <v>50</v>
      </c>
      <c r="K526" s="15">
        <v>85</v>
      </c>
      <c r="L526" s="16">
        <v>0.15625</v>
      </c>
      <c r="M526" s="15"/>
      <c r="N526" s="19">
        <v>32</v>
      </c>
      <c r="O526" s="15" t="s">
        <v>22</v>
      </c>
      <c r="P526" t="str">
        <f>_xlfn.CONCAT(D526,"_",Q526,"_",O526)</f>
        <v>QN_Millers_091820_F3</v>
      </c>
      <c r="Q526" s="101" t="s">
        <v>186</v>
      </c>
      <c r="R526" s="216">
        <v>1</v>
      </c>
      <c r="S526" s="216">
        <v>1</v>
      </c>
      <c r="U526" s="246">
        <v>189.1</v>
      </c>
      <c r="V526" s="246">
        <v>2.08</v>
      </c>
      <c r="W526" s="246">
        <v>2.02</v>
      </c>
    </row>
    <row r="527" spans="1:23" ht="15.75">
      <c r="A527" s="21">
        <v>44092</v>
      </c>
      <c r="B527" s="22"/>
      <c r="C527" s="22" t="s">
        <v>91</v>
      </c>
      <c r="D527" s="15" t="s">
        <v>185</v>
      </c>
      <c r="E527" s="22">
        <v>32</v>
      </c>
      <c r="F527" s="22" t="s">
        <v>19</v>
      </c>
      <c r="G527" s="15">
        <v>63</v>
      </c>
      <c r="H527" s="15">
        <v>15</v>
      </c>
      <c r="I527" s="22">
        <v>3</v>
      </c>
      <c r="J527" s="22">
        <v>67</v>
      </c>
      <c r="K527" s="22">
        <v>40</v>
      </c>
      <c r="L527" s="24">
        <v>0.17013888888888887</v>
      </c>
      <c r="M527" s="22"/>
      <c r="N527" s="19">
        <v>8</v>
      </c>
      <c r="O527" s="22" t="s">
        <v>115</v>
      </c>
      <c r="P527" t="str">
        <f>_xlfn.CONCAT(D527,"_",Q527,"_",O527)</f>
        <v>QN_Millers_091820_F7</v>
      </c>
      <c r="Q527" s="101" t="s">
        <v>186</v>
      </c>
      <c r="R527" s="216">
        <v>1</v>
      </c>
      <c r="S527" s="216">
        <v>1</v>
      </c>
      <c r="U527" s="246">
        <v>249.1</v>
      </c>
      <c r="V527" s="246">
        <v>2.1</v>
      </c>
      <c r="W527" s="246">
        <v>2.3199999999999998</v>
      </c>
    </row>
    <row r="528" spans="1:23" ht="15.75">
      <c r="A528" s="238">
        <v>44092</v>
      </c>
      <c r="B528" s="239"/>
      <c r="C528" s="239" t="s">
        <v>91</v>
      </c>
      <c r="D528" s="15" t="s">
        <v>185</v>
      </c>
      <c r="E528" s="239">
        <v>32</v>
      </c>
      <c r="F528" s="239" t="s">
        <v>19</v>
      </c>
      <c r="G528" s="59">
        <v>63</v>
      </c>
      <c r="H528" s="59">
        <v>15</v>
      </c>
      <c r="I528" s="239">
        <v>3</v>
      </c>
      <c r="J528" s="239">
        <v>67</v>
      </c>
      <c r="K528" s="239">
        <v>40</v>
      </c>
      <c r="L528" s="240">
        <v>0.17013888888888887</v>
      </c>
      <c r="M528" s="239"/>
      <c r="N528" s="60">
        <v>8</v>
      </c>
      <c r="O528" s="239" t="s">
        <v>116</v>
      </c>
      <c r="P528" s="87" t="str">
        <f>_xlfn.CONCAT(D528,"_",Q528,"_",O528)</f>
        <v>QN_Millers_091820_F8</v>
      </c>
      <c r="Q528" s="109" t="s">
        <v>186</v>
      </c>
      <c r="R528" s="216">
        <v>1</v>
      </c>
      <c r="S528" s="216">
        <v>1</v>
      </c>
      <c r="U528" s="246">
        <v>233.9</v>
      </c>
      <c r="V528" s="246">
        <v>2.08</v>
      </c>
      <c r="W528" s="246">
        <v>2.1</v>
      </c>
    </row>
    <row r="529" spans="1:23" ht="15.75">
      <c r="A529" s="238">
        <v>44092</v>
      </c>
      <c r="B529" s="239"/>
      <c r="C529" s="239" t="s">
        <v>91</v>
      </c>
      <c r="D529" s="15" t="s">
        <v>185</v>
      </c>
      <c r="E529" s="239">
        <v>32</v>
      </c>
      <c r="F529" s="239" t="s">
        <v>19</v>
      </c>
      <c r="G529" s="59">
        <v>63</v>
      </c>
      <c r="H529" s="59">
        <v>15</v>
      </c>
      <c r="I529" s="239">
        <v>3</v>
      </c>
      <c r="J529" s="239">
        <v>67</v>
      </c>
      <c r="K529" s="239">
        <v>40</v>
      </c>
      <c r="L529" s="240">
        <v>0.17013888888888887</v>
      </c>
      <c r="M529" s="239"/>
      <c r="N529" s="60">
        <v>8</v>
      </c>
      <c r="O529" s="239" t="s">
        <v>117</v>
      </c>
      <c r="P529" s="87" t="str">
        <f>_xlfn.CONCAT(D529,"_",Q529,"_",O529)</f>
        <v>QN_Millers_091820_F9</v>
      </c>
      <c r="Q529" s="109" t="s">
        <v>186</v>
      </c>
      <c r="R529" s="216">
        <v>1</v>
      </c>
      <c r="S529" s="216">
        <v>1</v>
      </c>
      <c r="U529" s="246">
        <v>304.10000000000002</v>
      </c>
      <c r="V529" s="246">
        <v>2.13</v>
      </c>
      <c r="W529" s="246">
        <v>2.16</v>
      </c>
    </row>
    <row r="530" spans="1:23" ht="15.75">
      <c r="A530" s="14">
        <v>44092</v>
      </c>
      <c r="B530" s="15"/>
      <c r="C530" s="15" t="s">
        <v>91</v>
      </c>
      <c r="D530" s="15" t="s">
        <v>185</v>
      </c>
      <c r="E530" s="15">
        <v>32</v>
      </c>
      <c r="F530" s="15" t="s">
        <v>19</v>
      </c>
      <c r="G530" s="15">
        <v>63</v>
      </c>
      <c r="H530" s="15">
        <v>15</v>
      </c>
      <c r="I530" s="15">
        <v>4</v>
      </c>
      <c r="J530" s="15">
        <v>75</v>
      </c>
      <c r="K530" s="15">
        <v>50</v>
      </c>
      <c r="L530" s="15"/>
      <c r="M530" s="15"/>
      <c r="N530" s="19">
        <v>6</v>
      </c>
      <c r="O530" s="15" t="s">
        <v>118</v>
      </c>
      <c r="P530" t="str">
        <f>_xlfn.CONCAT(D530,"_",Q530,"_",O530)</f>
        <v>QN_Millers_091820_F10</v>
      </c>
      <c r="Q530" s="101" t="s">
        <v>186</v>
      </c>
      <c r="R530" s="216">
        <v>1</v>
      </c>
      <c r="S530" s="216">
        <v>1</v>
      </c>
      <c r="U530" s="246">
        <v>208.3</v>
      </c>
      <c r="V530" s="246">
        <v>2.08</v>
      </c>
      <c r="W530" s="246">
        <v>2.23</v>
      </c>
    </row>
    <row r="531" spans="1:23" ht="15.75">
      <c r="A531" s="14">
        <v>44092</v>
      </c>
      <c r="B531" s="15"/>
      <c r="C531" s="15" t="s">
        <v>91</v>
      </c>
      <c r="D531" s="15" t="s">
        <v>185</v>
      </c>
      <c r="E531" s="15">
        <v>32</v>
      </c>
      <c r="F531" s="15" t="s">
        <v>19</v>
      </c>
      <c r="G531" s="15">
        <v>63</v>
      </c>
      <c r="H531" s="15">
        <v>15</v>
      </c>
      <c r="I531" s="15">
        <v>4</v>
      </c>
      <c r="J531" s="15">
        <v>75</v>
      </c>
      <c r="K531" s="15">
        <v>50</v>
      </c>
      <c r="L531" s="15"/>
      <c r="M531" s="15"/>
      <c r="N531" s="19">
        <v>6</v>
      </c>
      <c r="O531" s="15" t="s">
        <v>119</v>
      </c>
      <c r="P531" t="str">
        <f>_xlfn.CONCAT(D531,"_",Q531,"_",O531)</f>
        <v>QN_Millers_091820_F11</v>
      </c>
      <c r="Q531" s="101" t="s">
        <v>186</v>
      </c>
      <c r="R531" s="216"/>
      <c r="S531" s="216"/>
    </row>
    <row r="532" spans="1:23" ht="15.75">
      <c r="A532" s="14">
        <v>44092</v>
      </c>
      <c r="B532" s="15"/>
      <c r="C532" s="15" t="s">
        <v>91</v>
      </c>
      <c r="D532" s="15" t="s">
        <v>185</v>
      </c>
      <c r="E532" s="15">
        <v>32</v>
      </c>
      <c r="F532" s="15" t="s">
        <v>19</v>
      </c>
      <c r="G532" s="15">
        <v>63</v>
      </c>
      <c r="H532" s="15">
        <v>15</v>
      </c>
      <c r="I532" s="15">
        <v>4</v>
      </c>
      <c r="J532" s="15">
        <v>75</v>
      </c>
      <c r="K532" s="15">
        <v>50</v>
      </c>
      <c r="L532" s="15"/>
      <c r="M532" s="15"/>
      <c r="N532" s="19">
        <v>6</v>
      </c>
      <c r="O532" s="15" t="s">
        <v>120</v>
      </c>
      <c r="P532" t="str">
        <f>_xlfn.CONCAT(D532,"_",Q532,"_",O532)</f>
        <v>QN_Millers_091820_F12</v>
      </c>
      <c r="Q532" s="101" t="s">
        <v>186</v>
      </c>
      <c r="R532" s="216"/>
      <c r="S532" s="216"/>
    </row>
    <row r="533" spans="1:23" ht="15.75">
      <c r="A533" s="14">
        <v>44092</v>
      </c>
      <c r="B533" s="15"/>
      <c r="C533" s="15" t="s">
        <v>91</v>
      </c>
      <c r="D533" s="15" t="s">
        <v>185</v>
      </c>
      <c r="E533" s="15">
        <v>32</v>
      </c>
      <c r="F533" s="15" t="s">
        <v>19</v>
      </c>
      <c r="G533" s="15">
        <v>63</v>
      </c>
      <c r="H533" s="15">
        <v>15</v>
      </c>
      <c r="I533" s="15">
        <v>5</v>
      </c>
      <c r="J533" s="15">
        <v>95</v>
      </c>
      <c r="K533" s="15">
        <v>30</v>
      </c>
      <c r="L533" s="15"/>
      <c r="M533" s="15"/>
      <c r="N533" s="19">
        <v>6</v>
      </c>
      <c r="O533" s="15" t="s">
        <v>121</v>
      </c>
      <c r="P533" t="str">
        <f>_xlfn.CONCAT(D533,"_",Q533,"_",O533)</f>
        <v>QN_Millers_091820_F13</v>
      </c>
      <c r="Q533" s="101" t="s">
        <v>186</v>
      </c>
      <c r="R533" s="216"/>
      <c r="S533" s="216"/>
    </row>
    <row r="534" spans="1:23" ht="15.75">
      <c r="A534" s="14">
        <v>44092</v>
      </c>
      <c r="B534" s="15"/>
      <c r="C534" s="15" t="s">
        <v>91</v>
      </c>
      <c r="D534" s="15" t="s">
        <v>185</v>
      </c>
      <c r="E534" s="15">
        <v>32</v>
      </c>
      <c r="F534" s="15" t="s">
        <v>19</v>
      </c>
      <c r="G534" s="15">
        <v>63</v>
      </c>
      <c r="H534" s="15">
        <v>15</v>
      </c>
      <c r="I534" s="15">
        <v>5</v>
      </c>
      <c r="J534" s="15">
        <v>95</v>
      </c>
      <c r="K534" s="15">
        <v>30</v>
      </c>
      <c r="L534" s="15"/>
      <c r="M534" s="15"/>
      <c r="N534" s="19">
        <v>6</v>
      </c>
      <c r="O534" s="15" t="s">
        <v>122</v>
      </c>
      <c r="P534" t="str">
        <f>_xlfn.CONCAT(D534,"_",Q534,"_",O534)</f>
        <v>QN_Millers_091820_F14</v>
      </c>
      <c r="Q534" s="101" t="s">
        <v>186</v>
      </c>
      <c r="R534" s="216"/>
      <c r="S534" s="216"/>
    </row>
    <row r="535" spans="1:23" ht="15.75">
      <c r="A535" s="14">
        <v>44092</v>
      </c>
      <c r="B535" s="15"/>
      <c r="C535" s="15" t="s">
        <v>91</v>
      </c>
      <c r="D535" s="15" t="s">
        <v>185</v>
      </c>
      <c r="E535" s="15">
        <v>32</v>
      </c>
      <c r="F535" s="15" t="s">
        <v>19</v>
      </c>
      <c r="G535" s="15">
        <v>63</v>
      </c>
      <c r="H535" s="15">
        <v>15</v>
      </c>
      <c r="I535" s="15">
        <v>5</v>
      </c>
      <c r="J535" s="15">
        <v>95</v>
      </c>
      <c r="K535" s="15">
        <v>30</v>
      </c>
      <c r="L535" s="15"/>
      <c r="M535" s="15"/>
      <c r="N535" s="19">
        <v>6</v>
      </c>
      <c r="O535" s="15" t="s">
        <v>123</v>
      </c>
      <c r="P535" t="str">
        <f>_xlfn.CONCAT(D535,"_",Q535,"_",O535)</f>
        <v>QN_Millers_091820_F15</v>
      </c>
      <c r="Q535" s="101" t="s">
        <v>186</v>
      </c>
      <c r="R535" s="216"/>
      <c r="S535" s="216"/>
    </row>
    <row r="536" spans="1:23" ht="15.75">
      <c r="A536" s="14">
        <v>44092</v>
      </c>
      <c r="B536" s="15"/>
      <c r="C536" s="15" t="s">
        <v>91</v>
      </c>
      <c r="D536" s="15" t="s">
        <v>185</v>
      </c>
      <c r="E536" s="15">
        <v>32</v>
      </c>
      <c r="F536" s="15" t="s">
        <v>19</v>
      </c>
      <c r="G536" s="15">
        <v>63</v>
      </c>
      <c r="H536" s="15">
        <v>15</v>
      </c>
      <c r="I536" s="22">
        <v>6</v>
      </c>
      <c r="J536" s="15">
        <v>105</v>
      </c>
      <c r="K536" s="15">
        <v>20</v>
      </c>
      <c r="L536" s="15"/>
      <c r="M536" s="15"/>
      <c r="N536" s="23" t="s">
        <v>36</v>
      </c>
      <c r="O536" s="15" t="s">
        <v>132</v>
      </c>
      <c r="P536" t="str">
        <f>_xlfn.CONCAT(D536,"_",Q536,"_",O536)</f>
        <v>QN_Millers_091820_F16</v>
      </c>
      <c r="Q536" s="101" t="s">
        <v>186</v>
      </c>
      <c r="R536" s="216"/>
      <c r="S536" s="216"/>
    </row>
    <row r="537" spans="1:23" ht="15.75">
      <c r="A537" s="14">
        <v>44092</v>
      </c>
      <c r="B537" s="15"/>
      <c r="C537" s="15" t="s">
        <v>91</v>
      </c>
      <c r="D537" s="15" t="s">
        <v>185</v>
      </c>
      <c r="E537" s="15">
        <v>32</v>
      </c>
      <c r="F537" s="15" t="s">
        <v>19</v>
      </c>
      <c r="G537" s="15">
        <v>63</v>
      </c>
      <c r="H537" s="15">
        <v>15</v>
      </c>
      <c r="I537" s="22">
        <v>6</v>
      </c>
      <c r="J537" s="15">
        <v>105</v>
      </c>
      <c r="K537" s="15">
        <v>20</v>
      </c>
      <c r="L537" s="15"/>
      <c r="M537" s="15"/>
      <c r="N537" s="23" t="s">
        <v>36</v>
      </c>
      <c r="O537" s="15" t="s">
        <v>132</v>
      </c>
      <c r="P537" t="str">
        <f>_xlfn.CONCAT(D537,"_",Q537,"_",O537)</f>
        <v>QN_Millers_091820_F16</v>
      </c>
      <c r="Q537" s="101" t="s">
        <v>186</v>
      </c>
      <c r="R537" s="216"/>
      <c r="S537" s="216"/>
    </row>
    <row r="538" spans="1:23" ht="15.75">
      <c r="A538" s="14">
        <v>44092</v>
      </c>
      <c r="B538" s="15"/>
      <c r="C538" s="15" t="s">
        <v>91</v>
      </c>
      <c r="D538" s="15" t="s">
        <v>185</v>
      </c>
      <c r="E538" s="15">
        <v>32</v>
      </c>
      <c r="F538" s="15" t="s">
        <v>19</v>
      </c>
      <c r="G538" s="15">
        <v>63</v>
      </c>
      <c r="H538" s="15">
        <v>15</v>
      </c>
      <c r="I538" s="22">
        <v>6</v>
      </c>
      <c r="J538" s="15">
        <v>105</v>
      </c>
      <c r="K538" s="15">
        <v>20</v>
      </c>
      <c r="L538" s="15"/>
      <c r="M538" s="15"/>
      <c r="N538" s="23" t="s">
        <v>36</v>
      </c>
      <c r="O538" s="15" t="s">
        <v>132</v>
      </c>
      <c r="P538" t="str">
        <f>_xlfn.CONCAT(D538,"_",Q538,"_",O538)</f>
        <v>QN_Millers_091820_F16</v>
      </c>
      <c r="Q538" s="101" t="s">
        <v>186</v>
      </c>
      <c r="R538" s="216"/>
      <c r="S538" s="216"/>
    </row>
    <row r="539" spans="1:23" ht="15.75">
      <c r="A539" s="14">
        <v>44092</v>
      </c>
      <c r="B539" s="15"/>
      <c r="C539" s="15" t="s">
        <v>91</v>
      </c>
      <c r="D539" s="15" t="s">
        <v>185</v>
      </c>
      <c r="E539" s="15">
        <v>32</v>
      </c>
      <c r="F539" s="15" t="s">
        <v>19</v>
      </c>
      <c r="G539" s="15">
        <v>63</v>
      </c>
      <c r="H539" s="15">
        <v>15</v>
      </c>
      <c r="I539" s="15">
        <v>7</v>
      </c>
      <c r="J539" s="15">
        <v>125</v>
      </c>
      <c r="K539" s="15">
        <v>40</v>
      </c>
      <c r="L539" s="15"/>
      <c r="M539" s="15"/>
      <c r="N539" s="19" t="s">
        <v>36</v>
      </c>
      <c r="O539" s="15" t="s">
        <v>135</v>
      </c>
      <c r="P539" t="str">
        <f>_xlfn.CONCAT(D539,"_",Q539,"_",O539)</f>
        <v>QN_Millers_091820_F19</v>
      </c>
      <c r="Q539" s="101" t="s">
        <v>186</v>
      </c>
      <c r="R539" s="216"/>
      <c r="S539" s="216"/>
    </row>
    <row r="540" spans="1:23" ht="15.75">
      <c r="A540" s="58">
        <v>44092</v>
      </c>
      <c r="B540" s="59"/>
      <c r="C540" s="59" t="s">
        <v>91</v>
      </c>
      <c r="D540" s="15" t="s">
        <v>185</v>
      </c>
      <c r="E540" s="59">
        <v>32</v>
      </c>
      <c r="F540" s="59" t="s">
        <v>19</v>
      </c>
      <c r="G540" s="59">
        <v>63</v>
      </c>
      <c r="H540" s="59">
        <v>15</v>
      </c>
      <c r="I540" s="59">
        <v>7</v>
      </c>
      <c r="J540" s="59">
        <v>125</v>
      </c>
      <c r="K540" s="59">
        <v>40</v>
      </c>
      <c r="L540" s="59"/>
      <c r="M540" s="59"/>
      <c r="N540" s="60" t="s">
        <v>36</v>
      </c>
      <c r="O540" s="59" t="s">
        <v>136</v>
      </c>
      <c r="P540" s="87" t="str">
        <f>_xlfn.CONCAT(D540,"_",Q540,"_",O540)</f>
        <v>QN_Millers_091820_F20</v>
      </c>
      <c r="Q540" s="109" t="s">
        <v>186</v>
      </c>
      <c r="R540" s="216"/>
      <c r="S540" s="216"/>
    </row>
    <row r="541" spans="1:23" ht="15.75">
      <c r="A541" s="58">
        <v>44092</v>
      </c>
      <c r="B541" s="59"/>
      <c r="C541" s="59" t="s">
        <v>91</v>
      </c>
      <c r="D541" s="15" t="s">
        <v>185</v>
      </c>
      <c r="E541" s="59">
        <v>32</v>
      </c>
      <c r="F541" s="59" t="s">
        <v>19</v>
      </c>
      <c r="G541" s="59">
        <v>63</v>
      </c>
      <c r="H541" s="59">
        <v>15</v>
      </c>
      <c r="I541" s="59">
        <v>7</v>
      </c>
      <c r="J541" s="59">
        <v>125</v>
      </c>
      <c r="K541" s="59">
        <v>40</v>
      </c>
      <c r="L541" s="59"/>
      <c r="M541" s="59"/>
      <c r="N541" s="60" t="s">
        <v>36</v>
      </c>
      <c r="O541" s="59" t="s">
        <v>137</v>
      </c>
      <c r="P541" s="87" t="str">
        <f>_xlfn.CONCAT(D541,"_",Q541,"_",O541)</f>
        <v>QN_Millers_091820_F21</v>
      </c>
      <c r="Q541" s="109" t="s">
        <v>186</v>
      </c>
      <c r="R541" s="216">
        <v>1</v>
      </c>
      <c r="S541" s="216">
        <v>1</v>
      </c>
      <c r="T541" s="246">
        <v>414.9</v>
      </c>
      <c r="U541" s="246">
        <v>2.13</v>
      </c>
      <c r="V541" s="246">
        <v>2.25</v>
      </c>
    </row>
    <row r="542" spans="1:23" ht="15.75">
      <c r="A542" s="58">
        <v>44092</v>
      </c>
      <c r="B542" s="59"/>
      <c r="C542" s="59" t="s">
        <v>91</v>
      </c>
      <c r="D542" s="15" t="s">
        <v>185</v>
      </c>
      <c r="E542" s="59">
        <v>32</v>
      </c>
      <c r="F542" s="59" t="s">
        <v>19</v>
      </c>
      <c r="G542" s="59">
        <v>63</v>
      </c>
      <c r="H542" s="59">
        <v>15</v>
      </c>
      <c r="I542" s="59">
        <v>8</v>
      </c>
      <c r="J542" s="59">
        <v>140</v>
      </c>
      <c r="K542" s="59">
        <v>20</v>
      </c>
      <c r="L542" s="59"/>
      <c r="M542" s="59"/>
      <c r="N542" s="60" t="s">
        <v>36</v>
      </c>
      <c r="O542" s="59" t="s">
        <v>138</v>
      </c>
      <c r="P542" s="87" t="str">
        <f>_xlfn.CONCAT(D542,"_",Q542,"_",O542)</f>
        <v>QN_Millers_091820_F22</v>
      </c>
      <c r="Q542" s="109" t="s">
        <v>186</v>
      </c>
      <c r="R542" s="216">
        <v>1</v>
      </c>
      <c r="S542" s="216">
        <v>1</v>
      </c>
      <c r="T542" s="246">
        <v>184.5</v>
      </c>
      <c r="U542" s="246">
        <v>2.08</v>
      </c>
      <c r="V542" s="246">
        <v>2.34</v>
      </c>
    </row>
    <row r="543" spans="1:23" ht="15.75">
      <c r="A543" s="58">
        <v>44092</v>
      </c>
      <c r="B543" s="59"/>
      <c r="C543" s="59" t="s">
        <v>91</v>
      </c>
      <c r="D543" s="15" t="s">
        <v>185</v>
      </c>
      <c r="E543" s="59">
        <v>32</v>
      </c>
      <c r="F543" s="59" t="s">
        <v>19</v>
      </c>
      <c r="G543" s="59">
        <v>63</v>
      </c>
      <c r="H543" s="59">
        <v>15</v>
      </c>
      <c r="I543" s="59">
        <v>8</v>
      </c>
      <c r="J543" s="59">
        <v>140</v>
      </c>
      <c r="K543" s="59">
        <v>20</v>
      </c>
      <c r="L543" s="59"/>
      <c r="M543" s="59"/>
      <c r="N543" s="60" t="s">
        <v>36</v>
      </c>
      <c r="O543" s="59" t="s">
        <v>139</v>
      </c>
      <c r="P543" s="87" t="str">
        <f>_xlfn.CONCAT(D543,"_",Q543,"_",O543)</f>
        <v>QN_Millers_091820_F23</v>
      </c>
      <c r="Q543" s="109" t="s">
        <v>186</v>
      </c>
      <c r="R543" s="216">
        <v>1</v>
      </c>
      <c r="S543" s="216">
        <v>1</v>
      </c>
      <c r="T543" s="246">
        <v>264</v>
      </c>
      <c r="U543" s="246">
        <v>2.12</v>
      </c>
      <c r="V543" s="246">
        <v>2.33</v>
      </c>
    </row>
    <row r="544" spans="1:23" ht="15.75">
      <c r="A544" s="58">
        <v>44092</v>
      </c>
      <c r="B544" s="59"/>
      <c r="C544" s="59" t="s">
        <v>91</v>
      </c>
      <c r="D544" s="15" t="s">
        <v>185</v>
      </c>
      <c r="E544" s="59">
        <v>32</v>
      </c>
      <c r="F544" s="59" t="s">
        <v>19</v>
      </c>
      <c r="G544" s="59">
        <v>63</v>
      </c>
      <c r="H544" s="59">
        <v>15</v>
      </c>
      <c r="I544" s="59">
        <v>8</v>
      </c>
      <c r="J544" s="59">
        <v>140</v>
      </c>
      <c r="K544" s="59">
        <v>20</v>
      </c>
      <c r="L544" s="59"/>
      <c r="M544" s="59"/>
      <c r="N544" s="60" t="s">
        <v>36</v>
      </c>
      <c r="O544" s="59" t="s">
        <v>140</v>
      </c>
      <c r="P544" s="87" t="str">
        <f>_xlfn.CONCAT(D544,"_",Q544,"_",O544)</f>
        <v>QN_Millers_091820_F24</v>
      </c>
      <c r="Q544" s="109" t="s">
        <v>186</v>
      </c>
      <c r="R544" s="216">
        <v>1</v>
      </c>
      <c r="S544" s="216">
        <v>1</v>
      </c>
      <c r="T544" s="246">
        <v>258.7</v>
      </c>
      <c r="U544" s="246">
        <v>2.11</v>
      </c>
      <c r="V544" s="246">
        <v>2.2000000000000002</v>
      </c>
    </row>
    <row r="545" spans="1:22" ht="15.75">
      <c r="A545" s="58">
        <v>44092</v>
      </c>
      <c r="B545" s="59"/>
      <c r="C545" s="59" t="s">
        <v>91</v>
      </c>
      <c r="D545" s="15" t="s">
        <v>185</v>
      </c>
      <c r="E545" s="59">
        <v>32</v>
      </c>
      <c r="F545" s="59" t="s">
        <v>19</v>
      </c>
      <c r="G545" s="59">
        <v>63</v>
      </c>
      <c r="H545" s="59">
        <v>15</v>
      </c>
      <c r="I545" s="59">
        <v>9</v>
      </c>
      <c r="J545" s="59">
        <v>54</v>
      </c>
      <c r="K545" s="92" t="s">
        <v>36</v>
      </c>
      <c r="L545" s="59"/>
      <c r="M545" s="59"/>
      <c r="N545" s="60" t="s">
        <v>36</v>
      </c>
      <c r="O545" s="59" t="s">
        <v>141</v>
      </c>
      <c r="P545" s="87" t="str">
        <f>_xlfn.CONCAT(D545,"_",Q545,"_",O545)</f>
        <v>QN_Millers_091820_F25</v>
      </c>
      <c r="Q545" s="109" t="s">
        <v>186</v>
      </c>
      <c r="R545" s="216">
        <v>1</v>
      </c>
      <c r="S545" s="216">
        <v>1</v>
      </c>
      <c r="T545" s="246">
        <v>350.1</v>
      </c>
      <c r="U545" s="246">
        <v>2.12</v>
      </c>
      <c r="V545" s="246">
        <v>2.34</v>
      </c>
    </row>
    <row r="546" spans="1:22" ht="15.75">
      <c r="A546" s="58">
        <v>44092</v>
      </c>
      <c r="B546" s="59"/>
      <c r="C546" s="59" t="s">
        <v>91</v>
      </c>
      <c r="D546" s="15" t="s">
        <v>185</v>
      </c>
      <c r="E546" s="59">
        <v>32</v>
      </c>
      <c r="F546" s="59" t="s">
        <v>19</v>
      </c>
      <c r="G546" s="59">
        <v>63</v>
      </c>
      <c r="H546" s="59">
        <v>15</v>
      </c>
      <c r="I546" s="59">
        <v>9</v>
      </c>
      <c r="J546" s="59">
        <v>54</v>
      </c>
      <c r="K546" s="92" t="s">
        <v>36</v>
      </c>
      <c r="L546" s="59"/>
      <c r="M546" s="59"/>
      <c r="N546" s="60" t="s">
        <v>36</v>
      </c>
      <c r="O546" s="59" t="s">
        <v>142</v>
      </c>
      <c r="P546" s="87" t="str">
        <f>_xlfn.CONCAT(D546,"_",Q546,"_",O546)</f>
        <v>QN_Millers_091820_F26</v>
      </c>
      <c r="Q546" s="109" t="s">
        <v>186</v>
      </c>
      <c r="R546" s="216">
        <v>1</v>
      </c>
      <c r="S546" s="216">
        <v>1</v>
      </c>
      <c r="T546" s="246">
        <v>223.7</v>
      </c>
      <c r="U546" s="246">
        <v>2.1</v>
      </c>
      <c r="V546" s="246">
        <v>2.33</v>
      </c>
    </row>
    <row r="547" spans="1:22" ht="15.75">
      <c r="A547" s="58">
        <v>44092</v>
      </c>
      <c r="B547" s="59"/>
      <c r="C547" s="59" t="s">
        <v>91</v>
      </c>
      <c r="D547" s="15" t="s">
        <v>185</v>
      </c>
      <c r="E547" s="59">
        <v>32</v>
      </c>
      <c r="F547" s="59" t="s">
        <v>19</v>
      </c>
      <c r="G547" s="59">
        <v>63</v>
      </c>
      <c r="H547" s="59">
        <v>15</v>
      </c>
      <c r="I547" s="59">
        <v>9</v>
      </c>
      <c r="J547" s="59">
        <v>54</v>
      </c>
      <c r="K547" s="92" t="s">
        <v>36</v>
      </c>
      <c r="L547" s="59"/>
      <c r="M547" s="59"/>
      <c r="N547" s="60" t="s">
        <v>36</v>
      </c>
      <c r="O547" s="59" t="s">
        <v>143</v>
      </c>
      <c r="P547" s="87" t="str">
        <f>_xlfn.CONCAT(D547,"_",Q547,"_",O547)</f>
        <v>QN_Millers_091820_F27</v>
      </c>
      <c r="Q547" s="109" t="s">
        <v>186</v>
      </c>
      <c r="R547" s="216">
        <v>1</v>
      </c>
      <c r="S547" s="216">
        <v>1</v>
      </c>
      <c r="T547" s="246">
        <v>287.2</v>
      </c>
      <c r="U547" s="246">
        <v>2.12</v>
      </c>
      <c r="V547" s="246">
        <v>1.58</v>
      </c>
    </row>
    <row r="548" spans="1:22" ht="15.75">
      <c r="A548" s="58">
        <v>44092</v>
      </c>
      <c r="B548" s="59"/>
      <c r="C548" s="59" t="s">
        <v>91</v>
      </c>
      <c r="D548" s="15" t="s">
        <v>185</v>
      </c>
      <c r="E548" s="59">
        <v>32</v>
      </c>
      <c r="F548" s="59" t="s">
        <v>19</v>
      </c>
      <c r="G548" s="59">
        <v>63</v>
      </c>
      <c r="H548" s="59">
        <v>15</v>
      </c>
      <c r="I548" s="59">
        <v>10</v>
      </c>
      <c r="J548" s="59">
        <v>50</v>
      </c>
      <c r="K548" s="59" t="s">
        <v>36</v>
      </c>
      <c r="L548" s="59"/>
      <c r="M548" s="59"/>
      <c r="N548" s="60" t="s">
        <v>36</v>
      </c>
      <c r="O548" s="59" t="s">
        <v>144</v>
      </c>
      <c r="P548" s="87" t="str">
        <f>_xlfn.CONCAT(D548,"_",Q548,"_",O548)</f>
        <v>QN_Millers_091820_F28</v>
      </c>
      <c r="Q548" s="109" t="s">
        <v>186</v>
      </c>
      <c r="R548" s="216">
        <v>1</v>
      </c>
      <c r="S548" s="216">
        <v>1</v>
      </c>
      <c r="T548" s="246">
        <v>327.60000000000002</v>
      </c>
      <c r="U548" s="246">
        <v>2.12</v>
      </c>
      <c r="V548" s="246">
        <v>2.2799999999999998</v>
      </c>
    </row>
    <row r="549" spans="1:22" ht="15.75">
      <c r="A549" s="83">
        <v>44092</v>
      </c>
      <c r="B549" s="84"/>
      <c r="C549" s="84" t="s">
        <v>91</v>
      </c>
      <c r="D549" s="15" t="s">
        <v>185</v>
      </c>
      <c r="E549" s="84">
        <v>32</v>
      </c>
      <c r="F549" s="84" t="s">
        <v>19</v>
      </c>
      <c r="G549" s="84">
        <v>63</v>
      </c>
      <c r="H549" s="84">
        <v>15</v>
      </c>
      <c r="I549" s="84">
        <v>10</v>
      </c>
      <c r="J549" s="84">
        <v>50</v>
      </c>
      <c r="K549" s="84" t="s">
        <v>36</v>
      </c>
      <c r="L549" s="84"/>
      <c r="M549" s="84"/>
      <c r="N549" s="85" t="s">
        <v>36</v>
      </c>
      <c r="O549" s="84" t="s">
        <v>145</v>
      </c>
      <c r="P549" s="76" t="str">
        <f>_xlfn.CONCAT(D549,"_",Q549,"_",O549)</f>
        <v>QN_Millers_091820_F29</v>
      </c>
      <c r="Q549" s="106" t="s">
        <v>186</v>
      </c>
      <c r="R549" s="216">
        <v>1</v>
      </c>
      <c r="S549" s="216">
        <v>1</v>
      </c>
      <c r="T549" s="246">
        <v>287.5</v>
      </c>
      <c r="U549" s="246">
        <v>2.13</v>
      </c>
      <c r="V549" s="246">
        <v>1.51</v>
      </c>
    </row>
    <row r="550" spans="1:22" ht="15.75">
      <c r="A550" s="94">
        <v>44092</v>
      </c>
      <c r="B550" s="88"/>
      <c r="C550" s="88" t="s">
        <v>91</v>
      </c>
      <c r="D550" s="15" t="s">
        <v>185</v>
      </c>
      <c r="E550" s="88">
        <v>32</v>
      </c>
      <c r="F550" s="88" t="s">
        <v>19</v>
      </c>
      <c r="G550" s="88">
        <v>63</v>
      </c>
      <c r="H550" s="88">
        <v>15</v>
      </c>
      <c r="I550" s="88">
        <v>10</v>
      </c>
      <c r="J550" s="88">
        <v>50</v>
      </c>
      <c r="K550" s="88" t="s">
        <v>36</v>
      </c>
      <c r="L550" s="88"/>
      <c r="M550" s="88"/>
      <c r="N550" s="131" t="s">
        <v>36</v>
      </c>
      <c r="O550" s="88" t="s">
        <v>146</v>
      </c>
      <c r="P550" s="80" t="str">
        <f>_xlfn.CONCAT(D550,"_",Q550,"_",O550)</f>
        <v>QN_Millers_091820_F30</v>
      </c>
      <c r="Q550" s="107" t="s">
        <v>186</v>
      </c>
      <c r="R550" s="216">
        <v>1</v>
      </c>
      <c r="S550" s="216">
        <v>1</v>
      </c>
      <c r="T550" s="246">
        <v>326.10000000000002</v>
      </c>
      <c r="U550" s="246">
        <v>2.13</v>
      </c>
      <c r="V550" s="246">
        <v>2.37</v>
      </c>
    </row>
    <row r="551" spans="1:22" ht="15.75">
      <c r="A551" s="94">
        <v>44092</v>
      </c>
      <c r="B551" s="88"/>
      <c r="C551" s="88" t="s">
        <v>91</v>
      </c>
      <c r="D551" s="15" t="s">
        <v>185</v>
      </c>
      <c r="E551" s="88"/>
      <c r="F551" s="88"/>
      <c r="G551" s="88"/>
      <c r="H551" s="88"/>
      <c r="I551" s="88"/>
      <c r="J551" s="88"/>
      <c r="K551" s="88"/>
      <c r="L551" s="88"/>
      <c r="M551" s="88"/>
      <c r="N551" s="131"/>
      <c r="O551" s="88"/>
      <c r="P551" s="80" t="str">
        <f>_xlfn.CONCAT(D551,"_",Q551,"_","Control")</f>
        <v>QN_Millers_091820_Control</v>
      </c>
      <c r="Q551" s="107" t="s">
        <v>186</v>
      </c>
      <c r="R551" s="216">
        <v>1</v>
      </c>
      <c r="S551" s="216">
        <v>1</v>
      </c>
      <c r="T551" s="246">
        <v>3.3</v>
      </c>
      <c r="U551">
        <v>2.31</v>
      </c>
      <c r="V551">
        <v>0.12</v>
      </c>
    </row>
    <row r="552" spans="1:22" ht="15.75">
      <c r="A552" s="143">
        <v>44092</v>
      </c>
      <c r="B552" s="147" t="s">
        <v>66</v>
      </c>
      <c r="C552" s="147" t="s">
        <v>91</v>
      </c>
      <c r="D552" s="147" t="s">
        <v>187</v>
      </c>
      <c r="E552" s="147">
        <v>32</v>
      </c>
      <c r="F552" s="147" t="s">
        <v>35</v>
      </c>
      <c r="G552" s="147">
        <v>63</v>
      </c>
      <c r="H552" s="147">
        <v>30</v>
      </c>
      <c r="I552" s="147">
        <v>1</v>
      </c>
      <c r="J552" s="147">
        <v>85</v>
      </c>
      <c r="K552" s="151">
        <v>30</v>
      </c>
      <c r="L552" s="154">
        <v>0.53125</v>
      </c>
      <c r="M552" s="154">
        <v>0.53472222222222221</v>
      </c>
      <c r="N552" s="158">
        <v>2</v>
      </c>
      <c r="O552" s="147" t="s">
        <v>20</v>
      </c>
      <c r="P552" s="80" t="str">
        <f>_xlfn.CONCAT(D552,"_",Q552,"_",O552)</f>
        <v>QN_Rock_City_091820_F1</v>
      </c>
      <c r="Q552" s="107" t="s">
        <v>186</v>
      </c>
      <c r="R552" s="216"/>
    </row>
    <row r="553" spans="1:22" ht="15.75">
      <c r="A553" s="143">
        <v>44092</v>
      </c>
      <c r="B553" s="147" t="s">
        <v>66</v>
      </c>
      <c r="C553" s="147" t="s">
        <v>91</v>
      </c>
      <c r="D553" s="147" t="s">
        <v>187</v>
      </c>
      <c r="E553" s="147">
        <v>32</v>
      </c>
      <c r="F553" s="147" t="s">
        <v>35</v>
      </c>
      <c r="G553" s="147">
        <v>63</v>
      </c>
      <c r="H553" s="147">
        <v>30</v>
      </c>
      <c r="I553" s="147">
        <v>1</v>
      </c>
      <c r="J553" s="147">
        <v>85</v>
      </c>
      <c r="K553" s="151">
        <v>30</v>
      </c>
      <c r="L553" s="154">
        <v>0.53125</v>
      </c>
      <c r="M553" s="154">
        <v>0.53472222222222221</v>
      </c>
      <c r="N553" s="158">
        <v>2</v>
      </c>
      <c r="O553" s="147" t="s">
        <v>21</v>
      </c>
      <c r="P553" s="80" t="str">
        <f>_xlfn.CONCAT(D553,"_",Q553,"_",O553)</f>
        <v>QN_Rock_City_091820_F2</v>
      </c>
      <c r="Q553" s="107" t="s">
        <v>186</v>
      </c>
      <c r="R553" s="216"/>
    </row>
    <row r="554" spans="1:22" ht="15.75">
      <c r="A554" s="143">
        <v>44092</v>
      </c>
      <c r="B554" s="147" t="s">
        <v>66</v>
      </c>
      <c r="C554" s="147" t="s">
        <v>91</v>
      </c>
      <c r="D554" s="147" t="s">
        <v>187</v>
      </c>
      <c r="E554" s="147">
        <v>32</v>
      </c>
      <c r="F554" s="147" t="s">
        <v>35</v>
      </c>
      <c r="G554" s="147">
        <v>63</v>
      </c>
      <c r="H554" s="147">
        <v>30</v>
      </c>
      <c r="I554" s="147">
        <v>1</v>
      </c>
      <c r="J554" s="147">
        <v>85</v>
      </c>
      <c r="K554" s="151">
        <v>30</v>
      </c>
      <c r="L554" s="154">
        <v>0.53125</v>
      </c>
      <c r="M554" s="154">
        <v>0.53472222222222221</v>
      </c>
      <c r="N554" s="158">
        <v>2</v>
      </c>
      <c r="O554" s="147" t="s">
        <v>22</v>
      </c>
      <c r="P554" s="80" t="str">
        <f>_xlfn.CONCAT(D554,"_",Q554,"_",O554)</f>
        <v>QN_Rock_City_091820_F3</v>
      </c>
      <c r="Q554" s="107" t="s">
        <v>186</v>
      </c>
      <c r="R554" s="216"/>
    </row>
    <row r="555" spans="1:22" ht="15.75">
      <c r="A555" s="143">
        <v>44092</v>
      </c>
      <c r="B555" s="147" t="s">
        <v>16</v>
      </c>
      <c r="C555" s="147" t="s">
        <v>91</v>
      </c>
      <c r="D555" s="147" t="s">
        <v>187</v>
      </c>
      <c r="E555" s="147">
        <v>32</v>
      </c>
      <c r="F555" s="147" t="s">
        <v>35</v>
      </c>
      <c r="G555" s="147">
        <v>63</v>
      </c>
      <c r="H555" s="147">
        <v>30</v>
      </c>
      <c r="I555" s="147">
        <v>2</v>
      </c>
      <c r="J555" s="147">
        <v>105</v>
      </c>
      <c r="K555" s="151">
        <v>50</v>
      </c>
      <c r="L555" s="154">
        <v>0.53125</v>
      </c>
      <c r="M555" s="147"/>
      <c r="N555" s="157">
        <v>31</v>
      </c>
      <c r="O555" s="147" t="s">
        <v>112</v>
      </c>
      <c r="P555" s="80" t="str">
        <f>_xlfn.CONCAT(D555,"_",Q555,"_",O555)</f>
        <v>QN_Rock_City_091820_F4</v>
      </c>
      <c r="Q555" s="107" t="s">
        <v>186</v>
      </c>
      <c r="R555" s="216"/>
    </row>
    <row r="556" spans="1:22" ht="15.75">
      <c r="A556" s="143">
        <v>44092</v>
      </c>
      <c r="B556" s="147" t="s">
        <v>16</v>
      </c>
      <c r="C556" s="147" t="s">
        <v>91</v>
      </c>
      <c r="D556" s="147" t="s">
        <v>187</v>
      </c>
      <c r="E556" s="147">
        <v>32</v>
      </c>
      <c r="F556" s="147" t="s">
        <v>35</v>
      </c>
      <c r="G556" s="147">
        <v>63</v>
      </c>
      <c r="H556" s="147">
        <v>30</v>
      </c>
      <c r="I556" s="147">
        <v>2</v>
      </c>
      <c r="J556" s="147">
        <v>105</v>
      </c>
      <c r="K556" s="151">
        <v>50</v>
      </c>
      <c r="L556" s="154">
        <v>0.53125</v>
      </c>
      <c r="M556" s="147"/>
      <c r="N556" s="157">
        <v>31</v>
      </c>
      <c r="O556" s="147" t="s">
        <v>113</v>
      </c>
      <c r="P556" s="80" t="str">
        <f>_xlfn.CONCAT(D556,"_",Q556,"_",O556)</f>
        <v>QN_Rock_City_091820_F5</v>
      </c>
      <c r="Q556" s="107" t="s">
        <v>186</v>
      </c>
      <c r="R556" s="216"/>
    </row>
    <row r="557" spans="1:22" ht="15.75">
      <c r="A557" s="143">
        <v>44092</v>
      </c>
      <c r="B557" s="147" t="s">
        <v>16</v>
      </c>
      <c r="C557" s="147" t="s">
        <v>91</v>
      </c>
      <c r="D557" s="147" t="s">
        <v>187</v>
      </c>
      <c r="E557" s="147">
        <v>32</v>
      </c>
      <c r="F557" s="147" t="s">
        <v>35</v>
      </c>
      <c r="G557" s="147">
        <v>63</v>
      </c>
      <c r="H557" s="147">
        <v>30</v>
      </c>
      <c r="I557" s="147">
        <v>2</v>
      </c>
      <c r="J557" s="147">
        <v>105</v>
      </c>
      <c r="K557" s="151">
        <v>50</v>
      </c>
      <c r="L557" s="154">
        <v>0.53125</v>
      </c>
      <c r="M557" s="147"/>
      <c r="N557" s="157">
        <v>31</v>
      </c>
      <c r="O557" s="147" t="s">
        <v>114</v>
      </c>
      <c r="P557" s="80" t="str">
        <f>_xlfn.CONCAT(D557,"_",Q557,"_",O557)</f>
        <v>QN_Rock_City_091820_F6</v>
      </c>
      <c r="Q557" s="107" t="s">
        <v>186</v>
      </c>
      <c r="R557" s="216"/>
    </row>
    <row r="558" spans="1:22" ht="15.75">
      <c r="A558" s="143">
        <v>44092</v>
      </c>
      <c r="B558" s="147" t="s">
        <v>66</v>
      </c>
      <c r="C558" s="147" t="s">
        <v>91</v>
      </c>
      <c r="D558" s="147" t="s">
        <v>187</v>
      </c>
      <c r="E558" s="147">
        <v>32</v>
      </c>
      <c r="F558" s="147" t="s">
        <v>35</v>
      </c>
      <c r="G558" s="147">
        <v>63</v>
      </c>
      <c r="H558" s="147">
        <v>30</v>
      </c>
      <c r="I558" s="147">
        <v>3</v>
      </c>
      <c r="J558" s="147">
        <v>110</v>
      </c>
      <c r="K558" s="151">
        <v>40</v>
      </c>
      <c r="L558" s="147"/>
      <c r="M558" s="147"/>
      <c r="N558" s="158">
        <v>2</v>
      </c>
      <c r="O558" s="147" t="s">
        <v>118</v>
      </c>
      <c r="P558" s="80" t="str">
        <f>_xlfn.CONCAT(D558,"_",Q558,"_",O558)</f>
        <v>QN_Rock_City_091820_F10</v>
      </c>
      <c r="Q558" s="107" t="s">
        <v>186</v>
      </c>
      <c r="R558" s="216"/>
    </row>
    <row r="559" spans="1:22" ht="15.75">
      <c r="A559" s="143">
        <v>44092</v>
      </c>
      <c r="B559" s="147" t="s">
        <v>66</v>
      </c>
      <c r="C559" s="147" t="s">
        <v>91</v>
      </c>
      <c r="D559" s="147" t="s">
        <v>187</v>
      </c>
      <c r="E559" s="147">
        <v>32</v>
      </c>
      <c r="F559" s="147" t="s">
        <v>35</v>
      </c>
      <c r="G559" s="147">
        <v>63</v>
      </c>
      <c r="H559" s="147">
        <v>30</v>
      </c>
      <c r="I559" s="147">
        <v>3</v>
      </c>
      <c r="J559" s="147">
        <v>110</v>
      </c>
      <c r="K559" s="151">
        <v>40</v>
      </c>
      <c r="L559" s="147"/>
      <c r="M559" s="147"/>
      <c r="N559" s="158">
        <v>2</v>
      </c>
      <c r="O559" s="147" t="s">
        <v>119</v>
      </c>
      <c r="P559" s="80" t="str">
        <f>_xlfn.CONCAT(D559,"_",Q559,"_",O559)</f>
        <v>QN_Rock_City_091820_F11</v>
      </c>
      <c r="Q559" s="107" t="s">
        <v>186</v>
      </c>
      <c r="R559" s="216"/>
    </row>
    <row r="560" spans="1:22" ht="15.75">
      <c r="A560" s="143">
        <v>44092</v>
      </c>
      <c r="B560" s="147" t="s">
        <v>66</v>
      </c>
      <c r="C560" s="147" t="s">
        <v>91</v>
      </c>
      <c r="D560" s="147" t="s">
        <v>187</v>
      </c>
      <c r="E560" s="147">
        <v>32</v>
      </c>
      <c r="F560" s="147" t="s">
        <v>35</v>
      </c>
      <c r="G560" s="147">
        <v>63</v>
      </c>
      <c r="H560" s="147">
        <v>30</v>
      </c>
      <c r="I560" s="147">
        <v>3</v>
      </c>
      <c r="J560" s="147">
        <v>110</v>
      </c>
      <c r="K560" s="151">
        <v>40</v>
      </c>
      <c r="L560" s="147"/>
      <c r="M560" s="147"/>
      <c r="N560" s="158">
        <v>2</v>
      </c>
      <c r="O560" s="147" t="s">
        <v>120</v>
      </c>
      <c r="P560" s="80" t="str">
        <f>_xlfn.CONCAT(D560,"_",Q560,"_",O560)</f>
        <v>QN_Rock_City_091820_F12</v>
      </c>
      <c r="Q560" s="107" t="s">
        <v>186</v>
      </c>
      <c r="R560" s="216"/>
    </row>
    <row r="561" spans="1:18" ht="15.75">
      <c r="A561" s="143">
        <v>44092</v>
      </c>
      <c r="B561" s="147" t="s">
        <v>16</v>
      </c>
      <c r="C561" s="147" t="s">
        <v>91</v>
      </c>
      <c r="D561" s="147" t="s">
        <v>187</v>
      </c>
      <c r="E561" s="147">
        <v>32</v>
      </c>
      <c r="F561" s="147" t="s">
        <v>35</v>
      </c>
      <c r="G561" s="147">
        <v>63</v>
      </c>
      <c r="H561" s="147">
        <v>30</v>
      </c>
      <c r="I561" s="147">
        <v>4</v>
      </c>
      <c r="J561" s="149">
        <v>125</v>
      </c>
      <c r="K561" s="150">
        <v>40</v>
      </c>
      <c r="L561" s="154">
        <v>5.7638888888888885E-2</v>
      </c>
      <c r="M561" s="147"/>
      <c r="N561" s="157">
        <v>41</v>
      </c>
      <c r="O561" s="147" t="s">
        <v>115</v>
      </c>
      <c r="P561" s="80" t="str">
        <f>_xlfn.CONCAT(D561,"_",Q561,"_",O561)</f>
        <v>QN_Rock_City_091820_F7</v>
      </c>
      <c r="Q561" s="107" t="s">
        <v>186</v>
      </c>
      <c r="R561" s="216"/>
    </row>
    <row r="562" spans="1:18" ht="15.75">
      <c r="A562" s="143">
        <v>44092</v>
      </c>
      <c r="B562" s="147" t="s">
        <v>16</v>
      </c>
      <c r="C562" s="147" t="s">
        <v>91</v>
      </c>
      <c r="D562" s="147" t="s">
        <v>187</v>
      </c>
      <c r="E562" s="147">
        <v>32</v>
      </c>
      <c r="F562" s="147" t="s">
        <v>35</v>
      </c>
      <c r="G562" s="147">
        <v>63</v>
      </c>
      <c r="H562" s="147">
        <v>30</v>
      </c>
      <c r="I562" s="147">
        <v>4</v>
      </c>
      <c r="J562" s="149">
        <v>125</v>
      </c>
      <c r="K562" s="150">
        <v>40</v>
      </c>
      <c r="L562" s="154">
        <v>5.7638888888888885E-2</v>
      </c>
      <c r="M562" s="147"/>
      <c r="N562" s="157">
        <v>41</v>
      </c>
      <c r="O562" s="147" t="s">
        <v>116</v>
      </c>
      <c r="P562" s="80" t="str">
        <f>_xlfn.CONCAT(D562,"_",Q562,"_",O562)</f>
        <v>QN_Rock_City_091820_F8</v>
      </c>
      <c r="Q562" s="107" t="s">
        <v>186</v>
      </c>
      <c r="R562" s="216"/>
    </row>
    <row r="563" spans="1:18" ht="15.75">
      <c r="A563" s="143">
        <v>44092</v>
      </c>
      <c r="B563" s="147" t="s">
        <v>16</v>
      </c>
      <c r="C563" s="147" t="s">
        <v>91</v>
      </c>
      <c r="D563" s="147" t="s">
        <v>187</v>
      </c>
      <c r="E563" s="147">
        <v>32</v>
      </c>
      <c r="F563" s="147" t="s">
        <v>35</v>
      </c>
      <c r="G563" s="147">
        <v>63</v>
      </c>
      <c r="H563" s="147">
        <v>30</v>
      </c>
      <c r="I563" s="147">
        <v>4</v>
      </c>
      <c r="J563" s="149">
        <v>125</v>
      </c>
      <c r="K563" s="150">
        <v>40</v>
      </c>
      <c r="L563" s="154">
        <v>5.7638888888888885E-2</v>
      </c>
      <c r="M563" s="147"/>
      <c r="N563" s="157">
        <v>41</v>
      </c>
      <c r="O563" s="147" t="s">
        <v>117</v>
      </c>
      <c r="P563" s="80" t="str">
        <f>_xlfn.CONCAT(D563,"_",Q563,"_",O563)</f>
        <v>QN_Rock_City_091820_F9</v>
      </c>
      <c r="Q563" s="107" t="s">
        <v>186</v>
      </c>
      <c r="R563" s="216"/>
    </row>
    <row r="564" spans="1:18" ht="15.75">
      <c r="A564" s="143">
        <v>44092</v>
      </c>
      <c r="B564" s="147" t="s">
        <v>66</v>
      </c>
      <c r="C564" s="147" t="s">
        <v>91</v>
      </c>
      <c r="D564" s="147" t="s">
        <v>187</v>
      </c>
      <c r="E564" s="147">
        <v>32</v>
      </c>
      <c r="F564" s="147" t="s">
        <v>35</v>
      </c>
      <c r="G564" s="147">
        <v>63</v>
      </c>
      <c r="H564" s="147">
        <v>30</v>
      </c>
      <c r="I564" s="147">
        <v>5</v>
      </c>
      <c r="J564" s="147">
        <v>115</v>
      </c>
      <c r="K564" s="151">
        <v>90</v>
      </c>
      <c r="L564" s="147"/>
      <c r="M564" s="147"/>
      <c r="N564" s="158">
        <v>21</v>
      </c>
      <c r="O564" s="147" t="s">
        <v>121</v>
      </c>
      <c r="P564" s="80" t="str">
        <f>_xlfn.CONCAT(D564,"_",Q564,"_",O564)</f>
        <v>QN_Rock_City_091820_F13</v>
      </c>
      <c r="Q564" s="107" t="s">
        <v>186</v>
      </c>
      <c r="R564" s="216"/>
    </row>
    <row r="565" spans="1:18" ht="15.75">
      <c r="A565" s="143">
        <v>44092</v>
      </c>
      <c r="B565" s="147" t="s">
        <v>66</v>
      </c>
      <c r="C565" s="147" t="s">
        <v>91</v>
      </c>
      <c r="D565" s="147" t="s">
        <v>187</v>
      </c>
      <c r="E565" s="147">
        <v>32</v>
      </c>
      <c r="F565" s="147" t="s">
        <v>35</v>
      </c>
      <c r="G565" s="147">
        <v>63</v>
      </c>
      <c r="H565" s="147">
        <v>30</v>
      </c>
      <c r="I565" s="147">
        <v>5</v>
      </c>
      <c r="J565" s="147">
        <v>115</v>
      </c>
      <c r="K565" s="151">
        <v>90</v>
      </c>
      <c r="L565" s="147"/>
      <c r="M565" s="147"/>
      <c r="N565" s="158">
        <v>21</v>
      </c>
      <c r="O565" s="147" t="s">
        <v>122</v>
      </c>
      <c r="P565" s="80" t="str">
        <f>_xlfn.CONCAT(D565,"_",Q565,"_",O565)</f>
        <v>QN_Rock_City_091820_F14</v>
      </c>
      <c r="Q565" s="107" t="s">
        <v>186</v>
      </c>
      <c r="R565" s="216"/>
    </row>
    <row r="566" spans="1:18" ht="15.75">
      <c r="A566" s="144">
        <v>44092</v>
      </c>
      <c r="B566" s="147" t="s">
        <v>66</v>
      </c>
      <c r="C566" s="147" t="s">
        <v>91</v>
      </c>
      <c r="D566" s="147" t="s">
        <v>187</v>
      </c>
      <c r="E566" s="147">
        <v>32</v>
      </c>
      <c r="F566" s="147" t="s">
        <v>35</v>
      </c>
      <c r="G566" s="147">
        <v>63</v>
      </c>
      <c r="H566" s="147">
        <v>30</v>
      </c>
      <c r="I566" s="147">
        <v>5</v>
      </c>
      <c r="J566" s="147">
        <v>115</v>
      </c>
      <c r="K566" s="151">
        <v>90</v>
      </c>
      <c r="L566" s="147"/>
      <c r="M566" s="147"/>
      <c r="N566" s="158">
        <v>21</v>
      </c>
      <c r="O566" s="147" t="s">
        <v>123</v>
      </c>
      <c r="P566" s="80" t="str">
        <f>_xlfn.CONCAT(D566,"_",Q566,"_",O566)</f>
        <v>QN_Rock_City_091820_F15</v>
      </c>
      <c r="Q566" s="108" t="s">
        <v>186</v>
      </c>
      <c r="R566" s="216"/>
    </row>
    <row r="567" spans="1:18" ht="15.75">
      <c r="A567" s="144">
        <v>44092</v>
      </c>
      <c r="B567" s="147" t="s">
        <v>66</v>
      </c>
      <c r="C567" s="147" t="s">
        <v>91</v>
      </c>
      <c r="D567" s="147" t="s">
        <v>187</v>
      </c>
      <c r="E567" s="147">
        <v>32</v>
      </c>
      <c r="F567" s="147" t="s">
        <v>35</v>
      </c>
      <c r="G567" s="147">
        <v>63</v>
      </c>
      <c r="H567" s="147">
        <v>30</v>
      </c>
      <c r="I567" s="147">
        <v>6</v>
      </c>
      <c r="J567" s="147">
        <v>100</v>
      </c>
      <c r="K567" s="151">
        <v>40</v>
      </c>
      <c r="L567" s="147"/>
      <c r="M567" s="147"/>
      <c r="N567" s="158" t="s">
        <v>36</v>
      </c>
      <c r="O567" s="147" t="s">
        <v>132</v>
      </c>
      <c r="P567" s="80" t="str">
        <f>_xlfn.CONCAT(D567,"_",Q567,"_",O567)</f>
        <v>QN_Rock_City_091820_F16</v>
      </c>
      <c r="Q567" s="101" t="s">
        <v>186</v>
      </c>
      <c r="R567" s="216"/>
    </row>
    <row r="568" spans="1:18" ht="15.75">
      <c r="A568" s="144">
        <v>44092</v>
      </c>
      <c r="B568" s="147" t="s">
        <v>66</v>
      </c>
      <c r="C568" s="147" t="s">
        <v>91</v>
      </c>
      <c r="D568" s="147" t="s">
        <v>187</v>
      </c>
      <c r="E568" s="147">
        <v>32</v>
      </c>
      <c r="F568" s="147" t="s">
        <v>35</v>
      </c>
      <c r="G568" s="147">
        <v>63</v>
      </c>
      <c r="H568" s="147">
        <v>30</v>
      </c>
      <c r="I568" s="147">
        <v>6</v>
      </c>
      <c r="J568" s="147">
        <v>100</v>
      </c>
      <c r="K568" s="151">
        <v>40</v>
      </c>
      <c r="L568" s="147"/>
      <c r="M568" s="147"/>
      <c r="N568" s="158" t="s">
        <v>36</v>
      </c>
      <c r="O568" s="147" t="s">
        <v>133</v>
      </c>
      <c r="P568" s="80" t="str">
        <f>_xlfn.CONCAT(D568,"_",Q568,"_",O568)</f>
        <v>QN_Rock_City_091820_F17</v>
      </c>
      <c r="Q568" s="108" t="s">
        <v>186</v>
      </c>
      <c r="R568" s="216"/>
    </row>
    <row r="569" spans="1:18" ht="15.75">
      <c r="A569" s="144">
        <v>44092</v>
      </c>
      <c r="B569" s="147" t="s">
        <v>66</v>
      </c>
      <c r="C569" s="147" t="s">
        <v>91</v>
      </c>
      <c r="D569" s="147" t="s">
        <v>187</v>
      </c>
      <c r="E569" s="147">
        <v>32</v>
      </c>
      <c r="F569" s="147" t="s">
        <v>35</v>
      </c>
      <c r="G569" s="147">
        <v>63</v>
      </c>
      <c r="H569" s="147">
        <v>30</v>
      </c>
      <c r="I569" s="147">
        <v>6</v>
      </c>
      <c r="J569" s="147">
        <v>100</v>
      </c>
      <c r="K569" s="151">
        <v>40</v>
      </c>
      <c r="L569" s="147"/>
      <c r="M569" s="147"/>
      <c r="N569" s="158" t="s">
        <v>36</v>
      </c>
      <c r="O569" s="147" t="s">
        <v>134</v>
      </c>
      <c r="P569" s="80" t="str">
        <f>_xlfn.CONCAT(D569,"_",Q569,"_",O569)</f>
        <v>QN_Rock_City_091820_F18</v>
      </c>
      <c r="Q569" s="101" t="s">
        <v>186</v>
      </c>
      <c r="R569" s="216"/>
    </row>
    <row r="570" spans="1:18" ht="15.75">
      <c r="A570" s="117">
        <v>44092</v>
      </c>
      <c r="B570" s="88" t="s">
        <v>66</v>
      </c>
      <c r="C570" s="88" t="s">
        <v>91</v>
      </c>
      <c r="D570" s="147" t="s">
        <v>187</v>
      </c>
      <c r="E570" s="88">
        <v>32</v>
      </c>
      <c r="F570" s="88" t="s">
        <v>35</v>
      </c>
      <c r="G570" s="88">
        <v>63</v>
      </c>
      <c r="H570" s="88">
        <v>30</v>
      </c>
      <c r="I570" s="88">
        <v>7</v>
      </c>
      <c r="J570" s="88">
        <v>90</v>
      </c>
      <c r="K570" s="152">
        <v>30</v>
      </c>
      <c r="L570" s="88"/>
      <c r="M570" s="88"/>
      <c r="N570" s="131" t="s">
        <v>36</v>
      </c>
      <c r="O570" s="88" t="s">
        <v>135</v>
      </c>
      <c r="P570" s="80" t="str">
        <f>_xlfn.CONCAT(D570,"_",Q570,"_",O570)</f>
        <v>QN_Rock_City_091820_F19</v>
      </c>
      <c r="Q570" s="108" t="s">
        <v>186</v>
      </c>
      <c r="R570" s="216"/>
    </row>
    <row r="571" spans="1:18" ht="15.75">
      <c r="A571" s="144">
        <v>44092</v>
      </c>
      <c r="B571" s="147" t="s">
        <v>66</v>
      </c>
      <c r="C571" s="147" t="s">
        <v>91</v>
      </c>
      <c r="D571" s="147" t="s">
        <v>187</v>
      </c>
      <c r="E571" s="147">
        <v>32</v>
      </c>
      <c r="F571" s="147" t="s">
        <v>35</v>
      </c>
      <c r="G571" s="147">
        <v>63</v>
      </c>
      <c r="H571" s="147">
        <v>30</v>
      </c>
      <c r="I571" s="147">
        <v>6</v>
      </c>
      <c r="J571" s="147">
        <v>100</v>
      </c>
      <c r="K571" s="151">
        <v>40</v>
      </c>
      <c r="L571" s="147"/>
      <c r="M571" s="147"/>
      <c r="N571" s="158" t="s">
        <v>36</v>
      </c>
      <c r="O571" s="88" t="s">
        <v>136</v>
      </c>
      <c r="P571" s="80" t="str">
        <f>_xlfn.CONCAT(D571,"_",Q571,"_",O571)</f>
        <v>QN_Rock_City_091820_F20</v>
      </c>
      <c r="Q571" s="101" t="s">
        <v>186</v>
      </c>
      <c r="R571" s="216"/>
    </row>
    <row r="572" spans="1:18" ht="15.75">
      <c r="A572" s="144">
        <v>44092</v>
      </c>
      <c r="B572" s="147" t="s">
        <v>66</v>
      </c>
      <c r="C572" s="147" t="s">
        <v>91</v>
      </c>
      <c r="D572" s="147" t="s">
        <v>187</v>
      </c>
      <c r="E572" s="147">
        <v>32</v>
      </c>
      <c r="F572" s="147" t="s">
        <v>35</v>
      </c>
      <c r="G572" s="147">
        <v>63</v>
      </c>
      <c r="H572" s="147">
        <v>30</v>
      </c>
      <c r="I572" s="147">
        <v>6</v>
      </c>
      <c r="J572" s="147">
        <v>100</v>
      </c>
      <c r="K572" s="151">
        <v>40</v>
      </c>
      <c r="L572" s="147"/>
      <c r="M572" s="147"/>
      <c r="N572" s="158" t="s">
        <v>36</v>
      </c>
      <c r="O572" s="88" t="s">
        <v>137</v>
      </c>
      <c r="P572" s="80" t="str">
        <f>_xlfn.CONCAT(D572,"_",Q572,"_",O572)</f>
        <v>QN_Rock_City_091820_F21</v>
      </c>
      <c r="Q572" s="108" t="s">
        <v>186</v>
      </c>
      <c r="R572" s="216"/>
    </row>
    <row r="573" spans="1:18" ht="15.75">
      <c r="A573" s="117">
        <v>44092</v>
      </c>
      <c r="B573" s="88" t="s">
        <v>66</v>
      </c>
      <c r="C573" s="88" t="s">
        <v>91</v>
      </c>
      <c r="D573" s="147" t="s">
        <v>187</v>
      </c>
      <c r="E573" s="88">
        <v>32</v>
      </c>
      <c r="F573" s="88" t="s">
        <v>35</v>
      </c>
      <c r="G573" s="88">
        <v>63</v>
      </c>
      <c r="H573" s="88">
        <v>30</v>
      </c>
      <c r="I573" s="88">
        <v>8</v>
      </c>
      <c r="J573" s="88">
        <v>100</v>
      </c>
      <c r="K573" s="152">
        <v>50</v>
      </c>
      <c r="L573" s="88"/>
      <c r="M573" s="88"/>
      <c r="N573" s="131" t="s">
        <v>36</v>
      </c>
      <c r="O573" s="88" t="s">
        <v>138</v>
      </c>
      <c r="P573" s="80" t="str">
        <f>_xlfn.CONCAT(D573,"_",Q573,"_",O573)</f>
        <v>QN_Rock_City_091820_F22</v>
      </c>
      <c r="Q573" s="101" t="s">
        <v>186</v>
      </c>
      <c r="R573" s="216"/>
    </row>
    <row r="574" spans="1:18" ht="15.75">
      <c r="A574" s="117">
        <v>44092</v>
      </c>
      <c r="B574" s="88" t="s">
        <v>66</v>
      </c>
      <c r="C574" s="88" t="s">
        <v>91</v>
      </c>
      <c r="D574" s="147" t="s">
        <v>187</v>
      </c>
      <c r="E574" s="88">
        <v>32</v>
      </c>
      <c r="F574" s="88" t="s">
        <v>35</v>
      </c>
      <c r="G574" s="88">
        <v>63</v>
      </c>
      <c r="H574" s="88">
        <v>30</v>
      </c>
      <c r="I574" s="88">
        <v>8</v>
      </c>
      <c r="J574" s="88">
        <v>100</v>
      </c>
      <c r="K574" s="152">
        <v>50</v>
      </c>
      <c r="L574" s="88"/>
      <c r="M574" s="88"/>
      <c r="N574" s="131" t="s">
        <v>36</v>
      </c>
      <c r="O574" s="88" t="s">
        <v>139</v>
      </c>
      <c r="P574" s="80" t="str">
        <f>_xlfn.CONCAT(D574,"_",Q574,"_",O574)</f>
        <v>QN_Rock_City_091820_F23</v>
      </c>
      <c r="Q574" s="108" t="s">
        <v>186</v>
      </c>
      <c r="R574" s="216"/>
    </row>
    <row r="575" spans="1:18" ht="15.75">
      <c r="A575" s="117">
        <v>44092</v>
      </c>
      <c r="B575" s="88" t="s">
        <v>66</v>
      </c>
      <c r="C575" s="88" t="s">
        <v>91</v>
      </c>
      <c r="D575" s="147" t="s">
        <v>187</v>
      </c>
      <c r="E575" s="88">
        <v>32</v>
      </c>
      <c r="F575" s="88" t="s">
        <v>35</v>
      </c>
      <c r="G575" s="88">
        <v>63</v>
      </c>
      <c r="H575" s="88">
        <v>30</v>
      </c>
      <c r="I575" s="88">
        <v>8</v>
      </c>
      <c r="J575" s="88">
        <v>100</v>
      </c>
      <c r="K575" s="152">
        <v>50</v>
      </c>
      <c r="L575" s="88"/>
      <c r="M575" s="88"/>
      <c r="N575" s="131" t="s">
        <v>36</v>
      </c>
      <c r="O575" s="88" t="s">
        <v>140</v>
      </c>
      <c r="P575" s="80" t="str">
        <f>_xlfn.CONCAT(D575,"_",Q575,"_",O575)</f>
        <v>QN_Rock_City_091820_F24</v>
      </c>
      <c r="Q575" s="101" t="s">
        <v>186</v>
      </c>
      <c r="R575" s="216"/>
    </row>
    <row r="576" spans="1:18" ht="15.75">
      <c r="A576" s="117">
        <v>44092</v>
      </c>
      <c r="B576" s="88" t="s">
        <v>66</v>
      </c>
      <c r="C576" s="88" t="s">
        <v>91</v>
      </c>
      <c r="D576" s="147" t="s">
        <v>187</v>
      </c>
      <c r="E576" s="88">
        <v>32</v>
      </c>
      <c r="F576" s="88" t="s">
        <v>35</v>
      </c>
      <c r="G576" s="88">
        <v>63</v>
      </c>
      <c r="H576" s="88">
        <v>30</v>
      </c>
      <c r="I576" s="88">
        <v>9</v>
      </c>
      <c r="J576" s="88">
        <v>120</v>
      </c>
      <c r="K576" s="152">
        <v>50</v>
      </c>
      <c r="L576" s="88"/>
      <c r="M576" s="88"/>
      <c r="N576" s="131" t="s">
        <v>36</v>
      </c>
      <c r="O576" s="88" t="s">
        <v>141</v>
      </c>
      <c r="P576" s="80" t="str">
        <f>_xlfn.CONCAT(D576,"_",Q576,"_",O576)</f>
        <v>QN_Rock_City_091820_F25</v>
      </c>
      <c r="Q576" s="108" t="s">
        <v>186</v>
      </c>
      <c r="R576" s="216"/>
    </row>
    <row r="577" spans="1:23" ht="15.75">
      <c r="A577" s="117">
        <v>44092</v>
      </c>
      <c r="B577" s="88" t="s">
        <v>66</v>
      </c>
      <c r="C577" s="88" t="s">
        <v>91</v>
      </c>
      <c r="D577" s="147" t="s">
        <v>187</v>
      </c>
      <c r="E577" s="88">
        <v>32</v>
      </c>
      <c r="F577" s="88" t="s">
        <v>35</v>
      </c>
      <c r="G577" s="88">
        <v>63</v>
      </c>
      <c r="H577" s="88">
        <v>30</v>
      </c>
      <c r="I577" s="88">
        <v>9</v>
      </c>
      <c r="J577" s="88">
        <v>120</v>
      </c>
      <c r="K577" s="152">
        <v>50</v>
      </c>
      <c r="L577" s="88"/>
      <c r="M577" s="88"/>
      <c r="N577" s="131" t="s">
        <v>36</v>
      </c>
      <c r="O577" s="88" t="s">
        <v>142</v>
      </c>
      <c r="P577" s="80" t="str">
        <f>_xlfn.CONCAT(D577,"_",Q577,"_",O577)</f>
        <v>QN_Rock_City_091820_F26</v>
      </c>
      <c r="Q577" s="101" t="s">
        <v>186</v>
      </c>
      <c r="R577" s="216"/>
    </row>
    <row r="578" spans="1:23" ht="15.75">
      <c r="A578" s="117">
        <v>44092</v>
      </c>
      <c r="B578" s="88" t="s">
        <v>66</v>
      </c>
      <c r="C578" s="88" t="s">
        <v>91</v>
      </c>
      <c r="D578" s="147" t="s">
        <v>187</v>
      </c>
      <c r="E578" s="88">
        <v>32</v>
      </c>
      <c r="F578" s="88" t="s">
        <v>35</v>
      </c>
      <c r="G578" s="88">
        <v>63</v>
      </c>
      <c r="H578" s="88">
        <v>30</v>
      </c>
      <c r="I578" s="88">
        <v>9</v>
      </c>
      <c r="J578" s="88">
        <v>120</v>
      </c>
      <c r="K578" s="152">
        <v>50</v>
      </c>
      <c r="L578" s="88"/>
      <c r="M578" s="88"/>
      <c r="N578" s="131" t="s">
        <v>36</v>
      </c>
      <c r="O578" s="88" t="s">
        <v>143</v>
      </c>
      <c r="P578" s="80" t="str">
        <f>_xlfn.CONCAT(D578,"_",Q578,"_",O578)</f>
        <v>QN_Rock_City_091820_F27</v>
      </c>
      <c r="Q578" s="108" t="s">
        <v>186</v>
      </c>
      <c r="R578" s="216"/>
    </row>
    <row r="579" spans="1:23" ht="15.75">
      <c r="A579" s="117">
        <v>44092</v>
      </c>
      <c r="B579" s="88" t="s">
        <v>66</v>
      </c>
      <c r="C579" s="88" t="s">
        <v>91</v>
      </c>
      <c r="D579" s="147" t="s">
        <v>187</v>
      </c>
      <c r="E579" s="88">
        <v>32</v>
      </c>
      <c r="F579" s="88" t="s">
        <v>35</v>
      </c>
      <c r="G579" s="88">
        <v>63</v>
      </c>
      <c r="H579" s="88">
        <v>30</v>
      </c>
      <c r="I579" s="88">
        <v>10</v>
      </c>
      <c r="J579" s="88">
        <v>150</v>
      </c>
      <c r="K579" s="152">
        <v>40</v>
      </c>
      <c r="L579" s="88"/>
      <c r="M579" s="88"/>
      <c r="N579" s="131" t="s">
        <v>36</v>
      </c>
      <c r="O579" s="88" t="s">
        <v>144</v>
      </c>
      <c r="P579" s="80" t="str">
        <f>_xlfn.CONCAT(D579,"_",Q579,"_",O579)</f>
        <v>QN_Rock_City_091820_F28</v>
      </c>
      <c r="Q579" s="101" t="s">
        <v>186</v>
      </c>
      <c r="R579" s="216"/>
    </row>
    <row r="580" spans="1:23" ht="15.75">
      <c r="A580" s="117">
        <v>44092</v>
      </c>
      <c r="B580" s="88" t="s">
        <v>66</v>
      </c>
      <c r="C580" s="88" t="s">
        <v>91</v>
      </c>
      <c r="D580" s="147" t="s">
        <v>187</v>
      </c>
      <c r="E580" s="88">
        <v>32</v>
      </c>
      <c r="F580" s="88" t="s">
        <v>35</v>
      </c>
      <c r="G580" s="88">
        <v>63</v>
      </c>
      <c r="H580" s="88">
        <v>30</v>
      </c>
      <c r="I580" s="88">
        <v>10</v>
      </c>
      <c r="J580" s="88">
        <v>150</v>
      </c>
      <c r="K580" s="152">
        <v>40</v>
      </c>
      <c r="L580" s="88"/>
      <c r="M580" s="88"/>
      <c r="N580" s="131" t="s">
        <v>36</v>
      </c>
      <c r="O580" s="88" t="s">
        <v>145</v>
      </c>
      <c r="P580" s="80" t="str">
        <f>_xlfn.CONCAT(D580,"_",Q580,"_",O580)</f>
        <v>QN_Rock_City_091820_F29</v>
      </c>
      <c r="Q580" s="107" t="s">
        <v>186</v>
      </c>
      <c r="R580" s="216"/>
    </row>
    <row r="581" spans="1:23" ht="15.75">
      <c r="A581" s="117">
        <v>44092</v>
      </c>
      <c r="B581" s="88" t="s">
        <v>66</v>
      </c>
      <c r="C581" s="88" t="s">
        <v>91</v>
      </c>
      <c r="D581" s="147" t="s">
        <v>187</v>
      </c>
      <c r="E581" s="88">
        <v>32</v>
      </c>
      <c r="F581" s="88" t="s">
        <v>35</v>
      </c>
      <c r="G581" s="88">
        <v>63</v>
      </c>
      <c r="H581" s="88">
        <v>30</v>
      </c>
      <c r="I581" s="88">
        <v>10</v>
      </c>
      <c r="J581" s="88">
        <v>150</v>
      </c>
      <c r="K581" s="152">
        <v>40</v>
      </c>
      <c r="L581" s="88"/>
      <c r="M581" s="88"/>
      <c r="N581" s="131" t="s">
        <v>36</v>
      </c>
      <c r="O581" s="88" t="s">
        <v>146</v>
      </c>
      <c r="P581" s="80" t="str">
        <f>_xlfn.CONCAT(D581,"_",Q581,"_",O581)</f>
        <v>QN_Rock_City_091820_F30</v>
      </c>
      <c r="Q581" s="107" t="s">
        <v>186</v>
      </c>
      <c r="R581" s="216"/>
    </row>
    <row r="582" spans="1:23" ht="15.75">
      <c r="A582" s="119">
        <v>44089</v>
      </c>
      <c r="B582" s="123"/>
      <c r="C582" s="124" t="s">
        <v>49</v>
      </c>
      <c r="D582" s="124" t="s">
        <v>188</v>
      </c>
      <c r="E582" s="123"/>
      <c r="F582" s="123"/>
      <c r="G582" s="123"/>
      <c r="H582" s="123"/>
      <c r="I582" s="123"/>
      <c r="J582" s="123"/>
      <c r="K582" s="123"/>
      <c r="L582" s="123"/>
      <c r="M582" s="123"/>
      <c r="N582" s="123"/>
      <c r="O582" s="124" t="s">
        <v>20</v>
      </c>
      <c r="P582" s="100" t="str">
        <f>_xlfn.CONCAT(D582,"_",Q582,"_",O582)</f>
        <v>TD_Gravel_091520_F1</v>
      </c>
      <c r="Q582" s="161" t="s">
        <v>111</v>
      </c>
      <c r="R582" s="220">
        <v>1</v>
      </c>
      <c r="S582" s="235">
        <v>1</v>
      </c>
      <c r="T582" s="139">
        <v>1</v>
      </c>
      <c r="U582" s="141">
        <v>220.9</v>
      </c>
      <c r="V582" s="141">
        <v>2.12</v>
      </c>
      <c r="W582" s="141">
        <v>2.19</v>
      </c>
    </row>
    <row r="583" spans="1:23" ht="15.75">
      <c r="A583" s="119">
        <v>44089</v>
      </c>
      <c r="B583" s="123"/>
      <c r="C583" s="124" t="s">
        <v>49</v>
      </c>
      <c r="D583" s="124" t="s">
        <v>188</v>
      </c>
      <c r="E583" s="123"/>
      <c r="F583" s="123"/>
      <c r="G583" s="123"/>
      <c r="H583" s="123"/>
      <c r="I583" s="123"/>
      <c r="J583" s="123"/>
      <c r="K583" s="123"/>
      <c r="L583" s="123"/>
      <c r="M583" s="123"/>
      <c r="N583" s="123"/>
      <c r="O583" s="124" t="s">
        <v>114</v>
      </c>
      <c r="P583" s="100" t="str">
        <f>_xlfn.CONCAT(D583,"_",Q583,"_",O583)</f>
        <v>TD_Gravel_091520_F6</v>
      </c>
      <c r="Q583" s="161" t="s">
        <v>111</v>
      </c>
      <c r="R583" s="220">
        <v>1</v>
      </c>
      <c r="S583" s="235">
        <v>1</v>
      </c>
      <c r="T583" s="139">
        <v>1</v>
      </c>
      <c r="U583" s="141">
        <v>236.2</v>
      </c>
      <c r="V583" s="141">
        <v>2.09</v>
      </c>
      <c r="W583" s="141" t="s">
        <v>189</v>
      </c>
    </row>
    <row r="584" spans="1:23" ht="15.75">
      <c r="A584" s="119">
        <v>44089</v>
      </c>
      <c r="B584" s="123"/>
      <c r="C584" s="124" t="s">
        <v>49</v>
      </c>
      <c r="D584" s="124" t="s">
        <v>188</v>
      </c>
      <c r="E584" s="123"/>
      <c r="F584" s="123"/>
      <c r="G584" s="123"/>
      <c r="H584" s="123"/>
      <c r="I584" s="123"/>
      <c r="J584" s="123"/>
      <c r="K584" s="123"/>
      <c r="L584" s="123"/>
      <c r="M584" s="123"/>
      <c r="N584" s="123"/>
      <c r="O584" s="124" t="s">
        <v>119</v>
      </c>
      <c r="P584" s="100" t="str">
        <f>_xlfn.CONCAT(D584,"_",Q584,"_",O584)</f>
        <v>TD_Gravel_091520_F11</v>
      </c>
      <c r="Q584" s="161" t="s">
        <v>111</v>
      </c>
      <c r="R584" s="220">
        <v>1</v>
      </c>
      <c r="S584" s="235">
        <v>1</v>
      </c>
      <c r="T584" s="139">
        <v>1</v>
      </c>
      <c r="U584" s="141">
        <v>151.69999999999999</v>
      </c>
      <c r="V584" s="141">
        <v>2.13</v>
      </c>
      <c r="W584" s="141">
        <v>1.91</v>
      </c>
    </row>
    <row r="585" spans="1:23" ht="15.75">
      <c r="A585" s="119">
        <v>44089</v>
      </c>
      <c r="B585" s="123"/>
      <c r="C585" s="124" t="s">
        <v>49</v>
      </c>
      <c r="D585" s="124" t="s">
        <v>188</v>
      </c>
      <c r="E585" s="123"/>
      <c r="F585" s="123"/>
      <c r="G585" s="123"/>
      <c r="H585" s="123"/>
      <c r="I585" s="123"/>
      <c r="J585" s="123"/>
      <c r="K585" s="123"/>
      <c r="L585" s="123"/>
      <c r="M585" s="123"/>
      <c r="N585" s="123"/>
      <c r="O585" s="124" t="s">
        <v>121</v>
      </c>
      <c r="P585" s="100" t="str">
        <f>_xlfn.CONCAT(D585,"_",Q585,"_",O585)</f>
        <v>TD_Gravel_091520_F13</v>
      </c>
      <c r="Q585" s="161" t="s">
        <v>111</v>
      </c>
      <c r="R585" s="220">
        <v>1</v>
      </c>
      <c r="S585" s="235">
        <v>1</v>
      </c>
      <c r="T585" s="139">
        <v>1</v>
      </c>
      <c r="U585" s="141">
        <v>173.1</v>
      </c>
      <c r="V585" s="141" t="s">
        <v>190</v>
      </c>
      <c r="W585" s="141">
        <v>1.94</v>
      </c>
    </row>
    <row r="586" spans="1:23" ht="15.75">
      <c r="A586" s="119">
        <v>44089</v>
      </c>
      <c r="B586" s="123"/>
      <c r="C586" s="124" t="s">
        <v>49</v>
      </c>
      <c r="D586" s="124" t="s">
        <v>188</v>
      </c>
      <c r="E586" s="123"/>
      <c r="F586" s="123"/>
      <c r="G586" s="123"/>
      <c r="H586" s="123"/>
      <c r="I586" s="123"/>
      <c r="J586" s="123"/>
      <c r="K586" s="123"/>
      <c r="L586" s="123"/>
      <c r="M586" s="123"/>
      <c r="N586" s="123"/>
      <c r="O586" s="124" t="s">
        <v>132</v>
      </c>
      <c r="P586" s="100" t="str">
        <f>_xlfn.CONCAT(D586,"_",Q586,"_",O586)</f>
        <v>TD_Gravel_091520_F16</v>
      </c>
      <c r="Q586" s="161" t="s">
        <v>111</v>
      </c>
      <c r="R586" s="220">
        <v>1</v>
      </c>
      <c r="S586" s="235">
        <v>1</v>
      </c>
      <c r="T586" s="139">
        <v>1</v>
      </c>
      <c r="U586" s="96">
        <v>194.9</v>
      </c>
      <c r="V586" s="141" t="s">
        <v>191</v>
      </c>
      <c r="W586" s="141">
        <v>2.17</v>
      </c>
    </row>
    <row r="587" spans="1:23" ht="15.75">
      <c r="A587" s="119">
        <v>44089</v>
      </c>
      <c r="B587" s="123"/>
      <c r="C587" s="124" t="s">
        <v>49</v>
      </c>
      <c r="D587" s="124" t="s">
        <v>188</v>
      </c>
      <c r="E587" s="123"/>
      <c r="F587" s="123"/>
      <c r="G587" s="123"/>
      <c r="H587" s="123"/>
      <c r="I587" s="123"/>
      <c r="J587" s="123"/>
      <c r="K587" s="123"/>
      <c r="L587" s="123"/>
      <c r="M587" s="123"/>
      <c r="N587" s="123"/>
      <c r="O587" s="124" t="s">
        <v>133</v>
      </c>
      <c r="P587" s="100" t="str">
        <f>_xlfn.CONCAT(D587,"_",Q587,"_",O587)</f>
        <v>TD_Gravel_091520_F17</v>
      </c>
      <c r="Q587" s="161" t="s">
        <v>111</v>
      </c>
      <c r="R587" s="220">
        <v>1</v>
      </c>
      <c r="S587" s="235">
        <v>1</v>
      </c>
      <c r="T587" s="139">
        <v>1</v>
      </c>
      <c r="U587" s="96">
        <v>125.7</v>
      </c>
      <c r="V587" s="141">
        <v>2.13</v>
      </c>
      <c r="W587" s="141">
        <v>1.95</v>
      </c>
    </row>
    <row r="588" spans="1:23" ht="15.75">
      <c r="A588" s="119">
        <v>44089</v>
      </c>
      <c r="B588" s="123"/>
      <c r="C588" s="124" t="s">
        <v>49</v>
      </c>
      <c r="D588" s="124" t="s">
        <v>188</v>
      </c>
      <c r="E588" s="123"/>
      <c r="F588" s="123"/>
      <c r="G588" s="123"/>
      <c r="H588" s="123"/>
      <c r="I588" s="123"/>
      <c r="J588" s="123"/>
      <c r="K588" s="123"/>
      <c r="L588" s="123"/>
      <c r="M588" s="123"/>
      <c r="N588" s="123"/>
      <c r="O588" s="124" t="s">
        <v>135</v>
      </c>
      <c r="P588" s="100" t="str">
        <f>_xlfn.CONCAT(D588,"_",Q588,"_",O588)</f>
        <v>TD_Gravel_091520_F19</v>
      </c>
      <c r="Q588" s="161" t="s">
        <v>111</v>
      </c>
      <c r="R588" s="220">
        <v>1</v>
      </c>
      <c r="S588" s="235">
        <v>1</v>
      </c>
      <c r="T588" s="139">
        <v>1</v>
      </c>
      <c r="U588" s="96">
        <v>178.8</v>
      </c>
      <c r="V588" s="141">
        <v>2.13</v>
      </c>
      <c r="W588" s="141">
        <v>2.04</v>
      </c>
    </row>
    <row r="589" spans="1:23" ht="15.75">
      <c r="A589" s="119">
        <v>44089</v>
      </c>
      <c r="B589" s="123"/>
      <c r="C589" s="124" t="s">
        <v>49</v>
      </c>
      <c r="D589" s="124" t="s">
        <v>188</v>
      </c>
      <c r="E589" s="123"/>
      <c r="F589" s="123"/>
      <c r="G589" s="123"/>
      <c r="H589" s="123"/>
      <c r="I589" s="123"/>
      <c r="J589" s="123"/>
      <c r="K589" s="123"/>
      <c r="L589" s="123"/>
      <c r="M589" s="123"/>
      <c r="N589" s="123"/>
      <c r="O589" s="124" t="s">
        <v>136</v>
      </c>
      <c r="P589" s="100" t="str">
        <f>_xlfn.CONCAT(D589,"_",Q589,"_",O589)</f>
        <v>TD_Gravel_091520_F20</v>
      </c>
      <c r="Q589" s="161" t="s">
        <v>111</v>
      </c>
      <c r="R589" s="220">
        <v>1</v>
      </c>
      <c r="S589" s="235">
        <v>1</v>
      </c>
      <c r="T589" s="139">
        <v>1</v>
      </c>
      <c r="U589" s="96">
        <v>212.5</v>
      </c>
      <c r="V589" s="141">
        <v>2.14</v>
      </c>
      <c r="W589" s="141">
        <v>0.33</v>
      </c>
    </row>
    <row r="590" spans="1:23" ht="15.75">
      <c r="A590" s="119">
        <v>44089</v>
      </c>
      <c r="B590" s="123"/>
      <c r="C590" s="124" t="s">
        <v>49</v>
      </c>
      <c r="D590" s="124" t="s">
        <v>188</v>
      </c>
      <c r="E590" s="123"/>
      <c r="F590" s="123"/>
      <c r="G590" s="123"/>
      <c r="H590" s="123"/>
      <c r="I590" s="123"/>
      <c r="J590" s="123"/>
      <c r="K590" s="123"/>
      <c r="L590" s="123"/>
      <c r="M590" s="123"/>
      <c r="N590" s="123"/>
      <c r="O590" s="124" t="s">
        <v>137</v>
      </c>
      <c r="P590" s="100" t="str">
        <f>_xlfn.CONCAT(D590,"_",Q590,"_",O590)</f>
        <v>TD_Gravel_091520_F21</v>
      </c>
      <c r="Q590" s="161" t="s">
        <v>111</v>
      </c>
      <c r="R590" s="220">
        <v>1</v>
      </c>
      <c r="S590" s="235">
        <v>1</v>
      </c>
      <c r="T590" s="139">
        <v>1</v>
      </c>
      <c r="U590" s="96">
        <v>266.5</v>
      </c>
      <c r="V590" s="141">
        <v>2.13</v>
      </c>
      <c r="W590" s="141" t="s">
        <v>192</v>
      </c>
    </row>
    <row r="591" spans="1:23" ht="15.75">
      <c r="A591" s="119">
        <v>44089</v>
      </c>
      <c r="B591" s="123"/>
      <c r="C591" s="124" t="s">
        <v>49</v>
      </c>
      <c r="D591" s="124" t="s">
        <v>188</v>
      </c>
      <c r="E591" s="123"/>
      <c r="F591" s="123"/>
      <c r="G591" s="123"/>
      <c r="H591" s="123"/>
      <c r="I591" s="123"/>
      <c r="J591" s="123"/>
      <c r="K591" s="123"/>
      <c r="L591" s="123"/>
      <c r="M591" s="123"/>
      <c r="N591" s="123"/>
      <c r="O591" s="124" t="s">
        <v>139</v>
      </c>
      <c r="P591" s="100" t="str">
        <f>_xlfn.CONCAT(D591,"_",Q591,"_",O591)</f>
        <v>TD_Gravel_091520_F23</v>
      </c>
      <c r="Q591" s="161" t="s">
        <v>111</v>
      </c>
      <c r="R591" s="220">
        <v>1</v>
      </c>
      <c r="S591" s="235">
        <v>1</v>
      </c>
      <c r="T591" s="139">
        <v>1</v>
      </c>
      <c r="U591" s="96">
        <v>261.3</v>
      </c>
      <c r="V591" s="141">
        <v>2.11</v>
      </c>
      <c r="W591" s="141">
        <v>2.11</v>
      </c>
    </row>
    <row r="592" spans="1:23" ht="15.75">
      <c r="A592" s="119"/>
      <c r="B592" s="123"/>
      <c r="C592" s="124"/>
      <c r="D592" s="124" t="s">
        <v>188</v>
      </c>
      <c r="E592" s="123"/>
      <c r="F592" s="123"/>
      <c r="G592" s="123"/>
      <c r="H592" s="123"/>
      <c r="I592" s="123"/>
      <c r="J592" s="123"/>
      <c r="K592" s="123"/>
      <c r="L592" s="123"/>
      <c r="M592" s="123"/>
      <c r="N592" s="123"/>
      <c r="O592" s="124" t="s">
        <v>193</v>
      </c>
      <c r="P592" s="100" t="str">
        <f>_xlfn.CONCAT(D592,"_",Q592,"_",O592)</f>
        <v>TD_Gravel_091521_C1</v>
      </c>
      <c r="Q592" s="161" t="s">
        <v>194</v>
      </c>
      <c r="R592" s="220">
        <v>1</v>
      </c>
      <c r="S592" s="235">
        <v>1</v>
      </c>
      <c r="T592" s="139">
        <v>1</v>
      </c>
      <c r="U592" s="96">
        <v>0.8</v>
      </c>
      <c r="V592" s="96">
        <v>-3.49</v>
      </c>
      <c r="W592" s="96">
        <v>0.03</v>
      </c>
    </row>
    <row r="593" spans="1:23" ht="15.75">
      <c r="A593" s="119"/>
      <c r="B593" s="123"/>
      <c r="C593" s="124"/>
      <c r="D593" s="124" t="s">
        <v>188</v>
      </c>
      <c r="E593" s="123"/>
      <c r="F593" s="123"/>
      <c r="G593" s="123"/>
      <c r="H593" s="123"/>
      <c r="I593" s="123"/>
      <c r="J593" s="123"/>
      <c r="K593" s="123"/>
      <c r="L593" s="123"/>
      <c r="M593" s="123"/>
      <c r="N593" s="123"/>
      <c r="O593" s="124" t="s">
        <v>195</v>
      </c>
      <c r="P593" s="100" t="str">
        <f>_xlfn.CONCAT(D593,"_",Q593,"_",O593)</f>
        <v>TD_Gravel_091522_C2</v>
      </c>
      <c r="Q593" s="161" t="s">
        <v>196</v>
      </c>
      <c r="R593" s="220">
        <v>1</v>
      </c>
      <c r="S593" s="235">
        <v>1</v>
      </c>
      <c r="T593" s="139">
        <v>1</v>
      </c>
      <c r="U593" s="96">
        <v>1.9</v>
      </c>
      <c r="V593" s="96">
        <v>18.239999999999998</v>
      </c>
      <c r="W593" s="96">
        <v>0.01</v>
      </c>
    </row>
    <row r="594" spans="1:23" ht="15.75">
      <c r="A594" s="116">
        <v>44084</v>
      </c>
      <c r="B594" s="122" t="s">
        <v>32</v>
      </c>
      <c r="C594" s="122" t="s">
        <v>49</v>
      </c>
      <c r="D594" s="122" t="s">
        <v>197</v>
      </c>
      <c r="E594" s="122">
        <v>39</v>
      </c>
      <c r="F594" s="122" t="s">
        <v>19</v>
      </c>
      <c r="G594" s="122">
        <v>70</v>
      </c>
      <c r="H594" s="122">
        <v>100</v>
      </c>
      <c r="I594" s="122">
        <v>1</v>
      </c>
      <c r="J594" s="122">
        <v>23.2</v>
      </c>
      <c r="K594" s="122">
        <v>80</v>
      </c>
      <c r="L594" s="128">
        <v>0.15138888888888888</v>
      </c>
      <c r="M594" s="122"/>
      <c r="N594" s="132">
        <v>15</v>
      </c>
      <c r="O594" s="122" t="s">
        <v>20</v>
      </c>
      <c r="P594" s="80" t="str">
        <f>_xlfn.CONCAT(D594,"_",Q594,"_",O594)</f>
        <v>TD_Home_Yard_091020_F1</v>
      </c>
      <c r="Q594" s="107" t="s">
        <v>150</v>
      </c>
      <c r="R594" s="216">
        <v>1</v>
      </c>
      <c r="S594" s="216">
        <v>1</v>
      </c>
      <c r="U594" s="246">
        <v>257.3</v>
      </c>
      <c r="V594" s="246">
        <v>2.11</v>
      </c>
      <c r="W594" s="246">
        <v>2.15</v>
      </c>
    </row>
    <row r="595" spans="1:23" ht="15.75">
      <c r="A595" s="116">
        <v>44084</v>
      </c>
      <c r="B595" s="122" t="s">
        <v>32</v>
      </c>
      <c r="C595" s="122" t="s">
        <v>49</v>
      </c>
      <c r="D595" s="122" t="s">
        <v>197</v>
      </c>
      <c r="E595" s="122">
        <v>39</v>
      </c>
      <c r="F595" s="122" t="s">
        <v>19</v>
      </c>
      <c r="G595" s="122">
        <v>70</v>
      </c>
      <c r="H595" s="122">
        <v>100</v>
      </c>
      <c r="I595" s="122">
        <v>1</v>
      </c>
      <c r="J595" s="122">
        <v>23.2</v>
      </c>
      <c r="K595" s="122">
        <v>80</v>
      </c>
      <c r="L595" s="128">
        <v>0.15138888888888888</v>
      </c>
      <c r="M595" s="122"/>
      <c r="N595" s="132">
        <v>15</v>
      </c>
      <c r="O595" s="122" t="s">
        <v>21</v>
      </c>
      <c r="P595" s="80" t="str">
        <f>_xlfn.CONCAT(D595,"_",Q595,"_",O595)</f>
        <v>TD_Home_Yard_091020_F2</v>
      </c>
      <c r="Q595" s="107" t="s">
        <v>150</v>
      </c>
      <c r="R595" s="216">
        <v>1</v>
      </c>
      <c r="S595" s="216">
        <v>1</v>
      </c>
      <c r="U595" s="246">
        <v>231.2</v>
      </c>
      <c r="V595" s="246">
        <v>2.11</v>
      </c>
      <c r="W595" s="246">
        <v>2.0499999999999998</v>
      </c>
    </row>
    <row r="596" spans="1:23" ht="15.75">
      <c r="A596" s="116">
        <v>44084</v>
      </c>
      <c r="B596" s="122" t="s">
        <v>32</v>
      </c>
      <c r="C596" s="122" t="s">
        <v>49</v>
      </c>
      <c r="D596" s="122" t="s">
        <v>197</v>
      </c>
      <c r="E596" s="122">
        <v>39</v>
      </c>
      <c r="F596" s="122" t="s">
        <v>19</v>
      </c>
      <c r="G596" s="122">
        <v>70</v>
      </c>
      <c r="H596" s="122">
        <v>100</v>
      </c>
      <c r="I596" s="122">
        <v>1</v>
      </c>
      <c r="J596" s="122">
        <v>23.2</v>
      </c>
      <c r="K596" s="122">
        <v>80</v>
      </c>
      <c r="L596" s="128">
        <v>0.15138888888888888</v>
      </c>
      <c r="M596" s="122"/>
      <c r="N596" s="132">
        <v>15</v>
      </c>
      <c r="O596" s="122" t="s">
        <v>22</v>
      </c>
      <c r="P596" s="80" t="str">
        <f>_xlfn.CONCAT(D596,"_",Q596,"_",O596)</f>
        <v>TD_Home_Yard_091020_F3</v>
      </c>
      <c r="Q596" s="101" t="s">
        <v>150</v>
      </c>
      <c r="R596" s="216">
        <v>1</v>
      </c>
      <c r="S596" s="216">
        <v>1</v>
      </c>
      <c r="U596" s="246">
        <v>223</v>
      </c>
      <c r="V596" s="246">
        <v>2.1</v>
      </c>
      <c r="W596" s="246">
        <v>2.02</v>
      </c>
    </row>
    <row r="597" spans="1:23" ht="15.75">
      <c r="A597" s="116">
        <v>44084</v>
      </c>
      <c r="B597" s="122" t="s">
        <v>32</v>
      </c>
      <c r="C597" s="122" t="s">
        <v>49</v>
      </c>
      <c r="D597" s="122" t="s">
        <v>197</v>
      </c>
      <c r="E597" s="122">
        <v>39</v>
      </c>
      <c r="F597" s="122" t="s">
        <v>19</v>
      </c>
      <c r="G597" s="122">
        <v>70</v>
      </c>
      <c r="H597" s="122">
        <v>100</v>
      </c>
      <c r="I597" s="122">
        <v>2</v>
      </c>
      <c r="J597" s="122">
        <v>25.6</v>
      </c>
      <c r="K597" s="122">
        <v>95</v>
      </c>
      <c r="L597" s="128">
        <v>0.15694444444444444</v>
      </c>
      <c r="M597" s="122"/>
      <c r="N597" s="132">
        <v>56</v>
      </c>
      <c r="O597" s="122" t="s">
        <v>112</v>
      </c>
      <c r="P597" s="80" t="str">
        <f>_xlfn.CONCAT(D597,"_",Q597,"_",O597)</f>
        <v>TD_Home_Yard_091020_F4</v>
      </c>
      <c r="Q597" s="101" t="s">
        <v>150</v>
      </c>
      <c r="R597" s="216">
        <v>1</v>
      </c>
      <c r="S597" s="216">
        <v>1</v>
      </c>
      <c r="U597" s="246">
        <v>323</v>
      </c>
      <c r="V597" s="246">
        <v>2.1</v>
      </c>
      <c r="W597" s="246">
        <v>1.93</v>
      </c>
    </row>
    <row r="598" spans="1:23" ht="15.75">
      <c r="A598" s="116">
        <v>44084</v>
      </c>
      <c r="B598" s="122" t="s">
        <v>32</v>
      </c>
      <c r="C598" s="122" t="s">
        <v>49</v>
      </c>
      <c r="D598" s="122" t="s">
        <v>197</v>
      </c>
      <c r="E598" s="122">
        <v>39</v>
      </c>
      <c r="F598" s="122" t="s">
        <v>19</v>
      </c>
      <c r="G598" s="122">
        <v>70</v>
      </c>
      <c r="H598" s="122">
        <v>100</v>
      </c>
      <c r="I598" s="122">
        <v>2</v>
      </c>
      <c r="J598" s="122">
        <v>25.6</v>
      </c>
      <c r="K598" s="122">
        <v>95</v>
      </c>
      <c r="L598" s="128">
        <v>0.15694444444444444</v>
      </c>
      <c r="M598" s="122"/>
      <c r="N598" s="132">
        <v>56</v>
      </c>
      <c r="O598" s="122" t="s">
        <v>113</v>
      </c>
      <c r="P598" s="80" t="str">
        <f>_xlfn.CONCAT(D598,"_",Q598,"_",O598)</f>
        <v>TD_Home_Yard_091020_F5</v>
      </c>
      <c r="Q598" s="101" t="s">
        <v>150</v>
      </c>
      <c r="R598" s="216">
        <v>1</v>
      </c>
      <c r="S598" s="216">
        <v>1</v>
      </c>
      <c r="U598" s="246">
        <v>312.8</v>
      </c>
      <c r="V598" s="246">
        <v>2.13</v>
      </c>
      <c r="W598" s="246">
        <v>1.93</v>
      </c>
    </row>
    <row r="599" spans="1:23" ht="15.75">
      <c r="A599" s="116">
        <v>44084</v>
      </c>
      <c r="B599" s="122" t="s">
        <v>32</v>
      </c>
      <c r="C599" s="122" t="s">
        <v>49</v>
      </c>
      <c r="D599" s="122" t="s">
        <v>197</v>
      </c>
      <c r="E599" s="122">
        <v>39</v>
      </c>
      <c r="F599" s="122" t="s">
        <v>19</v>
      </c>
      <c r="G599" s="122">
        <v>70</v>
      </c>
      <c r="H599" s="122">
        <v>100</v>
      </c>
      <c r="I599" s="122">
        <v>2</v>
      </c>
      <c r="J599" s="122">
        <v>25.6</v>
      </c>
      <c r="K599" s="122">
        <v>95</v>
      </c>
      <c r="L599" s="128">
        <v>0.15694444444444444</v>
      </c>
      <c r="M599" s="122"/>
      <c r="N599" s="132">
        <v>56</v>
      </c>
      <c r="O599" s="122" t="s">
        <v>114</v>
      </c>
      <c r="P599" s="80" t="str">
        <f>_xlfn.CONCAT(D599,"_",Q599,"_",O599)</f>
        <v>TD_Home_Yard_091020_F6</v>
      </c>
      <c r="Q599" s="101" t="s">
        <v>150</v>
      </c>
      <c r="R599" s="216">
        <v>1</v>
      </c>
      <c r="S599" s="216">
        <v>1</v>
      </c>
      <c r="U599" s="246">
        <v>327.3</v>
      </c>
      <c r="V599" s="246">
        <v>2.12</v>
      </c>
      <c r="W599" s="246">
        <v>2.34</v>
      </c>
    </row>
    <row r="600" spans="1:23" ht="15.75">
      <c r="A600" s="116">
        <v>44084</v>
      </c>
      <c r="B600" s="122" t="s">
        <v>32</v>
      </c>
      <c r="C600" s="122" t="s">
        <v>49</v>
      </c>
      <c r="D600" s="122" t="s">
        <v>197</v>
      </c>
      <c r="E600" s="122">
        <v>39</v>
      </c>
      <c r="F600" s="122" t="s">
        <v>19</v>
      </c>
      <c r="G600" s="122">
        <v>70</v>
      </c>
      <c r="H600" s="122">
        <v>100</v>
      </c>
      <c r="I600" s="122">
        <v>3</v>
      </c>
      <c r="J600" s="122">
        <v>49.7</v>
      </c>
      <c r="K600" s="122">
        <v>70</v>
      </c>
      <c r="L600" s="128">
        <v>0.16666666666666666</v>
      </c>
      <c r="M600" s="122"/>
      <c r="N600" s="132">
        <v>19</v>
      </c>
      <c r="O600" s="122" t="s">
        <v>115</v>
      </c>
      <c r="P600" s="80" t="str">
        <f>_xlfn.CONCAT(D600,"_",Q600,"_",O600)</f>
        <v>TD_Home_Yard_091020_F7</v>
      </c>
      <c r="Q600" s="101" t="s">
        <v>150</v>
      </c>
      <c r="R600" s="216">
        <v>1</v>
      </c>
      <c r="S600" s="216">
        <v>1</v>
      </c>
      <c r="U600" s="246">
        <v>385.1</v>
      </c>
      <c r="V600" s="246">
        <v>2.12</v>
      </c>
      <c r="W600" s="246">
        <v>2.16</v>
      </c>
    </row>
    <row r="601" spans="1:23" ht="15.75">
      <c r="A601" s="116">
        <v>44084</v>
      </c>
      <c r="B601" s="122" t="s">
        <v>32</v>
      </c>
      <c r="C601" s="122" t="s">
        <v>49</v>
      </c>
      <c r="D601" s="122" t="s">
        <v>197</v>
      </c>
      <c r="E601" s="122">
        <v>39</v>
      </c>
      <c r="F601" s="122" t="s">
        <v>19</v>
      </c>
      <c r="G601" s="122">
        <v>70</v>
      </c>
      <c r="H601" s="122">
        <v>100</v>
      </c>
      <c r="I601" s="122">
        <v>3</v>
      </c>
      <c r="J601" s="122">
        <v>49.7</v>
      </c>
      <c r="K601" s="122">
        <v>70</v>
      </c>
      <c r="L601" s="128">
        <v>0.16666666666666666</v>
      </c>
      <c r="M601" s="122"/>
      <c r="N601" s="132">
        <v>19</v>
      </c>
      <c r="O601" s="122" t="s">
        <v>116</v>
      </c>
      <c r="P601" s="80" t="str">
        <f>_xlfn.CONCAT(D601,"_",Q601,"_",O601)</f>
        <v>TD_Home_Yard_091020_F8</v>
      </c>
      <c r="Q601" s="101" t="s">
        <v>150</v>
      </c>
      <c r="R601" s="216">
        <v>1</v>
      </c>
      <c r="S601" s="216">
        <v>1</v>
      </c>
      <c r="U601" s="246">
        <v>552.70000000000005</v>
      </c>
      <c r="V601" s="246">
        <v>2.15</v>
      </c>
      <c r="W601" s="246">
        <v>2.27</v>
      </c>
    </row>
    <row r="602" spans="1:23" ht="15.75">
      <c r="A602" s="116">
        <v>44084</v>
      </c>
      <c r="B602" s="122" t="s">
        <v>32</v>
      </c>
      <c r="C602" s="122" t="s">
        <v>49</v>
      </c>
      <c r="D602" s="122" t="s">
        <v>197</v>
      </c>
      <c r="E602" s="122">
        <v>39</v>
      </c>
      <c r="F602" s="122" t="s">
        <v>19</v>
      </c>
      <c r="G602" s="122">
        <v>70</v>
      </c>
      <c r="H602" s="122">
        <v>100</v>
      </c>
      <c r="I602" s="122">
        <v>3</v>
      </c>
      <c r="J602" s="122">
        <v>49.7</v>
      </c>
      <c r="K602" s="122">
        <v>70</v>
      </c>
      <c r="L602" s="128">
        <v>0.16666666666666666</v>
      </c>
      <c r="M602" s="122"/>
      <c r="N602" s="132">
        <v>19</v>
      </c>
      <c r="O602" s="122" t="s">
        <v>117</v>
      </c>
      <c r="P602" s="80" t="str">
        <f>_xlfn.CONCAT(D602,"_",Q602,"_",O602)</f>
        <v>TD_Home_Yard_091020_F9</v>
      </c>
      <c r="Q602" s="101" t="s">
        <v>150</v>
      </c>
      <c r="R602" s="216">
        <v>1</v>
      </c>
      <c r="S602" s="216">
        <v>1</v>
      </c>
      <c r="U602" s="246">
        <v>310.3</v>
      </c>
      <c r="V602" s="246">
        <v>2.1</v>
      </c>
      <c r="W602" s="246">
        <v>1.86</v>
      </c>
    </row>
    <row r="603" spans="1:23" ht="15.75">
      <c r="A603" s="116">
        <v>44084</v>
      </c>
      <c r="B603" s="122" t="s">
        <v>32</v>
      </c>
      <c r="C603" s="122" t="s">
        <v>49</v>
      </c>
      <c r="D603" s="122" t="s">
        <v>197</v>
      </c>
      <c r="E603" s="122">
        <v>39</v>
      </c>
      <c r="F603" s="122" t="s">
        <v>19</v>
      </c>
      <c r="G603" s="122">
        <v>70</v>
      </c>
      <c r="H603" s="122">
        <v>100</v>
      </c>
      <c r="I603" s="122">
        <v>4</v>
      </c>
      <c r="J603" s="122">
        <v>42.7</v>
      </c>
      <c r="K603" s="122">
        <v>100</v>
      </c>
      <c r="L603" s="128">
        <v>0.17569444444444446</v>
      </c>
      <c r="M603" s="122"/>
      <c r="N603" s="132" t="s">
        <v>36</v>
      </c>
      <c r="O603" s="122" t="s">
        <v>118</v>
      </c>
      <c r="P603" s="80" t="str">
        <f>_xlfn.CONCAT(D603,"_",Q603,"_",O603)</f>
        <v>TD_Home_Yard_091020_F10</v>
      </c>
      <c r="Q603" s="101" t="s">
        <v>150</v>
      </c>
      <c r="R603" s="216">
        <v>1</v>
      </c>
      <c r="S603" s="216">
        <v>1</v>
      </c>
      <c r="U603" s="246">
        <v>341.5</v>
      </c>
      <c r="V603" s="246">
        <v>2.12</v>
      </c>
      <c r="W603" s="246">
        <v>2.19</v>
      </c>
    </row>
    <row r="604" spans="1:23" ht="15.75">
      <c r="A604" s="116">
        <v>44084</v>
      </c>
      <c r="B604" s="122" t="s">
        <v>32</v>
      </c>
      <c r="C604" s="122" t="s">
        <v>49</v>
      </c>
      <c r="D604" s="122" t="s">
        <v>197</v>
      </c>
      <c r="E604" s="122">
        <v>39</v>
      </c>
      <c r="F604" s="122" t="s">
        <v>19</v>
      </c>
      <c r="G604" s="122">
        <v>70</v>
      </c>
      <c r="H604" s="122">
        <v>100</v>
      </c>
      <c r="I604" s="122">
        <v>4</v>
      </c>
      <c r="J604" s="122">
        <v>42.7</v>
      </c>
      <c r="K604" s="122">
        <v>100</v>
      </c>
      <c r="L604" s="128">
        <v>0.17569444444444446</v>
      </c>
      <c r="M604" s="122"/>
      <c r="N604" s="132" t="s">
        <v>36</v>
      </c>
      <c r="O604" s="122" t="s">
        <v>119</v>
      </c>
      <c r="P604" s="80" t="str">
        <f>_xlfn.CONCAT(D604,"_",Q604,"_",O604)</f>
        <v>TD_Home_Yard_091020_F11</v>
      </c>
      <c r="Q604" s="101" t="s">
        <v>150</v>
      </c>
      <c r="R604" s="216"/>
    </row>
    <row r="605" spans="1:23" ht="15.75">
      <c r="A605" s="116">
        <v>44084</v>
      </c>
      <c r="B605" s="122" t="s">
        <v>32</v>
      </c>
      <c r="C605" s="122" t="s">
        <v>49</v>
      </c>
      <c r="D605" s="122" t="s">
        <v>197</v>
      </c>
      <c r="E605" s="122">
        <v>39</v>
      </c>
      <c r="F605" s="122" t="s">
        <v>19</v>
      </c>
      <c r="G605" s="122">
        <v>70</v>
      </c>
      <c r="H605" s="122">
        <v>100</v>
      </c>
      <c r="I605" s="122">
        <v>4</v>
      </c>
      <c r="J605" s="122">
        <v>42.7</v>
      </c>
      <c r="K605" s="122">
        <v>100</v>
      </c>
      <c r="L605" s="128">
        <v>0.17569444444444446</v>
      </c>
      <c r="M605" s="122"/>
      <c r="N605" s="132" t="s">
        <v>36</v>
      </c>
      <c r="O605" s="122" t="s">
        <v>120</v>
      </c>
      <c r="P605" s="80" t="str">
        <f>_xlfn.CONCAT(D605,"_",Q605,"_",O605)</f>
        <v>TD_Home_Yard_091020_F12</v>
      </c>
      <c r="Q605" s="101" t="s">
        <v>150</v>
      </c>
      <c r="R605" s="216"/>
    </row>
    <row r="606" spans="1:23" ht="15.75">
      <c r="A606" s="116">
        <v>44084</v>
      </c>
      <c r="B606" s="122" t="s">
        <v>32</v>
      </c>
      <c r="C606" s="122" t="s">
        <v>49</v>
      </c>
      <c r="D606" s="122" t="s">
        <v>197</v>
      </c>
      <c r="E606" s="122">
        <v>39</v>
      </c>
      <c r="F606" s="122" t="s">
        <v>19</v>
      </c>
      <c r="G606" s="122">
        <v>70</v>
      </c>
      <c r="H606" s="122">
        <v>100</v>
      </c>
      <c r="I606" s="122">
        <v>5</v>
      </c>
      <c r="J606" s="122">
        <v>46.3</v>
      </c>
      <c r="K606" s="122">
        <v>100</v>
      </c>
      <c r="L606" s="128">
        <v>0.17847222222222223</v>
      </c>
      <c r="M606" s="122"/>
      <c r="N606" s="132" t="s">
        <v>36</v>
      </c>
      <c r="O606" s="122" t="s">
        <v>121</v>
      </c>
      <c r="P606" s="80" t="str">
        <f>_xlfn.CONCAT(D606,"_",Q606,"_",O606)</f>
        <v>TD_Home_Yard_091020_F13</v>
      </c>
      <c r="Q606" s="101" t="s">
        <v>150</v>
      </c>
      <c r="R606" s="216"/>
    </row>
    <row r="607" spans="1:23" ht="15.75">
      <c r="A607" s="116">
        <v>44084</v>
      </c>
      <c r="B607" s="122" t="s">
        <v>32</v>
      </c>
      <c r="C607" s="122" t="s">
        <v>49</v>
      </c>
      <c r="D607" s="122" t="s">
        <v>197</v>
      </c>
      <c r="E607" s="122">
        <v>39</v>
      </c>
      <c r="F607" s="122" t="s">
        <v>19</v>
      </c>
      <c r="G607" s="122">
        <v>70</v>
      </c>
      <c r="H607" s="122">
        <v>100</v>
      </c>
      <c r="I607" s="122">
        <v>5</v>
      </c>
      <c r="J607" s="122">
        <v>46.3</v>
      </c>
      <c r="K607" s="122">
        <v>100</v>
      </c>
      <c r="L607" s="128">
        <v>0.17847222222222223</v>
      </c>
      <c r="M607" s="122"/>
      <c r="N607" s="132" t="s">
        <v>36</v>
      </c>
      <c r="O607" s="122" t="s">
        <v>122</v>
      </c>
      <c r="P607" s="80" t="str">
        <f>_xlfn.CONCAT(D607,"_",Q607,"_",O607)</f>
        <v>TD_Home_Yard_091020_F14</v>
      </c>
      <c r="Q607" s="101" t="s">
        <v>150</v>
      </c>
      <c r="R607" s="216"/>
    </row>
    <row r="608" spans="1:23" ht="15.75">
      <c r="A608" s="116">
        <v>44084</v>
      </c>
      <c r="B608" s="122" t="s">
        <v>32</v>
      </c>
      <c r="C608" s="122" t="s">
        <v>49</v>
      </c>
      <c r="D608" s="122" t="s">
        <v>197</v>
      </c>
      <c r="E608" s="122">
        <v>39</v>
      </c>
      <c r="F608" s="122" t="s">
        <v>19</v>
      </c>
      <c r="G608" s="122">
        <v>70</v>
      </c>
      <c r="H608" s="122">
        <v>100</v>
      </c>
      <c r="I608" s="122">
        <v>5</v>
      </c>
      <c r="J608" s="122">
        <v>46.3</v>
      </c>
      <c r="K608" s="122">
        <v>100</v>
      </c>
      <c r="L608" s="128">
        <v>0.17847222222222223</v>
      </c>
      <c r="M608" s="122"/>
      <c r="N608" s="132" t="s">
        <v>36</v>
      </c>
      <c r="O608" s="122" t="s">
        <v>123</v>
      </c>
      <c r="P608" s="80" t="str">
        <f>_xlfn.CONCAT(D608,"_",Q608,"_",O608)</f>
        <v>TD_Home_Yard_091020_F15</v>
      </c>
      <c r="Q608" s="101" t="s">
        <v>150</v>
      </c>
      <c r="R608" s="216"/>
    </row>
    <row r="609" spans="1:23" ht="15.75">
      <c r="A609" s="86">
        <v>44094</v>
      </c>
      <c r="B609" s="75"/>
      <c r="C609" s="75" t="s">
        <v>49</v>
      </c>
      <c r="D609" s="75" t="s">
        <v>197</v>
      </c>
      <c r="E609" s="75"/>
      <c r="F609" s="75"/>
      <c r="G609" s="75">
        <v>54</v>
      </c>
      <c r="H609" s="75">
        <v>40</v>
      </c>
      <c r="I609" s="75">
        <v>1</v>
      </c>
      <c r="J609" s="75">
        <v>15</v>
      </c>
      <c r="K609" s="75">
        <v>60</v>
      </c>
      <c r="L609" s="81" t="s">
        <v>36</v>
      </c>
      <c r="M609" s="81" t="s">
        <v>36</v>
      </c>
      <c r="N609" s="79">
        <v>18</v>
      </c>
      <c r="O609" s="75" t="s">
        <v>112</v>
      </c>
      <c r="P609" s="80" t="str">
        <f>_xlfn.CONCAT(D609,"_",Q609,"_",O609)</f>
        <v>TD_Home_Yard_092020_F4</v>
      </c>
      <c r="Q609" s="109" t="s">
        <v>151</v>
      </c>
      <c r="R609" s="216">
        <v>1</v>
      </c>
      <c r="S609" s="216">
        <v>1</v>
      </c>
      <c r="U609" s="246">
        <v>408.4</v>
      </c>
      <c r="V609" s="246">
        <v>2.12</v>
      </c>
      <c r="W609" s="246">
        <v>2.17</v>
      </c>
    </row>
    <row r="610" spans="1:23" ht="15.75">
      <c r="A610" s="86">
        <v>44094</v>
      </c>
      <c r="B610" s="75"/>
      <c r="C610" s="75" t="s">
        <v>49</v>
      </c>
      <c r="D610" s="75" t="s">
        <v>197</v>
      </c>
      <c r="E610" s="75"/>
      <c r="F610" s="75"/>
      <c r="G610" s="75">
        <v>54</v>
      </c>
      <c r="H610" s="75">
        <v>40</v>
      </c>
      <c r="I610" s="75">
        <v>1</v>
      </c>
      <c r="J610" s="75">
        <v>15</v>
      </c>
      <c r="K610" s="75">
        <v>60</v>
      </c>
      <c r="L610" s="81" t="s">
        <v>36</v>
      </c>
      <c r="M610" s="81" t="s">
        <v>36</v>
      </c>
      <c r="N610" s="79">
        <v>18</v>
      </c>
      <c r="O610" s="75" t="s">
        <v>113</v>
      </c>
      <c r="P610" s="80" t="str">
        <f>_xlfn.CONCAT(D610,"_",Q610,"_",O610)</f>
        <v>TD_Home_Yard_092020_F5</v>
      </c>
      <c r="Q610" s="109" t="s">
        <v>151</v>
      </c>
      <c r="R610" s="216">
        <v>1</v>
      </c>
      <c r="S610" s="216">
        <v>1</v>
      </c>
      <c r="U610" s="246">
        <v>434.3</v>
      </c>
      <c r="V610" s="246">
        <v>2.11</v>
      </c>
      <c r="W610" s="246">
        <v>2.2000000000000002</v>
      </c>
    </row>
    <row r="611" spans="1:23" ht="15.75">
      <c r="A611" s="86">
        <v>44094</v>
      </c>
      <c r="B611" s="75"/>
      <c r="C611" s="75" t="s">
        <v>49</v>
      </c>
      <c r="D611" s="75" t="s">
        <v>197</v>
      </c>
      <c r="E611" s="75"/>
      <c r="F611" s="75"/>
      <c r="G611" s="75">
        <v>54</v>
      </c>
      <c r="H611" s="75">
        <v>40</v>
      </c>
      <c r="I611" s="75">
        <v>1</v>
      </c>
      <c r="J611" s="75">
        <v>15</v>
      </c>
      <c r="K611" s="75">
        <v>60</v>
      </c>
      <c r="L611" s="81" t="s">
        <v>36</v>
      </c>
      <c r="M611" s="81" t="s">
        <v>36</v>
      </c>
      <c r="N611" s="79">
        <v>18</v>
      </c>
      <c r="O611" s="75" t="s">
        <v>114</v>
      </c>
      <c r="P611" s="80" t="str">
        <f>_xlfn.CONCAT(D611,"_",Q611,"_",O611)</f>
        <v>TD_Home_Yard_092020_F6</v>
      </c>
      <c r="Q611" s="109" t="s">
        <v>151</v>
      </c>
      <c r="R611" s="216">
        <v>1</v>
      </c>
      <c r="S611" s="216">
        <v>1</v>
      </c>
      <c r="U611" s="246">
        <v>253</v>
      </c>
      <c r="V611" s="246">
        <v>2.12</v>
      </c>
      <c r="W611" s="246">
        <v>2.2200000000000002</v>
      </c>
    </row>
    <row r="612" spans="1:23" ht="15.75">
      <c r="A612" s="86">
        <v>44094</v>
      </c>
      <c r="B612" s="75"/>
      <c r="C612" s="75" t="s">
        <v>49</v>
      </c>
      <c r="D612" s="75" t="s">
        <v>197</v>
      </c>
      <c r="E612" s="75"/>
      <c r="F612" s="75"/>
      <c r="G612" s="75">
        <v>54</v>
      </c>
      <c r="H612" s="75">
        <v>40</v>
      </c>
      <c r="I612" s="75">
        <v>2</v>
      </c>
      <c r="J612" s="75">
        <v>25</v>
      </c>
      <c r="K612" s="75">
        <v>30</v>
      </c>
      <c r="L612" s="81" t="s">
        <v>36</v>
      </c>
      <c r="M612" s="81" t="s">
        <v>36</v>
      </c>
      <c r="N612" s="79">
        <v>40</v>
      </c>
      <c r="O612" s="75" t="s">
        <v>20</v>
      </c>
      <c r="P612" s="80" t="str">
        <f>_xlfn.CONCAT(D612,"_",Q612,"_",O612)</f>
        <v>TD_Home_Yard_092020_F1</v>
      </c>
      <c r="Q612" s="109" t="s">
        <v>151</v>
      </c>
      <c r="R612" s="216">
        <v>1</v>
      </c>
      <c r="S612" s="216">
        <v>1</v>
      </c>
      <c r="U612" s="246">
        <v>257.8</v>
      </c>
      <c r="V612" s="246">
        <v>2.12</v>
      </c>
      <c r="W612" s="246">
        <v>2.15</v>
      </c>
    </row>
    <row r="613" spans="1:23" ht="15.75">
      <c r="A613" s="86">
        <v>44094</v>
      </c>
      <c r="B613" s="75"/>
      <c r="C613" s="75" t="s">
        <v>49</v>
      </c>
      <c r="D613" s="75" t="s">
        <v>197</v>
      </c>
      <c r="E613" s="75"/>
      <c r="F613" s="75"/>
      <c r="G613" s="75">
        <v>54</v>
      </c>
      <c r="H613" s="75">
        <v>40</v>
      </c>
      <c r="I613" s="75">
        <v>2</v>
      </c>
      <c r="J613" s="75">
        <v>25</v>
      </c>
      <c r="K613" s="75">
        <v>30</v>
      </c>
      <c r="L613" s="81" t="s">
        <v>36</v>
      </c>
      <c r="M613" s="81" t="s">
        <v>36</v>
      </c>
      <c r="N613" s="79">
        <v>40</v>
      </c>
      <c r="O613" s="75" t="s">
        <v>21</v>
      </c>
      <c r="P613" s="80" t="str">
        <f>_xlfn.CONCAT(D613,"_",Q613,"_",O613)</f>
        <v>TD_Home_Yard_092020_F2</v>
      </c>
      <c r="Q613" s="109" t="s">
        <v>151</v>
      </c>
      <c r="R613" s="216">
        <v>1</v>
      </c>
      <c r="S613" s="216">
        <v>1</v>
      </c>
      <c r="U613" s="246">
        <v>320.2</v>
      </c>
      <c r="V613" s="246">
        <v>2.12</v>
      </c>
      <c r="W613" s="246">
        <v>2.29</v>
      </c>
    </row>
    <row r="614" spans="1:23" ht="15.75">
      <c r="A614" s="86">
        <v>44094</v>
      </c>
      <c r="B614" s="75"/>
      <c r="C614" s="75" t="s">
        <v>49</v>
      </c>
      <c r="D614" s="75" t="s">
        <v>197</v>
      </c>
      <c r="E614" s="75"/>
      <c r="F614" s="75"/>
      <c r="G614" s="75">
        <v>54</v>
      </c>
      <c r="H614" s="75">
        <v>40</v>
      </c>
      <c r="I614" s="75">
        <v>2</v>
      </c>
      <c r="J614" s="75">
        <v>25</v>
      </c>
      <c r="K614" s="75">
        <v>30</v>
      </c>
      <c r="L614" s="81" t="s">
        <v>36</v>
      </c>
      <c r="M614" s="81" t="s">
        <v>36</v>
      </c>
      <c r="N614" s="79">
        <v>40</v>
      </c>
      <c r="O614" s="75" t="s">
        <v>22</v>
      </c>
      <c r="P614" s="80" t="str">
        <f>_xlfn.CONCAT(D614,"_",Q614,"_",O614)</f>
        <v>TD_Home_Yard_092020_F3</v>
      </c>
      <c r="Q614" s="109" t="s">
        <v>151</v>
      </c>
      <c r="R614" s="216">
        <v>1</v>
      </c>
      <c r="S614" s="216">
        <v>1</v>
      </c>
      <c r="U614" s="246">
        <v>336.2</v>
      </c>
      <c r="V614" s="246">
        <v>2.12</v>
      </c>
      <c r="W614" s="246">
        <v>2.14</v>
      </c>
    </row>
    <row r="615" spans="1:23" ht="15.75">
      <c r="A615" s="86">
        <v>44094</v>
      </c>
      <c r="B615" s="75"/>
      <c r="C615" s="75" t="s">
        <v>49</v>
      </c>
      <c r="D615" s="75" t="s">
        <v>197</v>
      </c>
      <c r="E615" s="75"/>
      <c r="F615" s="75"/>
      <c r="G615" s="75">
        <v>54</v>
      </c>
      <c r="H615" s="75">
        <v>40</v>
      </c>
      <c r="I615" s="75">
        <v>3</v>
      </c>
      <c r="J615" s="75">
        <v>30</v>
      </c>
      <c r="K615" s="75">
        <v>50</v>
      </c>
      <c r="L615" s="81" t="s">
        <v>36</v>
      </c>
      <c r="M615" s="81" t="s">
        <v>36</v>
      </c>
      <c r="N615" s="79">
        <v>18</v>
      </c>
      <c r="O615" s="75" t="s">
        <v>118</v>
      </c>
      <c r="P615" s="80" t="str">
        <f>_xlfn.CONCAT(D615,"_",Q615,"_",O615)</f>
        <v>TD_Home_Yard_092020_F10</v>
      </c>
      <c r="Q615" s="109" t="s">
        <v>151</v>
      </c>
      <c r="R615" s="216">
        <v>1</v>
      </c>
      <c r="S615" s="216">
        <v>1</v>
      </c>
      <c r="U615" s="246">
        <v>336.1</v>
      </c>
      <c r="V615" s="246">
        <v>2.12</v>
      </c>
      <c r="W615" s="246">
        <v>2.04</v>
      </c>
    </row>
    <row r="616" spans="1:23" ht="15.75">
      <c r="A616" s="86">
        <v>44094</v>
      </c>
      <c r="B616" s="75"/>
      <c r="C616" s="75" t="s">
        <v>49</v>
      </c>
      <c r="D616" s="75" t="s">
        <v>197</v>
      </c>
      <c r="E616" s="75"/>
      <c r="F616" s="75"/>
      <c r="G616" s="75">
        <v>54</v>
      </c>
      <c r="H616" s="75">
        <v>40</v>
      </c>
      <c r="I616" s="75">
        <v>3</v>
      </c>
      <c r="J616" s="75">
        <v>30</v>
      </c>
      <c r="K616" s="75">
        <v>50</v>
      </c>
      <c r="L616" s="81" t="s">
        <v>36</v>
      </c>
      <c r="M616" s="81" t="s">
        <v>36</v>
      </c>
      <c r="N616" s="79">
        <v>18</v>
      </c>
      <c r="O616" s="75" t="s">
        <v>119</v>
      </c>
      <c r="P616" s="80" t="str">
        <f>_xlfn.CONCAT(D616,"_",Q616,"_",O616)</f>
        <v>TD_Home_Yard_092020_F11</v>
      </c>
      <c r="Q616" s="109" t="s">
        <v>151</v>
      </c>
      <c r="R616" s="216"/>
      <c r="S616" s="216"/>
    </row>
    <row r="617" spans="1:23" ht="15.75">
      <c r="A617" s="86">
        <v>44094</v>
      </c>
      <c r="B617" s="75"/>
      <c r="C617" s="75" t="s">
        <v>49</v>
      </c>
      <c r="D617" s="75" t="s">
        <v>197</v>
      </c>
      <c r="E617" s="75"/>
      <c r="F617" s="75"/>
      <c r="G617" s="75">
        <v>54</v>
      </c>
      <c r="H617" s="75">
        <v>40</v>
      </c>
      <c r="I617" s="75">
        <v>3</v>
      </c>
      <c r="J617" s="75">
        <v>30</v>
      </c>
      <c r="K617" s="75">
        <v>50</v>
      </c>
      <c r="L617" s="81" t="s">
        <v>36</v>
      </c>
      <c r="M617" s="81" t="s">
        <v>36</v>
      </c>
      <c r="N617" s="79">
        <v>18</v>
      </c>
      <c r="O617" s="75" t="s">
        <v>120</v>
      </c>
      <c r="P617" s="80" t="str">
        <f>_xlfn.CONCAT(D617,"_",Q617,"_",O617)</f>
        <v>TD_Home_Yard_092020_F12</v>
      </c>
      <c r="Q617" s="109" t="s">
        <v>151</v>
      </c>
      <c r="R617" s="216"/>
      <c r="S617" s="216"/>
    </row>
    <row r="618" spans="1:23" ht="15.75">
      <c r="A618" s="86">
        <v>44094</v>
      </c>
      <c r="B618" s="75"/>
      <c r="C618" s="75" t="s">
        <v>49</v>
      </c>
      <c r="D618" s="75" t="s">
        <v>197</v>
      </c>
      <c r="E618" s="75"/>
      <c r="F618" s="75"/>
      <c r="G618" s="75">
        <v>54</v>
      </c>
      <c r="H618" s="75">
        <v>40</v>
      </c>
      <c r="I618" s="75">
        <v>4</v>
      </c>
      <c r="J618" s="75">
        <v>25</v>
      </c>
      <c r="K618" s="75">
        <v>20</v>
      </c>
      <c r="L618" s="81" t="s">
        <v>36</v>
      </c>
      <c r="M618" s="81" t="s">
        <v>36</v>
      </c>
      <c r="N618" s="81" t="s">
        <v>36</v>
      </c>
      <c r="O618" s="75" t="s">
        <v>115</v>
      </c>
      <c r="P618" s="80" t="str">
        <f>_xlfn.CONCAT(D618,"_",Q618,"_",O618)</f>
        <v>TD_Home_Yard_092020_F7</v>
      </c>
      <c r="Q618" s="109" t="s">
        <v>151</v>
      </c>
      <c r="R618" s="216">
        <v>1</v>
      </c>
      <c r="S618" s="216">
        <v>1</v>
      </c>
      <c r="U618" s="246">
        <v>223.8</v>
      </c>
      <c r="V618" s="246">
        <v>2.11</v>
      </c>
      <c r="W618" s="246">
        <v>2.12</v>
      </c>
    </row>
    <row r="619" spans="1:23" ht="15.75">
      <c r="A619" s="86">
        <v>44094</v>
      </c>
      <c r="B619" s="75"/>
      <c r="C619" s="75" t="s">
        <v>49</v>
      </c>
      <c r="D619" s="75" t="s">
        <v>197</v>
      </c>
      <c r="E619" s="75"/>
      <c r="F619" s="75"/>
      <c r="G619" s="75">
        <v>54</v>
      </c>
      <c r="H619" s="75">
        <v>40</v>
      </c>
      <c r="I619" s="75">
        <v>4</v>
      </c>
      <c r="J619" s="75">
        <v>25</v>
      </c>
      <c r="K619" s="75">
        <v>20</v>
      </c>
      <c r="L619" s="81" t="s">
        <v>36</v>
      </c>
      <c r="M619" s="81" t="s">
        <v>36</v>
      </c>
      <c r="N619" s="81" t="s">
        <v>36</v>
      </c>
      <c r="O619" s="75" t="s">
        <v>116</v>
      </c>
      <c r="P619" s="80" t="str">
        <f>_xlfn.CONCAT(D619,"_",Q619,"_",O619)</f>
        <v>TD_Home_Yard_092020_F8</v>
      </c>
      <c r="Q619" s="109" t="s">
        <v>151</v>
      </c>
      <c r="R619" s="216">
        <v>1</v>
      </c>
      <c r="S619" s="216">
        <v>1</v>
      </c>
      <c r="U619" s="246">
        <v>214.7</v>
      </c>
      <c r="V619" s="246">
        <v>2.11</v>
      </c>
      <c r="W619" s="246">
        <v>2.2400000000000002</v>
      </c>
    </row>
    <row r="620" spans="1:23" ht="15.75">
      <c r="A620" s="86">
        <v>44094</v>
      </c>
      <c r="B620" s="75"/>
      <c r="C620" s="75" t="s">
        <v>49</v>
      </c>
      <c r="D620" s="75" t="s">
        <v>197</v>
      </c>
      <c r="E620" s="75"/>
      <c r="F620" s="75"/>
      <c r="G620" s="75">
        <v>54</v>
      </c>
      <c r="H620" s="75">
        <v>40</v>
      </c>
      <c r="I620" s="75">
        <v>4</v>
      </c>
      <c r="J620" s="75">
        <v>25</v>
      </c>
      <c r="K620" s="75">
        <v>20</v>
      </c>
      <c r="L620" s="81" t="s">
        <v>36</v>
      </c>
      <c r="M620" s="81" t="s">
        <v>36</v>
      </c>
      <c r="N620" s="81" t="s">
        <v>36</v>
      </c>
      <c r="O620" s="75" t="s">
        <v>117</v>
      </c>
      <c r="P620" s="80" t="str">
        <f>_xlfn.CONCAT(D620,"_",Q620,"_",O620)</f>
        <v>TD_Home_Yard_092020_F9</v>
      </c>
      <c r="Q620" s="109" t="s">
        <v>151</v>
      </c>
      <c r="R620" s="216">
        <v>1</v>
      </c>
      <c r="S620" s="216">
        <v>1</v>
      </c>
      <c r="U620" s="246">
        <v>163.80000000000001</v>
      </c>
      <c r="V620" s="246">
        <v>2.09</v>
      </c>
      <c r="W620" s="246">
        <v>1.75</v>
      </c>
    </row>
    <row r="621" spans="1:23" ht="15.75">
      <c r="A621" s="86">
        <v>44094</v>
      </c>
      <c r="B621" s="75"/>
      <c r="C621" s="75" t="s">
        <v>49</v>
      </c>
      <c r="D621" s="75" t="s">
        <v>197</v>
      </c>
      <c r="E621" s="75"/>
      <c r="F621" s="75"/>
      <c r="G621" s="75">
        <v>54</v>
      </c>
      <c r="H621" s="75">
        <v>40</v>
      </c>
      <c r="I621" s="75">
        <v>5</v>
      </c>
      <c r="J621" s="75">
        <v>40</v>
      </c>
      <c r="K621" s="75">
        <v>50</v>
      </c>
      <c r="L621" s="81" t="s">
        <v>36</v>
      </c>
      <c r="M621" s="81" t="s">
        <v>36</v>
      </c>
      <c r="N621" s="81" t="s">
        <v>36</v>
      </c>
      <c r="O621" s="75" t="s">
        <v>121</v>
      </c>
      <c r="P621" s="80" t="str">
        <f>_xlfn.CONCAT(D621,"_",Q621,"_",O621)</f>
        <v>TD_Home_Yard_092020_F13</v>
      </c>
      <c r="Q621" s="109" t="s">
        <v>151</v>
      </c>
      <c r="R621" s="216"/>
    </row>
    <row r="622" spans="1:23" ht="15.75">
      <c r="A622" s="86">
        <v>44094</v>
      </c>
      <c r="B622" s="75"/>
      <c r="C622" s="75" t="s">
        <v>49</v>
      </c>
      <c r="D622" s="75" t="s">
        <v>197</v>
      </c>
      <c r="E622" s="75"/>
      <c r="F622" s="75"/>
      <c r="G622" s="75">
        <v>54</v>
      </c>
      <c r="H622" s="75">
        <v>40</v>
      </c>
      <c r="I622" s="75">
        <v>5</v>
      </c>
      <c r="J622" s="75">
        <v>40</v>
      </c>
      <c r="K622" s="75">
        <v>50</v>
      </c>
      <c r="L622" s="81" t="s">
        <v>36</v>
      </c>
      <c r="M622" s="81" t="s">
        <v>36</v>
      </c>
      <c r="N622" s="81" t="s">
        <v>36</v>
      </c>
      <c r="O622" s="75" t="s">
        <v>122</v>
      </c>
      <c r="P622" s="80" t="str">
        <f>_xlfn.CONCAT(D622,"_",Q622,"_",O622)</f>
        <v>TD_Home_Yard_092020_F14</v>
      </c>
      <c r="Q622" s="109" t="s">
        <v>151</v>
      </c>
      <c r="R622" s="216"/>
    </row>
    <row r="623" spans="1:23" ht="15.75">
      <c r="A623" s="86">
        <v>44094</v>
      </c>
      <c r="B623" s="75"/>
      <c r="C623" s="75" t="s">
        <v>49</v>
      </c>
      <c r="D623" s="75" t="s">
        <v>197</v>
      </c>
      <c r="E623" s="75"/>
      <c r="F623" s="75"/>
      <c r="G623" s="75">
        <v>54</v>
      </c>
      <c r="H623" s="75">
        <v>40</v>
      </c>
      <c r="I623" s="75">
        <v>5</v>
      </c>
      <c r="J623" s="75">
        <v>40</v>
      </c>
      <c r="K623" s="75">
        <v>50</v>
      </c>
      <c r="L623" s="81" t="s">
        <v>36</v>
      </c>
      <c r="M623" s="81" t="s">
        <v>36</v>
      </c>
      <c r="N623" s="81" t="s">
        <v>36</v>
      </c>
      <c r="O623" s="75" t="s">
        <v>123</v>
      </c>
      <c r="P623" s="80" t="str">
        <f>_xlfn.CONCAT(D623,"_",Q623,"_",O623)</f>
        <v>TD_Home_Yard_092020_F15</v>
      </c>
      <c r="Q623" s="109" t="s">
        <v>151</v>
      </c>
      <c r="R623" s="216"/>
    </row>
    <row r="624" spans="1:23" ht="15.75">
      <c r="A624" s="116">
        <v>44088</v>
      </c>
      <c r="B624" s="122" t="s">
        <v>66</v>
      </c>
      <c r="C624" s="122" t="s">
        <v>75</v>
      </c>
      <c r="D624" s="122" t="s">
        <v>198</v>
      </c>
      <c r="E624" s="122">
        <v>10</v>
      </c>
      <c r="F624" s="122" t="s">
        <v>29</v>
      </c>
      <c r="G624" s="122">
        <v>64</v>
      </c>
      <c r="H624" s="122">
        <v>10</v>
      </c>
      <c r="I624" s="122">
        <v>1</v>
      </c>
      <c r="J624" s="122">
        <v>150</v>
      </c>
      <c r="K624" s="122">
        <v>25</v>
      </c>
      <c r="L624" s="128">
        <v>0.22916666666666666</v>
      </c>
      <c r="M624" s="122"/>
      <c r="N624" s="132">
        <v>4</v>
      </c>
      <c r="O624" s="122" t="s">
        <v>20</v>
      </c>
      <c r="P624" s="80" t="str">
        <f>_xlfn.CONCAT(D624,"_",Q624,"_",O624)</f>
        <v>TI_Mills_091420_F1</v>
      </c>
      <c r="Q624" s="101" t="s">
        <v>131</v>
      </c>
      <c r="R624" s="216">
        <v>1</v>
      </c>
      <c r="S624" s="216">
        <v>1</v>
      </c>
      <c r="U624" s="163">
        <v>151.1</v>
      </c>
      <c r="V624" s="163">
        <v>2.09</v>
      </c>
      <c r="W624" s="163">
        <v>1.94</v>
      </c>
    </row>
    <row r="625" spans="1:23" ht="15.75">
      <c r="A625" s="116">
        <v>44088</v>
      </c>
      <c r="B625" s="122" t="s">
        <v>66</v>
      </c>
      <c r="C625" s="122" t="s">
        <v>75</v>
      </c>
      <c r="D625" s="122" t="s">
        <v>198</v>
      </c>
      <c r="E625" s="122">
        <v>10</v>
      </c>
      <c r="F625" s="122" t="s">
        <v>29</v>
      </c>
      <c r="G625" s="122">
        <v>64</v>
      </c>
      <c r="H625" s="122">
        <v>10</v>
      </c>
      <c r="I625" s="122">
        <v>1</v>
      </c>
      <c r="J625" s="122">
        <v>150</v>
      </c>
      <c r="K625" s="122">
        <v>25</v>
      </c>
      <c r="L625" s="128">
        <v>0.22916666666666666</v>
      </c>
      <c r="M625" s="122"/>
      <c r="N625" s="132">
        <v>4</v>
      </c>
      <c r="O625" s="122" t="s">
        <v>21</v>
      </c>
      <c r="P625" s="80" t="str">
        <f>_xlfn.CONCAT(D625,"_",Q625,"_",O625)</f>
        <v>TI_Mills_091420_F2</v>
      </c>
      <c r="Q625" s="101" t="s">
        <v>131</v>
      </c>
      <c r="R625" s="216">
        <v>1</v>
      </c>
      <c r="S625" s="216">
        <v>1</v>
      </c>
      <c r="U625" s="163">
        <v>216.7</v>
      </c>
      <c r="V625" s="163">
        <v>2.08</v>
      </c>
      <c r="W625" s="163">
        <v>2.2799999999999998</v>
      </c>
    </row>
    <row r="626" spans="1:23" ht="15.75">
      <c r="A626" s="116">
        <v>44088</v>
      </c>
      <c r="B626" s="122" t="s">
        <v>66</v>
      </c>
      <c r="C626" s="122" t="s">
        <v>75</v>
      </c>
      <c r="D626" s="122" t="s">
        <v>198</v>
      </c>
      <c r="E626" s="122">
        <v>10</v>
      </c>
      <c r="F626" s="122" t="s">
        <v>29</v>
      </c>
      <c r="G626" s="122">
        <v>64</v>
      </c>
      <c r="H626" s="122">
        <v>10</v>
      </c>
      <c r="I626" s="122">
        <v>1</v>
      </c>
      <c r="J626" s="122">
        <v>150</v>
      </c>
      <c r="K626" s="122">
        <v>25</v>
      </c>
      <c r="L626" s="128">
        <v>0.22916666666666666</v>
      </c>
      <c r="M626" s="122"/>
      <c r="N626" s="132">
        <v>4</v>
      </c>
      <c r="O626" s="122" t="s">
        <v>22</v>
      </c>
      <c r="P626" s="80" t="str">
        <f>_xlfn.CONCAT(D626,"_",Q626,"_",O626)</f>
        <v>TI_Mills_091420_F3</v>
      </c>
      <c r="Q626" s="101" t="s">
        <v>131</v>
      </c>
      <c r="R626" s="216">
        <v>1</v>
      </c>
      <c r="S626" s="216">
        <v>1</v>
      </c>
      <c r="U626" s="163">
        <v>134.9</v>
      </c>
      <c r="V626" s="163">
        <v>2.0699999999999998</v>
      </c>
      <c r="W626" s="163">
        <v>2.1800000000000002</v>
      </c>
    </row>
    <row r="627" spans="1:23" ht="15.75">
      <c r="A627" s="116">
        <v>44088</v>
      </c>
      <c r="B627" s="122" t="s">
        <v>66</v>
      </c>
      <c r="C627" s="122" t="s">
        <v>75</v>
      </c>
      <c r="D627" s="122" t="s">
        <v>198</v>
      </c>
      <c r="E627" s="122">
        <v>10</v>
      </c>
      <c r="F627" s="122" t="s">
        <v>29</v>
      </c>
      <c r="G627" s="122">
        <v>64</v>
      </c>
      <c r="H627" s="122">
        <v>10</v>
      </c>
      <c r="I627" s="122">
        <v>2</v>
      </c>
      <c r="J627" s="122">
        <v>160</v>
      </c>
      <c r="K627" s="122">
        <v>35</v>
      </c>
      <c r="L627" s="128">
        <v>0.23263888888888887</v>
      </c>
      <c r="M627" s="122"/>
      <c r="N627" s="132">
        <v>0</v>
      </c>
      <c r="O627" s="122" t="s">
        <v>112</v>
      </c>
      <c r="P627" s="80" t="str">
        <f>_xlfn.CONCAT(D627,"_",Q627,"_",O627)</f>
        <v>TI_Mills_091420_F4</v>
      </c>
      <c r="Q627" s="101" t="s">
        <v>131</v>
      </c>
      <c r="R627" s="216">
        <v>1</v>
      </c>
      <c r="S627" s="216">
        <v>1</v>
      </c>
      <c r="U627" s="163">
        <v>221.1</v>
      </c>
      <c r="V627" s="163">
        <v>2.06</v>
      </c>
      <c r="W627" s="163">
        <v>2.13</v>
      </c>
    </row>
    <row r="628" spans="1:23" ht="15.75">
      <c r="A628" s="116">
        <v>44088</v>
      </c>
      <c r="B628" s="122" t="s">
        <v>66</v>
      </c>
      <c r="C628" s="122" t="s">
        <v>75</v>
      </c>
      <c r="D628" s="122" t="s">
        <v>198</v>
      </c>
      <c r="E628" s="122">
        <v>10</v>
      </c>
      <c r="F628" s="122" t="s">
        <v>29</v>
      </c>
      <c r="G628" s="122">
        <v>64</v>
      </c>
      <c r="H628" s="122">
        <v>10</v>
      </c>
      <c r="I628" s="122">
        <v>2</v>
      </c>
      <c r="J628" s="122">
        <v>160</v>
      </c>
      <c r="K628" s="122">
        <v>35</v>
      </c>
      <c r="L628" s="128">
        <v>0.23263888888888887</v>
      </c>
      <c r="M628" s="122"/>
      <c r="N628" s="132">
        <v>0</v>
      </c>
      <c r="O628" s="122" t="s">
        <v>113</v>
      </c>
      <c r="P628" s="284" t="str">
        <f>_xlfn.CONCAT(D628,"_",Q628,"_",O628)</f>
        <v>TI_Mills_091420_F5</v>
      </c>
      <c r="Q628" s="102" t="s">
        <v>131</v>
      </c>
      <c r="R628" s="219">
        <v>1</v>
      </c>
      <c r="S628" s="219">
        <v>1</v>
      </c>
      <c r="T628" s="34"/>
      <c r="U628" s="285">
        <v>95.5</v>
      </c>
      <c r="V628" s="285">
        <v>2</v>
      </c>
      <c r="W628" s="285">
        <v>2.13</v>
      </c>
    </row>
    <row r="629" spans="1:23" ht="15.75">
      <c r="A629" s="116">
        <v>44088</v>
      </c>
      <c r="B629" s="122" t="s">
        <v>66</v>
      </c>
      <c r="C629" s="122" t="s">
        <v>75</v>
      </c>
      <c r="D629" s="122" t="s">
        <v>198</v>
      </c>
      <c r="E629" s="122">
        <v>10</v>
      </c>
      <c r="F629" s="122" t="s">
        <v>29</v>
      </c>
      <c r="G629" s="122">
        <v>64</v>
      </c>
      <c r="H629" s="122">
        <v>10</v>
      </c>
      <c r="I629" s="122">
        <v>2</v>
      </c>
      <c r="J629" s="122">
        <v>160</v>
      </c>
      <c r="K629" s="122">
        <v>35</v>
      </c>
      <c r="L629" s="128">
        <v>0.23263888888888887</v>
      </c>
      <c r="M629" s="122"/>
      <c r="N629" s="132">
        <v>0</v>
      </c>
      <c r="O629" s="122" t="s">
        <v>114</v>
      </c>
      <c r="P629" s="80" t="str">
        <f>_xlfn.CONCAT(D629,"_",Q629,"_",O629)</f>
        <v>TI_Mills_091420_F6</v>
      </c>
      <c r="Q629" s="101" t="s">
        <v>131</v>
      </c>
      <c r="R629" s="216">
        <v>1</v>
      </c>
      <c r="S629" s="216">
        <v>1</v>
      </c>
      <c r="U629" s="163">
        <v>112.9</v>
      </c>
      <c r="V629" s="163">
        <v>2.0699999999999998</v>
      </c>
      <c r="W629" s="163">
        <v>2.12</v>
      </c>
    </row>
    <row r="630" spans="1:23" ht="15.75">
      <c r="A630" s="116">
        <v>44088</v>
      </c>
      <c r="B630" s="122" t="s">
        <v>66</v>
      </c>
      <c r="C630" s="122" t="s">
        <v>75</v>
      </c>
      <c r="D630" s="122" t="s">
        <v>198</v>
      </c>
      <c r="E630" s="122">
        <v>10</v>
      </c>
      <c r="F630" s="122" t="s">
        <v>29</v>
      </c>
      <c r="G630" s="122">
        <v>64</v>
      </c>
      <c r="H630" s="122">
        <v>10</v>
      </c>
      <c r="I630" s="122">
        <v>3</v>
      </c>
      <c r="J630" s="122">
        <v>130</v>
      </c>
      <c r="K630" s="122">
        <v>80</v>
      </c>
      <c r="L630" s="128">
        <v>0.23263888888888887</v>
      </c>
      <c r="M630" s="122"/>
      <c r="N630" s="132" t="s">
        <v>36</v>
      </c>
      <c r="O630" s="122" t="s">
        <v>115</v>
      </c>
      <c r="P630" s="80" t="str">
        <f>_xlfn.CONCAT(D630,"_",Q630,"_",O630)</f>
        <v>TI_Mills_091420_F7</v>
      </c>
      <c r="Q630" s="101" t="s">
        <v>131</v>
      </c>
      <c r="R630" s="216">
        <v>1</v>
      </c>
      <c r="S630" s="216">
        <v>1</v>
      </c>
      <c r="U630" s="163">
        <v>254.3</v>
      </c>
      <c r="V630" s="163">
        <v>2.06</v>
      </c>
      <c r="W630" s="163">
        <v>2.29</v>
      </c>
    </row>
    <row r="631" spans="1:23" ht="15.75">
      <c r="A631" s="116">
        <v>44088</v>
      </c>
      <c r="B631" s="122" t="s">
        <v>66</v>
      </c>
      <c r="C631" s="122" t="s">
        <v>75</v>
      </c>
      <c r="D631" s="122" t="s">
        <v>198</v>
      </c>
      <c r="E631" s="122">
        <v>10</v>
      </c>
      <c r="F631" s="122" t="s">
        <v>29</v>
      </c>
      <c r="G631" s="122">
        <v>64</v>
      </c>
      <c r="H631" s="122">
        <v>10</v>
      </c>
      <c r="I631" s="122">
        <v>3</v>
      </c>
      <c r="J631" s="122">
        <v>130</v>
      </c>
      <c r="K631" s="122">
        <v>80</v>
      </c>
      <c r="L631" s="128">
        <v>0.23263888888888887</v>
      </c>
      <c r="M631" s="122"/>
      <c r="N631" s="132" t="s">
        <v>36</v>
      </c>
      <c r="O631" s="122" t="s">
        <v>116</v>
      </c>
      <c r="P631" s="80" t="str">
        <f>_xlfn.CONCAT(D631,"_",Q631,"_",O631)</f>
        <v>TI_Mills_091420_F8</v>
      </c>
      <c r="Q631" s="101" t="s">
        <v>131</v>
      </c>
      <c r="R631" s="216">
        <v>1</v>
      </c>
      <c r="S631" s="216">
        <v>1</v>
      </c>
      <c r="U631" s="163">
        <v>268.89999999999998</v>
      </c>
      <c r="V631" s="163">
        <v>2.06</v>
      </c>
      <c r="W631" s="163">
        <v>2.25</v>
      </c>
    </row>
    <row r="632" spans="1:23" ht="15.75">
      <c r="A632" s="116">
        <v>44088</v>
      </c>
      <c r="B632" s="122" t="s">
        <v>66</v>
      </c>
      <c r="C632" s="122" t="s">
        <v>75</v>
      </c>
      <c r="D632" s="122" t="s">
        <v>198</v>
      </c>
      <c r="E632" s="122">
        <v>10</v>
      </c>
      <c r="F632" s="122" t="s">
        <v>29</v>
      </c>
      <c r="G632" s="122">
        <v>64</v>
      </c>
      <c r="H632" s="122">
        <v>10</v>
      </c>
      <c r="I632" s="122">
        <v>3</v>
      </c>
      <c r="J632" s="122">
        <v>130</v>
      </c>
      <c r="K632" s="122">
        <v>80</v>
      </c>
      <c r="L632" s="128">
        <v>0.23263888888888887</v>
      </c>
      <c r="M632" s="122"/>
      <c r="N632" s="132" t="s">
        <v>36</v>
      </c>
      <c r="O632" s="122" t="s">
        <v>117</v>
      </c>
      <c r="P632" s="284" t="str">
        <f>_xlfn.CONCAT(D632,"_",Q632,"_",O632)</f>
        <v>TI_Mills_091420_F9</v>
      </c>
      <c r="Q632" s="102" t="s">
        <v>131</v>
      </c>
      <c r="R632" s="219">
        <v>1</v>
      </c>
      <c r="S632" s="219">
        <v>1</v>
      </c>
      <c r="T632" s="34"/>
      <c r="U632" s="285">
        <v>103.9</v>
      </c>
      <c r="V632" s="285">
        <v>2.0499999999999998</v>
      </c>
      <c r="W632" s="285">
        <v>1.97</v>
      </c>
    </row>
    <row r="633" spans="1:23" ht="15.75">
      <c r="A633" s="116">
        <v>44088</v>
      </c>
      <c r="B633" s="122" t="s">
        <v>66</v>
      </c>
      <c r="C633" s="122" t="s">
        <v>75</v>
      </c>
      <c r="D633" s="122" t="s">
        <v>198</v>
      </c>
      <c r="E633" s="122">
        <v>10</v>
      </c>
      <c r="F633" s="122" t="s">
        <v>29</v>
      </c>
      <c r="G633" s="122">
        <v>64</v>
      </c>
      <c r="H633" s="122">
        <v>10</v>
      </c>
      <c r="I633" s="122">
        <v>5</v>
      </c>
      <c r="J633" s="122">
        <v>115</v>
      </c>
      <c r="K633" s="122">
        <v>50</v>
      </c>
      <c r="L633" s="128">
        <v>0.24652777777777779</v>
      </c>
      <c r="M633" s="122"/>
      <c r="N633" s="132">
        <v>2</v>
      </c>
      <c r="O633" s="122" t="s">
        <v>118</v>
      </c>
      <c r="P633" s="284" t="str">
        <f>_xlfn.CONCAT(D633,"_",Q633,"_",O633)</f>
        <v>TI_Mills_091420_F10</v>
      </c>
      <c r="Q633" s="102" t="s">
        <v>131</v>
      </c>
      <c r="R633" s="219">
        <v>1</v>
      </c>
      <c r="S633" s="219">
        <v>1</v>
      </c>
      <c r="T633" s="34"/>
      <c r="U633" s="285">
        <v>99.7</v>
      </c>
      <c r="V633" s="285">
        <v>2.0499999999999998</v>
      </c>
      <c r="W633" s="285">
        <v>2.0299999999999998</v>
      </c>
    </row>
    <row r="634" spans="1:23" ht="15.75">
      <c r="A634" s="116">
        <v>44088</v>
      </c>
      <c r="B634" s="122" t="s">
        <v>66</v>
      </c>
      <c r="C634" s="122" t="s">
        <v>75</v>
      </c>
      <c r="D634" s="122" t="s">
        <v>198</v>
      </c>
      <c r="E634" s="122">
        <v>10</v>
      </c>
      <c r="F634" s="122" t="s">
        <v>29</v>
      </c>
      <c r="G634" s="122">
        <v>64</v>
      </c>
      <c r="H634" s="122">
        <v>10</v>
      </c>
      <c r="I634" s="122">
        <v>5</v>
      </c>
      <c r="J634" s="122">
        <v>115</v>
      </c>
      <c r="K634" s="122">
        <v>50</v>
      </c>
      <c r="L634" s="128">
        <v>0.24652777777777779</v>
      </c>
      <c r="M634" s="122"/>
      <c r="N634" s="132">
        <v>2</v>
      </c>
      <c r="O634" s="122" t="s">
        <v>119</v>
      </c>
      <c r="P634" s="80" t="str">
        <f>_xlfn.CONCAT(D634,"_",Q634,"_",O634)</f>
        <v>TI_Mills_091420_F11</v>
      </c>
      <c r="Q634" s="101" t="s">
        <v>131</v>
      </c>
      <c r="R634" s="216">
        <v>1</v>
      </c>
      <c r="S634" s="216">
        <v>1</v>
      </c>
      <c r="U634" s="163">
        <v>186.3</v>
      </c>
      <c r="V634" s="163">
        <v>2.0699999999999998</v>
      </c>
      <c r="W634" s="163">
        <v>2.36</v>
      </c>
    </row>
    <row r="635" spans="1:23" ht="15.75">
      <c r="A635" s="116">
        <v>44088</v>
      </c>
      <c r="B635" s="122" t="s">
        <v>66</v>
      </c>
      <c r="C635" s="122" t="s">
        <v>75</v>
      </c>
      <c r="D635" s="122" t="s">
        <v>198</v>
      </c>
      <c r="E635" s="122">
        <v>10</v>
      </c>
      <c r="F635" s="122" t="s">
        <v>29</v>
      </c>
      <c r="G635" s="122">
        <v>64</v>
      </c>
      <c r="H635" s="122">
        <v>10</v>
      </c>
      <c r="I635" s="122">
        <v>5</v>
      </c>
      <c r="J635" s="122">
        <v>115</v>
      </c>
      <c r="K635" s="122">
        <v>50</v>
      </c>
      <c r="L635" s="128">
        <v>0.24652777777777779</v>
      </c>
      <c r="M635" s="122"/>
      <c r="N635" s="132">
        <v>2</v>
      </c>
      <c r="O635" s="122" t="s">
        <v>120</v>
      </c>
      <c r="P635" s="80" t="str">
        <f>_xlfn.CONCAT(D635,"_",Q635,"_",O635)</f>
        <v>TI_Mills_091420_F12</v>
      </c>
      <c r="Q635" s="101" t="s">
        <v>131</v>
      </c>
      <c r="R635" s="216">
        <v>1</v>
      </c>
      <c r="S635" s="216">
        <v>1</v>
      </c>
      <c r="U635" s="163">
        <v>212.6</v>
      </c>
      <c r="V635" s="163">
        <v>2.0699999999999998</v>
      </c>
      <c r="W635" s="163">
        <v>2.2200000000000002</v>
      </c>
    </row>
    <row r="636" spans="1:23" ht="15.75">
      <c r="A636" s="116">
        <v>44088</v>
      </c>
      <c r="B636" s="122" t="s">
        <v>66</v>
      </c>
      <c r="C636" s="122" t="s">
        <v>75</v>
      </c>
      <c r="D636" s="122" t="s">
        <v>198</v>
      </c>
      <c r="E636" s="122">
        <v>10</v>
      </c>
      <c r="F636" s="122" t="s">
        <v>29</v>
      </c>
      <c r="G636" s="122">
        <v>64</v>
      </c>
      <c r="H636" s="122">
        <v>10</v>
      </c>
      <c r="I636" s="122">
        <v>7</v>
      </c>
      <c r="J636" s="122">
        <v>10</v>
      </c>
      <c r="K636" s="122">
        <v>10</v>
      </c>
      <c r="L636" s="122"/>
      <c r="M636" s="122"/>
      <c r="N636" s="132" t="s">
        <v>36</v>
      </c>
      <c r="O636" s="122" t="s">
        <v>121</v>
      </c>
      <c r="P636" s="80" t="str">
        <f>_xlfn.CONCAT(D636,"_",Q636,"_",O636)</f>
        <v>TI_Mills_091420_F13</v>
      </c>
      <c r="Q636" s="101" t="s">
        <v>131</v>
      </c>
      <c r="R636" s="216">
        <v>1</v>
      </c>
      <c r="S636" s="216">
        <v>1</v>
      </c>
      <c r="U636" s="163">
        <v>250.6</v>
      </c>
      <c r="V636" s="163">
        <v>2.11</v>
      </c>
      <c r="W636" s="163">
        <v>1.71</v>
      </c>
    </row>
    <row r="637" spans="1:23" ht="15.75">
      <c r="A637" s="116">
        <v>44088</v>
      </c>
      <c r="B637" s="122" t="s">
        <v>66</v>
      </c>
      <c r="C637" s="122" t="s">
        <v>75</v>
      </c>
      <c r="D637" s="122" t="s">
        <v>198</v>
      </c>
      <c r="E637" s="122">
        <v>10</v>
      </c>
      <c r="F637" s="122" t="s">
        <v>29</v>
      </c>
      <c r="G637" s="122">
        <v>64</v>
      </c>
      <c r="H637" s="122">
        <v>10</v>
      </c>
      <c r="I637" s="122">
        <v>7</v>
      </c>
      <c r="J637" s="122">
        <v>10</v>
      </c>
      <c r="K637" s="122">
        <v>10</v>
      </c>
      <c r="L637" s="122"/>
      <c r="M637" s="122"/>
      <c r="N637" s="132" t="s">
        <v>36</v>
      </c>
      <c r="O637" s="122" t="s">
        <v>122</v>
      </c>
      <c r="P637" s="80" t="str">
        <f>_xlfn.CONCAT(D637,"_",Q637,"_",O637)</f>
        <v>TI_Mills_091420_F14</v>
      </c>
      <c r="Q637" s="101" t="s">
        <v>131</v>
      </c>
      <c r="R637" s="216">
        <v>1</v>
      </c>
      <c r="S637" s="216">
        <v>1</v>
      </c>
      <c r="U637" s="163">
        <v>186.2</v>
      </c>
      <c r="V637" s="163">
        <v>2.09</v>
      </c>
      <c r="W637" s="163">
        <v>1.97</v>
      </c>
    </row>
    <row r="638" spans="1:23" ht="15.75">
      <c r="A638" s="116">
        <v>44088</v>
      </c>
      <c r="B638" s="122" t="s">
        <v>66</v>
      </c>
      <c r="C638" s="122" t="s">
        <v>75</v>
      </c>
      <c r="D638" s="122" t="s">
        <v>198</v>
      </c>
      <c r="E638" s="122">
        <v>10</v>
      </c>
      <c r="F638" s="122" t="s">
        <v>29</v>
      </c>
      <c r="G638" s="122">
        <v>64</v>
      </c>
      <c r="H638" s="122">
        <v>10</v>
      </c>
      <c r="I638" s="122">
        <v>7</v>
      </c>
      <c r="J638" s="122">
        <v>10</v>
      </c>
      <c r="K638" s="122">
        <v>10</v>
      </c>
      <c r="L638" s="122"/>
      <c r="M638" s="122"/>
      <c r="N638" s="132" t="s">
        <v>36</v>
      </c>
      <c r="O638" s="122" t="s">
        <v>123</v>
      </c>
      <c r="P638" s="284" t="str">
        <f>_xlfn.CONCAT(D638,"_",Q638,"_",O638)</f>
        <v>TI_Mills_091420_F15</v>
      </c>
      <c r="Q638" s="102" t="s">
        <v>131</v>
      </c>
      <c r="R638" s="219">
        <v>1</v>
      </c>
      <c r="S638" s="219">
        <v>1</v>
      </c>
      <c r="T638" s="34"/>
      <c r="U638" s="285">
        <v>76.7</v>
      </c>
      <c r="V638" s="285">
        <v>2.06</v>
      </c>
      <c r="W638" s="285">
        <v>2.1</v>
      </c>
    </row>
    <row r="639" spans="1:23" ht="15.75">
      <c r="A639" s="116">
        <v>44088</v>
      </c>
      <c r="B639" s="122" t="s">
        <v>66</v>
      </c>
      <c r="C639" s="122" t="s">
        <v>75</v>
      </c>
      <c r="D639" s="122" t="s">
        <v>198</v>
      </c>
      <c r="E639" s="122">
        <v>10</v>
      </c>
      <c r="F639" s="122" t="s">
        <v>29</v>
      </c>
      <c r="G639" s="122">
        <v>64</v>
      </c>
      <c r="H639" s="122">
        <v>10</v>
      </c>
      <c r="I639" s="122">
        <v>4</v>
      </c>
      <c r="J639" s="122">
        <v>100</v>
      </c>
      <c r="K639" s="122">
        <v>15</v>
      </c>
      <c r="L639" s="128">
        <v>0.24583333333333335</v>
      </c>
      <c r="M639" s="122"/>
      <c r="N639" s="132" t="s">
        <v>36</v>
      </c>
      <c r="O639" s="122" t="s">
        <v>132</v>
      </c>
      <c r="P639" s="80" t="str">
        <f>_xlfn.CONCAT(D639,"_",Q639,"_",O639)</f>
        <v>TI_Mills_091420_F16</v>
      </c>
      <c r="Q639" s="101" t="s">
        <v>131</v>
      </c>
      <c r="R639" s="216">
        <v>1</v>
      </c>
      <c r="S639" s="216">
        <v>1</v>
      </c>
      <c r="U639" s="163">
        <v>492.9</v>
      </c>
      <c r="V639" s="163">
        <v>2.0499999999999998</v>
      </c>
      <c r="W639" s="163">
        <v>2.2400000000000002</v>
      </c>
    </row>
    <row r="640" spans="1:23" ht="15.75">
      <c r="A640" s="116">
        <v>44088</v>
      </c>
      <c r="B640" s="122" t="s">
        <v>66</v>
      </c>
      <c r="C640" s="122" t="s">
        <v>75</v>
      </c>
      <c r="D640" s="122" t="s">
        <v>198</v>
      </c>
      <c r="E640" s="122">
        <v>10</v>
      </c>
      <c r="F640" s="122" t="s">
        <v>29</v>
      </c>
      <c r="G640" s="122">
        <v>64</v>
      </c>
      <c r="H640" s="122">
        <v>10</v>
      </c>
      <c r="I640" s="122">
        <v>4</v>
      </c>
      <c r="J640" s="122">
        <v>100</v>
      </c>
      <c r="K640" s="122">
        <v>15</v>
      </c>
      <c r="L640" s="128">
        <v>0.24583333333333335</v>
      </c>
      <c r="M640" s="122"/>
      <c r="N640" s="132" t="s">
        <v>36</v>
      </c>
      <c r="O640" s="122" t="s">
        <v>133</v>
      </c>
      <c r="P640" s="80" t="str">
        <f>_xlfn.CONCAT(D640,"_",Q640,"_",O640)</f>
        <v>TI_Mills_091420_F17</v>
      </c>
      <c r="Q640" s="101" t="s">
        <v>131</v>
      </c>
      <c r="R640" s="216">
        <v>1</v>
      </c>
      <c r="S640" s="216">
        <v>1</v>
      </c>
      <c r="U640" s="163">
        <v>267.60000000000002</v>
      </c>
      <c r="V640" s="163">
        <v>2.0699999999999998</v>
      </c>
      <c r="W640" s="163">
        <v>2.08</v>
      </c>
    </row>
    <row r="641" spans="1:23" ht="15.75">
      <c r="A641" s="116">
        <v>44088</v>
      </c>
      <c r="B641" s="122" t="s">
        <v>66</v>
      </c>
      <c r="C641" s="122" t="s">
        <v>75</v>
      </c>
      <c r="D641" s="122" t="s">
        <v>198</v>
      </c>
      <c r="E641" s="122">
        <v>10</v>
      </c>
      <c r="F641" s="122" t="s">
        <v>29</v>
      </c>
      <c r="G641" s="122">
        <v>64</v>
      </c>
      <c r="H641" s="122">
        <v>10</v>
      </c>
      <c r="I641" s="122">
        <v>4</v>
      </c>
      <c r="J641" s="122">
        <v>100</v>
      </c>
      <c r="K641" s="122">
        <v>15</v>
      </c>
      <c r="L641" s="128">
        <v>0.24583333333333335</v>
      </c>
      <c r="M641" s="122"/>
      <c r="N641" s="132" t="s">
        <v>36</v>
      </c>
      <c r="O641" s="122" t="s">
        <v>134</v>
      </c>
      <c r="P641" s="80" t="str">
        <f>_xlfn.CONCAT(D641,"_",Q641,"_",O641)</f>
        <v>TI_Mills_091420_F18</v>
      </c>
      <c r="Q641" s="101" t="s">
        <v>131</v>
      </c>
      <c r="R641" s="216">
        <v>1</v>
      </c>
      <c r="S641" s="216">
        <v>1</v>
      </c>
      <c r="U641" s="163">
        <v>181.8</v>
      </c>
      <c r="V641" s="163">
        <v>2.0299999999999998</v>
      </c>
      <c r="W641" s="163">
        <v>2.09</v>
      </c>
    </row>
    <row r="642" spans="1:23" ht="15.75">
      <c r="A642" s="116">
        <v>44088</v>
      </c>
      <c r="B642" s="122" t="s">
        <v>66</v>
      </c>
      <c r="C642" s="122" t="s">
        <v>75</v>
      </c>
      <c r="D642" s="122" t="s">
        <v>198</v>
      </c>
      <c r="E642" s="122">
        <v>10</v>
      </c>
      <c r="F642" s="122" t="s">
        <v>29</v>
      </c>
      <c r="G642" s="122">
        <v>64</v>
      </c>
      <c r="H642" s="122">
        <v>10</v>
      </c>
      <c r="I642" s="122">
        <v>6</v>
      </c>
      <c r="J642" s="122">
        <v>25</v>
      </c>
      <c r="K642" s="122">
        <v>20</v>
      </c>
      <c r="L642" s="122"/>
      <c r="M642" s="122"/>
      <c r="N642" s="132" t="s">
        <v>36</v>
      </c>
      <c r="O642" s="122" t="s">
        <v>135</v>
      </c>
      <c r="P642" s="80" t="str">
        <f>_xlfn.CONCAT(D642,"_",Q642,"_",O642)</f>
        <v>TI_Mills_091420_F19</v>
      </c>
      <c r="Q642" s="101" t="s">
        <v>131</v>
      </c>
      <c r="R642" s="216">
        <v>1</v>
      </c>
      <c r="S642" s="216">
        <v>1</v>
      </c>
      <c r="U642" s="163">
        <v>150.19999999999999</v>
      </c>
      <c r="V642" s="163">
        <v>2.1</v>
      </c>
      <c r="W642" s="163">
        <v>2.29</v>
      </c>
    </row>
    <row r="643" spans="1:23" ht="15.75">
      <c r="A643" s="116">
        <v>44088</v>
      </c>
      <c r="B643" s="122" t="s">
        <v>66</v>
      </c>
      <c r="C643" s="122" t="s">
        <v>75</v>
      </c>
      <c r="D643" s="122" t="s">
        <v>198</v>
      </c>
      <c r="E643" s="122">
        <v>10</v>
      </c>
      <c r="F643" s="122" t="s">
        <v>29</v>
      </c>
      <c r="G643" s="122">
        <v>64</v>
      </c>
      <c r="H643" s="122">
        <v>10</v>
      </c>
      <c r="I643" s="122">
        <v>6</v>
      </c>
      <c r="J643" s="122">
        <v>25</v>
      </c>
      <c r="K643" s="122">
        <v>20</v>
      </c>
      <c r="L643" s="122"/>
      <c r="M643" s="122"/>
      <c r="N643" s="132" t="s">
        <v>36</v>
      </c>
      <c r="O643" s="122" t="s">
        <v>136</v>
      </c>
      <c r="P643" s="80" t="str">
        <f>_xlfn.CONCAT(D643,"_",Q643,"_",O643)</f>
        <v>TI_Mills_091420_F20</v>
      </c>
      <c r="Q643" s="101" t="s">
        <v>131</v>
      </c>
      <c r="R643" s="216">
        <v>1</v>
      </c>
      <c r="S643" s="216">
        <v>1</v>
      </c>
      <c r="U643" s="163">
        <v>215.9</v>
      </c>
      <c r="V643" s="163">
        <v>2.08</v>
      </c>
      <c r="W643" s="163">
        <v>2.19</v>
      </c>
    </row>
    <row r="644" spans="1:23" ht="15.75">
      <c r="A644" s="116">
        <v>44088</v>
      </c>
      <c r="B644" s="122" t="s">
        <v>66</v>
      </c>
      <c r="C644" s="122" t="s">
        <v>75</v>
      </c>
      <c r="D644" s="122" t="s">
        <v>198</v>
      </c>
      <c r="E644" s="122">
        <v>10</v>
      </c>
      <c r="F644" s="122" t="s">
        <v>29</v>
      </c>
      <c r="G644" s="122">
        <v>64</v>
      </c>
      <c r="H644" s="122">
        <v>10</v>
      </c>
      <c r="I644" s="122">
        <v>6</v>
      </c>
      <c r="J644" s="122">
        <v>25</v>
      </c>
      <c r="K644" s="122">
        <v>20</v>
      </c>
      <c r="L644" s="122"/>
      <c r="M644" s="122"/>
      <c r="N644" s="132" t="s">
        <v>36</v>
      </c>
      <c r="O644" s="122" t="s">
        <v>137</v>
      </c>
      <c r="P644" s="80" t="str">
        <f>_xlfn.CONCAT(D644,"_",Q644,"_",O644)</f>
        <v>TI_Mills_091420_F21</v>
      </c>
      <c r="Q644" s="101" t="s">
        <v>131</v>
      </c>
      <c r="R644" s="216"/>
      <c r="V644" s="163"/>
      <c r="W644" s="163"/>
    </row>
    <row r="645" spans="1:23" ht="15.75">
      <c r="A645" s="116">
        <v>44088</v>
      </c>
      <c r="B645" s="122" t="s">
        <v>66</v>
      </c>
      <c r="C645" s="122" t="s">
        <v>75</v>
      </c>
      <c r="D645" s="122" t="s">
        <v>198</v>
      </c>
      <c r="E645" s="122">
        <v>10</v>
      </c>
      <c r="F645" s="122" t="s">
        <v>29</v>
      </c>
      <c r="G645" s="122">
        <v>64</v>
      </c>
      <c r="H645" s="122">
        <v>10</v>
      </c>
      <c r="I645" s="122">
        <v>8</v>
      </c>
      <c r="J645" s="122">
        <v>45</v>
      </c>
      <c r="K645" s="122">
        <v>10</v>
      </c>
      <c r="L645" s="122"/>
      <c r="M645" s="122"/>
      <c r="N645" s="132" t="s">
        <v>36</v>
      </c>
      <c r="O645" s="122" t="s">
        <v>138</v>
      </c>
      <c r="P645" s="80" t="str">
        <f>_xlfn.CONCAT(D645,"_",Q645,"_",O645)</f>
        <v>TI_Mills_091420_F22</v>
      </c>
      <c r="Q645" s="101" t="s">
        <v>131</v>
      </c>
      <c r="R645" s="216"/>
    </row>
    <row r="646" spans="1:23" ht="15.75">
      <c r="A646" s="116">
        <v>44088</v>
      </c>
      <c r="B646" s="122" t="s">
        <v>66</v>
      </c>
      <c r="C646" s="122" t="s">
        <v>75</v>
      </c>
      <c r="D646" s="122" t="s">
        <v>198</v>
      </c>
      <c r="E646" s="122">
        <v>10</v>
      </c>
      <c r="F646" s="122" t="s">
        <v>29</v>
      </c>
      <c r="G646" s="122">
        <v>64</v>
      </c>
      <c r="H646" s="122">
        <v>10</v>
      </c>
      <c r="I646" s="122">
        <v>8</v>
      </c>
      <c r="J646" s="122">
        <v>45</v>
      </c>
      <c r="K646" s="122">
        <v>10</v>
      </c>
      <c r="L646" s="122"/>
      <c r="M646" s="122"/>
      <c r="N646" s="132" t="s">
        <v>36</v>
      </c>
      <c r="O646" s="122" t="s">
        <v>139</v>
      </c>
      <c r="P646" s="80" t="str">
        <f>_xlfn.CONCAT(D646,"_",Q646,"_",O646)</f>
        <v>TI_Mills_091420_F23</v>
      </c>
      <c r="Q646" s="101" t="s">
        <v>131</v>
      </c>
      <c r="R646" s="216"/>
    </row>
    <row r="647" spans="1:23" ht="15.75">
      <c r="A647" s="116">
        <v>44088</v>
      </c>
      <c r="B647" s="122" t="s">
        <v>66</v>
      </c>
      <c r="C647" s="122" t="s">
        <v>75</v>
      </c>
      <c r="D647" s="122" t="s">
        <v>198</v>
      </c>
      <c r="E647" s="122">
        <v>10</v>
      </c>
      <c r="F647" s="122" t="s">
        <v>29</v>
      </c>
      <c r="G647" s="122">
        <v>64</v>
      </c>
      <c r="H647" s="122">
        <v>10</v>
      </c>
      <c r="I647" s="122">
        <v>8</v>
      </c>
      <c r="J647" s="122">
        <v>45</v>
      </c>
      <c r="K647" s="122">
        <v>10</v>
      </c>
      <c r="L647" s="122"/>
      <c r="M647" s="122"/>
      <c r="N647" s="132" t="s">
        <v>36</v>
      </c>
      <c r="O647" s="122" t="s">
        <v>140</v>
      </c>
      <c r="P647" s="80" t="str">
        <f>_xlfn.CONCAT(D647,"_",Q647,"_",O647)</f>
        <v>TI_Mills_091420_F24</v>
      </c>
      <c r="Q647" s="101" t="s">
        <v>131</v>
      </c>
      <c r="R647" s="216"/>
    </row>
    <row r="648" spans="1:23" ht="15.75">
      <c r="A648" s="116">
        <v>44088</v>
      </c>
      <c r="B648" s="122" t="s">
        <v>66</v>
      </c>
      <c r="C648" s="122" t="s">
        <v>75</v>
      </c>
      <c r="D648" s="122" t="s">
        <v>198</v>
      </c>
      <c r="E648" s="122">
        <v>10</v>
      </c>
      <c r="F648" s="122" t="s">
        <v>29</v>
      </c>
      <c r="G648" s="122">
        <v>64</v>
      </c>
      <c r="H648" s="122">
        <v>10</v>
      </c>
      <c r="I648" s="122">
        <v>9</v>
      </c>
      <c r="J648" s="122">
        <v>50</v>
      </c>
      <c r="K648" s="122">
        <v>10</v>
      </c>
      <c r="L648" s="122"/>
      <c r="M648" s="122"/>
      <c r="N648" s="132" t="s">
        <v>36</v>
      </c>
      <c r="O648" s="122" t="s">
        <v>141</v>
      </c>
      <c r="P648" s="80" t="str">
        <f>_xlfn.CONCAT(D648,"_",Q648,"_",O648)</f>
        <v>TI_Mills_091420_F25</v>
      </c>
      <c r="Q648" s="101" t="s">
        <v>131</v>
      </c>
      <c r="R648" s="216"/>
    </row>
    <row r="649" spans="1:23" ht="15.75">
      <c r="A649" s="116">
        <v>44088</v>
      </c>
      <c r="B649" s="122" t="s">
        <v>66</v>
      </c>
      <c r="C649" s="122" t="s">
        <v>75</v>
      </c>
      <c r="D649" s="122" t="s">
        <v>198</v>
      </c>
      <c r="E649" s="122">
        <v>10</v>
      </c>
      <c r="F649" s="122" t="s">
        <v>29</v>
      </c>
      <c r="G649" s="122">
        <v>64</v>
      </c>
      <c r="H649" s="122">
        <v>10</v>
      </c>
      <c r="I649" s="122">
        <v>9</v>
      </c>
      <c r="J649" s="122">
        <v>50</v>
      </c>
      <c r="K649" s="122">
        <v>10</v>
      </c>
      <c r="L649" s="122"/>
      <c r="M649" s="122"/>
      <c r="N649" s="132" t="s">
        <v>36</v>
      </c>
      <c r="O649" s="122" t="s">
        <v>142</v>
      </c>
      <c r="P649" s="80" t="str">
        <f>_xlfn.CONCAT(D649,"_",Q649,"_",O649)</f>
        <v>TI_Mills_091420_F26</v>
      </c>
      <c r="Q649" s="101" t="s">
        <v>131</v>
      </c>
      <c r="R649" s="216"/>
    </row>
    <row r="650" spans="1:23" ht="15.75">
      <c r="A650" s="116">
        <v>44088</v>
      </c>
      <c r="B650" s="122" t="s">
        <v>66</v>
      </c>
      <c r="C650" s="122" t="s">
        <v>75</v>
      </c>
      <c r="D650" s="122" t="s">
        <v>198</v>
      </c>
      <c r="E650" s="122">
        <v>10</v>
      </c>
      <c r="F650" s="122" t="s">
        <v>29</v>
      </c>
      <c r="G650" s="122">
        <v>64</v>
      </c>
      <c r="H650" s="122">
        <v>10</v>
      </c>
      <c r="I650" s="122">
        <v>9</v>
      </c>
      <c r="J650" s="122">
        <v>50</v>
      </c>
      <c r="K650" s="122">
        <v>10</v>
      </c>
      <c r="L650" s="122"/>
      <c r="M650" s="122"/>
      <c r="N650" s="132" t="s">
        <v>36</v>
      </c>
      <c r="O650" s="122" t="s">
        <v>143</v>
      </c>
      <c r="P650" s="80" t="str">
        <f>_xlfn.CONCAT(D650,"_",Q650,"_",O650)</f>
        <v>TI_Mills_091420_F27</v>
      </c>
      <c r="Q650" s="101" t="s">
        <v>131</v>
      </c>
      <c r="R650" s="216"/>
    </row>
    <row r="651" spans="1:23" ht="15.75">
      <c r="A651" s="116">
        <v>44088</v>
      </c>
      <c r="B651" s="122" t="s">
        <v>66</v>
      </c>
      <c r="C651" s="122" t="s">
        <v>75</v>
      </c>
      <c r="D651" s="122" t="s">
        <v>198</v>
      </c>
      <c r="E651" s="122">
        <v>10</v>
      </c>
      <c r="F651" s="122" t="s">
        <v>29</v>
      </c>
      <c r="G651" s="122">
        <v>64</v>
      </c>
      <c r="H651" s="122">
        <v>10</v>
      </c>
      <c r="I651" s="122">
        <v>10</v>
      </c>
      <c r="J651" s="122">
        <v>100</v>
      </c>
      <c r="K651" s="122">
        <v>80</v>
      </c>
      <c r="L651" s="122"/>
      <c r="M651" s="122"/>
      <c r="N651" s="132" t="s">
        <v>36</v>
      </c>
      <c r="O651" s="122" t="s">
        <v>144</v>
      </c>
      <c r="P651" s="80" t="str">
        <f>_xlfn.CONCAT(D651,"_",Q651,"_",O651)</f>
        <v>TI_Mills_091420_F28</v>
      </c>
      <c r="Q651" s="101" t="s">
        <v>131</v>
      </c>
      <c r="R651" s="216"/>
    </row>
    <row r="652" spans="1:23" ht="15.75">
      <c r="A652" s="116">
        <v>44088</v>
      </c>
      <c r="B652" s="122" t="s">
        <v>66</v>
      </c>
      <c r="C652" s="122" t="s">
        <v>75</v>
      </c>
      <c r="D652" s="122" t="s">
        <v>198</v>
      </c>
      <c r="E652" s="122">
        <v>10</v>
      </c>
      <c r="F652" s="122" t="s">
        <v>29</v>
      </c>
      <c r="G652" s="122">
        <v>64</v>
      </c>
      <c r="H652" s="122">
        <v>10</v>
      </c>
      <c r="I652" s="122">
        <v>10</v>
      </c>
      <c r="J652" s="122">
        <v>100</v>
      </c>
      <c r="K652" s="122">
        <v>80</v>
      </c>
      <c r="L652" s="122"/>
      <c r="M652" s="122"/>
      <c r="N652" s="132" t="s">
        <v>36</v>
      </c>
      <c r="O652" s="122" t="s">
        <v>145</v>
      </c>
      <c r="P652" s="80" t="str">
        <f>_xlfn.CONCAT(D652,"_",Q652,"_",O652)</f>
        <v>TI_Mills_091420_F29</v>
      </c>
      <c r="Q652" s="101" t="s">
        <v>131</v>
      </c>
      <c r="R652" s="216"/>
    </row>
    <row r="653" spans="1:23" ht="15.75">
      <c r="A653" s="116">
        <v>44088</v>
      </c>
      <c r="B653" s="122" t="s">
        <v>66</v>
      </c>
      <c r="C653" s="122" t="s">
        <v>75</v>
      </c>
      <c r="D653" s="122" t="s">
        <v>198</v>
      </c>
      <c r="E653" s="122">
        <v>10</v>
      </c>
      <c r="F653" s="122" t="s">
        <v>29</v>
      </c>
      <c r="G653" s="122">
        <v>64</v>
      </c>
      <c r="H653" s="122">
        <v>10</v>
      </c>
      <c r="I653" s="122">
        <v>10</v>
      </c>
      <c r="J653" s="122">
        <v>100</v>
      </c>
      <c r="K653" s="122">
        <v>80</v>
      </c>
      <c r="L653" s="122"/>
      <c r="M653" s="122"/>
      <c r="N653" s="132" t="s">
        <v>36</v>
      </c>
      <c r="O653" s="122" t="s">
        <v>146</v>
      </c>
      <c r="P653" s="80" t="str">
        <f>_xlfn.CONCAT(D653,"_",Q653,"_",O653)</f>
        <v>TI_Mills_091420_F30</v>
      </c>
      <c r="Q653" s="101" t="s">
        <v>131</v>
      </c>
      <c r="R653" s="216"/>
    </row>
    <row r="654" spans="1:23" ht="15.75">
      <c r="A654" s="116">
        <v>44085</v>
      </c>
      <c r="B654" s="122" t="s">
        <v>38</v>
      </c>
      <c r="C654" s="122" t="s">
        <v>53</v>
      </c>
      <c r="D654" s="122" t="s">
        <v>199</v>
      </c>
      <c r="E654" s="122">
        <v>11</v>
      </c>
      <c r="F654" s="122" t="s">
        <v>19</v>
      </c>
      <c r="G654" s="122">
        <v>59</v>
      </c>
      <c r="H654" s="122">
        <v>100</v>
      </c>
      <c r="I654" s="122">
        <v>1</v>
      </c>
      <c r="J654" s="122">
        <v>45</v>
      </c>
      <c r="K654" s="122">
        <v>100</v>
      </c>
      <c r="L654" s="128">
        <v>7.4999999999999997E-2</v>
      </c>
      <c r="M654" s="128">
        <v>8.6805555555555566E-2</v>
      </c>
      <c r="N654" s="132">
        <v>1</v>
      </c>
      <c r="O654" s="133" t="s">
        <v>20</v>
      </c>
      <c r="P654" s="80" t="str">
        <f>_xlfn.CONCAT(D654,"_",Q654,"_",O654)</f>
        <v>TN_Domes_091120_F1</v>
      </c>
      <c r="Q654" s="109" t="s">
        <v>163</v>
      </c>
      <c r="R654" s="216"/>
    </row>
    <row r="655" spans="1:23" ht="15.75">
      <c r="A655" s="116">
        <v>44085</v>
      </c>
      <c r="B655" s="122" t="s">
        <v>38</v>
      </c>
      <c r="C655" s="122" t="s">
        <v>53</v>
      </c>
      <c r="D655" s="122" t="s">
        <v>199</v>
      </c>
      <c r="E655" s="122">
        <v>11</v>
      </c>
      <c r="F655" s="122" t="s">
        <v>19</v>
      </c>
      <c r="G655" s="122">
        <v>59</v>
      </c>
      <c r="H655" s="122">
        <v>100</v>
      </c>
      <c r="I655" s="122">
        <v>1</v>
      </c>
      <c r="J655" s="122">
        <v>45</v>
      </c>
      <c r="K655" s="122">
        <v>100</v>
      </c>
      <c r="L655" s="128">
        <v>7.4999999999999997E-2</v>
      </c>
      <c r="M655" s="128">
        <v>8.6805555555555566E-2</v>
      </c>
      <c r="N655" s="132">
        <v>1</v>
      </c>
      <c r="O655" s="134" t="s">
        <v>21</v>
      </c>
      <c r="P655" s="80" t="str">
        <f>_xlfn.CONCAT(D655,"_",Q655,"_",O655)</f>
        <v>TN_Domes_091120_F2</v>
      </c>
      <c r="Q655" s="109" t="s">
        <v>163</v>
      </c>
      <c r="R655" s="216"/>
    </row>
    <row r="656" spans="1:23" ht="15.75">
      <c r="A656" s="116">
        <v>44085</v>
      </c>
      <c r="B656" s="122" t="s">
        <v>38</v>
      </c>
      <c r="C656" s="122" t="s">
        <v>53</v>
      </c>
      <c r="D656" s="122" t="s">
        <v>199</v>
      </c>
      <c r="E656" s="122">
        <v>11</v>
      </c>
      <c r="F656" s="122" t="s">
        <v>19</v>
      </c>
      <c r="G656" s="122">
        <v>59</v>
      </c>
      <c r="H656" s="122">
        <v>100</v>
      </c>
      <c r="I656" s="122">
        <v>1</v>
      </c>
      <c r="J656" s="122">
        <v>45</v>
      </c>
      <c r="K656" s="122">
        <v>100</v>
      </c>
      <c r="L656" s="128">
        <v>7.4999999999999997E-2</v>
      </c>
      <c r="M656" s="128">
        <v>8.6805555555555566E-2</v>
      </c>
      <c r="N656" s="132">
        <v>1</v>
      </c>
      <c r="O656" s="122" t="s">
        <v>22</v>
      </c>
      <c r="P656" s="80" t="str">
        <f>_xlfn.CONCAT(D656,"_",Q656,"_",O656)</f>
        <v>TN_Domes_091120_F3</v>
      </c>
      <c r="Q656" s="109" t="s">
        <v>163</v>
      </c>
      <c r="R656" s="216"/>
    </row>
    <row r="657" spans="1:18" ht="15.75">
      <c r="A657" s="116">
        <v>44085</v>
      </c>
      <c r="B657" s="122" t="s">
        <v>38</v>
      </c>
      <c r="C657" s="122" t="s">
        <v>53</v>
      </c>
      <c r="D657" s="122" t="s">
        <v>199</v>
      </c>
      <c r="E657" s="122">
        <v>11</v>
      </c>
      <c r="F657" s="122" t="s">
        <v>19</v>
      </c>
      <c r="G657" s="122">
        <v>59</v>
      </c>
      <c r="H657" s="122">
        <v>90</v>
      </c>
      <c r="I657" s="122">
        <v>2</v>
      </c>
      <c r="J657" s="122">
        <v>77</v>
      </c>
      <c r="K657" s="122">
        <v>90</v>
      </c>
      <c r="L657" s="128">
        <v>8.9583333333333334E-2</v>
      </c>
      <c r="M657" s="128">
        <v>9.5833333333333326E-2</v>
      </c>
      <c r="N657" s="132">
        <v>0</v>
      </c>
      <c r="O657" s="122" t="s">
        <v>112</v>
      </c>
      <c r="P657" s="80" t="str">
        <f>_xlfn.CONCAT(D657,"_",Q657,"_",O657)</f>
        <v>TN_Domes_091120_F4</v>
      </c>
      <c r="Q657" s="109" t="s">
        <v>163</v>
      </c>
      <c r="R657" s="216"/>
    </row>
    <row r="658" spans="1:18" ht="15.75">
      <c r="A658" s="116">
        <v>44085</v>
      </c>
      <c r="B658" s="122" t="s">
        <v>38</v>
      </c>
      <c r="C658" s="122" t="s">
        <v>53</v>
      </c>
      <c r="D658" s="122" t="s">
        <v>199</v>
      </c>
      <c r="E658" s="122">
        <v>11</v>
      </c>
      <c r="F658" s="122" t="s">
        <v>19</v>
      </c>
      <c r="G658" s="122">
        <v>59</v>
      </c>
      <c r="H658" s="122">
        <v>90</v>
      </c>
      <c r="I658" s="122">
        <v>2</v>
      </c>
      <c r="J658" s="122">
        <v>77</v>
      </c>
      <c r="K658" s="122">
        <v>90</v>
      </c>
      <c r="L658" s="128">
        <v>8.9583333333333334E-2</v>
      </c>
      <c r="M658" s="128">
        <v>9.5833333333333326E-2</v>
      </c>
      <c r="N658" s="132">
        <v>0</v>
      </c>
      <c r="O658" s="122" t="s">
        <v>113</v>
      </c>
      <c r="P658" s="80" t="str">
        <f>_xlfn.CONCAT(D658,"_",Q658,"_",O658)</f>
        <v>TN_Domes_091120_F5</v>
      </c>
      <c r="Q658" s="109" t="s">
        <v>163</v>
      </c>
      <c r="R658" s="216"/>
    </row>
    <row r="659" spans="1:18" ht="15.75">
      <c r="A659" s="116">
        <v>44085</v>
      </c>
      <c r="B659" s="122" t="s">
        <v>38</v>
      </c>
      <c r="C659" s="122" t="s">
        <v>53</v>
      </c>
      <c r="D659" s="122" t="s">
        <v>199</v>
      </c>
      <c r="E659" s="122">
        <v>11</v>
      </c>
      <c r="F659" s="122" t="s">
        <v>19</v>
      </c>
      <c r="G659" s="122">
        <v>59</v>
      </c>
      <c r="H659" s="122">
        <v>90</v>
      </c>
      <c r="I659" s="122">
        <v>2</v>
      </c>
      <c r="J659" s="122">
        <v>77</v>
      </c>
      <c r="K659" s="122">
        <v>90</v>
      </c>
      <c r="L659" s="128">
        <v>8.9583333333333334E-2</v>
      </c>
      <c r="M659" s="128">
        <v>9.5833333333333326E-2</v>
      </c>
      <c r="N659" s="132">
        <v>0</v>
      </c>
      <c r="O659" s="122" t="s">
        <v>114</v>
      </c>
      <c r="P659" s="80" t="str">
        <f>_xlfn.CONCAT(D659,"_",Q659,"_",O659)</f>
        <v>TN_Domes_091120_F6</v>
      </c>
      <c r="Q659" s="109" t="s">
        <v>163</v>
      </c>
      <c r="R659" s="216"/>
    </row>
    <row r="660" spans="1:18" ht="15.75">
      <c r="A660" s="116">
        <v>44085</v>
      </c>
      <c r="B660" s="122" t="s">
        <v>38</v>
      </c>
      <c r="C660" s="122" t="s">
        <v>53</v>
      </c>
      <c r="D660" s="122" t="s">
        <v>199</v>
      </c>
      <c r="E660" s="122">
        <v>11</v>
      </c>
      <c r="F660" s="122" t="s">
        <v>19</v>
      </c>
      <c r="G660" s="122">
        <v>59</v>
      </c>
      <c r="H660" s="122">
        <v>80</v>
      </c>
      <c r="I660" s="122">
        <v>3</v>
      </c>
      <c r="J660" s="122">
        <v>95</v>
      </c>
      <c r="K660" s="122"/>
      <c r="L660" s="128">
        <v>9.7222222222222224E-2</v>
      </c>
      <c r="M660" s="128">
        <v>9.9999999999999992E-2</v>
      </c>
      <c r="N660" s="132" t="s">
        <v>36</v>
      </c>
      <c r="O660" s="122" t="s">
        <v>115</v>
      </c>
      <c r="P660" s="80" t="str">
        <f>_xlfn.CONCAT(D660,"_",Q660,"_",O660)</f>
        <v>TN_Domes_091120_F7</v>
      </c>
      <c r="Q660" s="101" t="s">
        <v>163</v>
      </c>
      <c r="R660" s="216"/>
    </row>
    <row r="661" spans="1:18" ht="15.75">
      <c r="A661" s="116">
        <v>44085</v>
      </c>
      <c r="B661" s="122" t="s">
        <v>38</v>
      </c>
      <c r="C661" s="122" t="s">
        <v>53</v>
      </c>
      <c r="D661" s="122" t="s">
        <v>199</v>
      </c>
      <c r="E661" s="122">
        <v>11</v>
      </c>
      <c r="F661" s="122" t="s">
        <v>19</v>
      </c>
      <c r="G661" s="122">
        <v>59</v>
      </c>
      <c r="H661" s="122">
        <v>80</v>
      </c>
      <c r="I661" s="122">
        <v>3</v>
      </c>
      <c r="J661" s="122">
        <v>95</v>
      </c>
      <c r="K661" s="122"/>
      <c r="L661" s="128">
        <v>9.7222222222222224E-2</v>
      </c>
      <c r="M661" s="128">
        <v>9.9999999999999992E-2</v>
      </c>
      <c r="N661" s="132" t="s">
        <v>36</v>
      </c>
      <c r="O661" s="122" t="s">
        <v>116</v>
      </c>
      <c r="P661" s="80" t="str">
        <f>_xlfn.CONCAT(D661,"_",Q661,"_",O661)</f>
        <v>TN_Domes_091120_F8</v>
      </c>
      <c r="Q661" s="109" t="s">
        <v>163</v>
      </c>
      <c r="R661" s="216"/>
    </row>
    <row r="662" spans="1:18" ht="15.75">
      <c r="A662" s="116">
        <v>44085</v>
      </c>
      <c r="B662" s="122" t="s">
        <v>38</v>
      </c>
      <c r="C662" s="122" t="s">
        <v>53</v>
      </c>
      <c r="D662" s="122" t="s">
        <v>199</v>
      </c>
      <c r="E662" s="122">
        <v>11</v>
      </c>
      <c r="F662" s="122" t="s">
        <v>19</v>
      </c>
      <c r="G662" s="122">
        <v>59</v>
      </c>
      <c r="H662" s="122">
        <v>80</v>
      </c>
      <c r="I662" s="122">
        <v>3</v>
      </c>
      <c r="J662" s="122">
        <v>95</v>
      </c>
      <c r="K662" s="122"/>
      <c r="L662" s="128">
        <v>9.7222222222222224E-2</v>
      </c>
      <c r="M662" s="128">
        <v>9.9999999999999992E-2</v>
      </c>
      <c r="N662" s="132" t="s">
        <v>36</v>
      </c>
      <c r="O662" s="122" t="s">
        <v>117</v>
      </c>
      <c r="P662" s="80" t="str">
        <f>_xlfn.CONCAT(D662,"_",Q662,"_",O662)</f>
        <v>TN_Domes_091120_F9</v>
      </c>
      <c r="Q662" s="101" t="s">
        <v>163</v>
      </c>
      <c r="R662" s="216"/>
    </row>
    <row r="663" spans="1:18" ht="15.75">
      <c r="A663" s="116">
        <v>44085</v>
      </c>
      <c r="B663" s="122" t="s">
        <v>38</v>
      </c>
      <c r="C663" s="122" t="s">
        <v>53</v>
      </c>
      <c r="D663" s="122" t="s">
        <v>199</v>
      </c>
      <c r="E663" s="122">
        <v>11</v>
      </c>
      <c r="F663" s="122" t="s">
        <v>19</v>
      </c>
      <c r="G663" s="122">
        <v>59</v>
      </c>
      <c r="H663" s="122">
        <v>70</v>
      </c>
      <c r="I663" s="122">
        <v>4</v>
      </c>
      <c r="J663" s="122">
        <v>121</v>
      </c>
      <c r="K663" s="122">
        <v>70</v>
      </c>
      <c r="L663" s="128">
        <v>0.10277777777777779</v>
      </c>
      <c r="M663" s="128">
        <v>0.10833333333333334</v>
      </c>
      <c r="N663" s="132">
        <v>23</v>
      </c>
      <c r="O663" s="122" t="s">
        <v>118</v>
      </c>
      <c r="P663" s="80" t="str">
        <f>_xlfn.CONCAT(D663,"_",Q663,"_",O663)</f>
        <v>TN_Domes_091120_F10</v>
      </c>
      <c r="Q663" s="109" t="s">
        <v>163</v>
      </c>
      <c r="R663" s="216"/>
    </row>
    <row r="664" spans="1:18" ht="15.75">
      <c r="A664" s="116">
        <v>44085</v>
      </c>
      <c r="B664" s="122" t="s">
        <v>38</v>
      </c>
      <c r="C664" s="122" t="s">
        <v>53</v>
      </c>
      <c r="D664" s="122" t="s">
        <v>199</v>
      </c>
      <c r="E664" s="122">
        <v>11</v>
      </c>
      <c r="F664" s="122" t="s">
        <v>19</v>
      </c>
      <c r="G664" s="122">
        <v>59</v>
      </c>
      <c r="H664" s="122">
        <v>70</v>
      </c>
      <c r="I664" s="122">
        <v>4</v>
      </c>
      <c r="J664" s="122">
        <v>121</v>
      </c>
      <c r="K664" s="122">
        <v>70</v>
      </c>
      <c r="L664" s="128">
        <v>0.10277777777777779</v>
      </c>
      <c r="M664" s="128">
        <v>0.10833333333333334</v>
      </c>
      <c r="N664" s="132">
        <v>23</v>
      </c>
      <c r="O664" s="122" t="s">
        <v>119</v>
      </c>
      <c r="P664" s="80" t="str">
        <f>_xlfn.CONCAT(D664,"_",Q664,"_",O664)</f>
        <v>TN_Domes_091120_F11</v>
      </c>
      <c r="Q664" s="101" t="s">
        <v>163</v>
      </c>
      <c r="R664" s="216"/>
    </row>
    <row r="665" spans="1:18" ht="15.75">
      <c r="A665" s="116">
        <v>44085</v>
      </c>
      <c r="B665" s="122" t="s">
        <v>38</v>
      </c>
      <c r="C665" s="122" t="s">
        <v>53</v>
      </c>
      <c r="D665" s="122" t="s">
        <v>199</v>
      </c>
      <c r="E665" s="122">
        <v>11</v>
      </c>
      <c r="F665" s="122" t="s">
        <v>19</v>
      </c>
      <c r="G665" s="122">
        <v>59</v>
      </c>
      <c r="H665" s="122">
        <v>70</v>
      </c>
      <c r="I665" s="122">
        <v>4</v>
      </c>
      <c r="J665" s="122">
        <v>121</v>
      </c>
      <c r="K665" s="122">
        <v>70</v>
      </c>
      <c r="L665" s="128">
        <v>0.10277777777777779</v>
      </c>
      <c r="M665" s="128">
        <v>0.10833333333333334</v>
      </c>
      <c r="N665" s="132">
        <v>23</v>
      </c>
      <c r="O665" s="122" t="s">
        <v>120</v>
      </c>
      <c r="P665" s="80" t="str">
        <f>_xlfn.CONCAT(D665,"_",Q665,"_",O665)</f>
        <v>TN_Domes_091120_F12</v>
      </c>
      <c r="Q665" s="109" t="s">
        <v>163</v>
      </c>
      <c r="R665" s="216"/>
    </row>
    <row r="666" spans="1:18" ht="15.75">
      <c r="A666" s="116">
        <v>44085</v>
      </c>
      <c r="B666" s="122" t="s">
        <v>38</v>
      </c>
      <c r="C666" s="122" t="s">
        <v>53</v>
      </c>
      <c r="D666" s="122" t="s">
        <v>199</v>
      </c>
      <c r="E666" s="122">
        <v>11</v>
      </c>
      <c r="F666" s="122" t="s">
        <v>19</v>
      </c>
      <c r="G666" s="122">
        <v>59</v>
      </c>
      <c r="H666" s="122">
        <v>60</v>
      </c>
      <c r="I666" s="122">
        <v>5</v>
      </c>
      <c r="J666" s="122">
        <v>150</v>
      </c>
      <c r="K666" s="122">
        <v>80</v>
      </c>
      <c r="L666" s="128">
        <v>0.11180555555555556</v>
      </c>
      <c r="M666" s="128">
        <v>0.11388888888888889</v>
      </c>
      <c r="N666" s="132" t="s">
        <v>36</v>
      </c>
      <c r="O666" s="122" t="s">
        <v>121</v>
      </c>
      <c r="P666" s="80" t="str">
        <f>_xlfn.CONCAT(D666,"_",Q666,"_",O666)</f>
        <v>TN_Domes_091120_F13</v>
      </c>
      <c r="Q666" s="101" t="s">
        <v>163</v>
      </c>
      <c r="R666" s="216"/>
    </row>
    <row r="667" spans="1:18" ht="15.75">
      <c r="A667" s="116">
        <v>44085</v>
      </c>
      <c r="B667" s="122" t="s">
        <v>38</v>
      </c>
      <c r="C667" s="122" t="s">
        <v>53</v>
      </c>
      <c r="D667" s="122" t="s">
        <v>199</v>
      </c>
      <c r="E667" s="122">
        <v>11</v>
      </c>
      <c r="F667" s="122" t="s">
        <v>19</v>
      </c>
      <c r="G667" s="122">
        <v>59</v>
      </c>
      <c r="H667" s="122">
        <v>60</v>
      </c>
      <c r="I667" s="122">
        <v>5</v>
      </c>
      <c r="J667" s="122">
        <v>150</v>
      </c>
      <c r="K667" s="122">
        <v>80</v>
      </c>
      <c r="L667" s="128">
        <v>0.11180555555555556</v>
      </c>
      <c r="M667" s="128">
        <v>0.11388888888888889</v>
      </c>
      <c r="N667" s="132" t="s">
        <v>36</v>
      </c>
      <c r="O667" s="122" t="s">
        <v>122</v>
      </c>
      <c r="P667" s="80" t="str">
        <f>_xlfn.CONCAT(D667,"_",Q667,"_",O667)</f>
        <v>TN_Domes_091120_F14</v>
      </c>
      <c r="Q667" s="109" t="s">
        <v>163</v>
      </c>
      <c r="R667" s="216"/>
    </row>
    <row r="668" spans="1:18" ht="15.75">
      <c r="A668" s="116">
        <v>44085</v>
      </c>
      <c r="B668" s="122" t="s">
        <v>38</v>
      </c>
      <c r="C668" s="122" t="s">
        <v>53</v>
      </c>
      <c r="D668" s="122" t="s">
        <v>199</v>
      </c>
      <c r="E668" s="122">
        <v>11</v>
      </c>
      <c r="F668" s="122" t="s">
        <v>19</v>
      </c>
      <c r="G668" s="122">
        <v>59</v>
      </c>
      <c r="H668" s="122">
        <v>60</v>
      </c>
      <c r="I668" s="122">
        <v>5</v>
      </c>
      <c r="J668" s="122">
        <v>150</v>
      </c>
      <c r="K668" s="122">
        <v>80</v>
      </c>
      <c r="L668" s="128">
        <v>0.11180555555555556</v>
      </c>
      <c r="M668" s="128">
        <v>0.11388888888888889</v>
      </c>
      <c r="N668" s="132" t="s">
        <v>36</v>
      </c>
      <c r="O668" s="122" t="s">
        <v>123</v>
      </c>
      <c r="P668" s="80" t="str">
        <f>_xlfn.CONCAT(D668,"_",Q668,"_",O668)</f>
        <v>TN_Domes_091120_F15</v>
      </c>
      <c r="Q668" s="101" t="s">
        <v>163</v>
      </c>
      <c r="R668" s="216"/>
    </row>
    <row r="669" spans="1:18" ht="15.75">
      <c r="A669" s="86">
        <v>44095</v>
      </c>
      <c r="B669" s="75"/>
      <c r="C669" s="75" t="s">
        <v>53</v>
      </c>
      <c r="D669" s="75" t="s">
        <v>199</v>
      </c>
      <c r="E669" s="75"/>
      <c r="F669" s="75"/>
      <c r="G669" s="75">
        <v>63</v>
      </c>
      <c r="H669" s="75">
        <v>15</v>
      </c>
      <c r="I669" s="75">
        <v>1</v>
      </c>
      <c r="J669" s="75">
        <v>145</v>
      </c>
      <c r="K669" s="75">
        <v>80</v>
      </c>
      <c r="L669" s="81" t="s">
        <v>36</v>
      </c>
      <c r="M669" s="81" t="s">
        <v>36</v>
      </c>
      <c r="N669" s="79">
        <v>22</v>
      </c>
      <c r="O669" s="75" t="s">
        <v>112</v>
      </c>
      <c r="P669" s="80" t="str">
        <f>_xlfn.CONCAT(D669,"_",Q669,"_",O669)</f>
        <v>TN_Domes_092120_F4</v>
      </c>
      <c r="Q669" s="109" t="s">
        <v>164</v>
      </c>
      <c r="R669" s="216"/>
    </row>
    <row r="670" spans="1:18" ht="15.75">
      <c r="A670" s="86">
        <v>44095</v>
      </c>
      <c r="B670" s="75"/>
      <c r="C670" s="75" t="s">
        <v>53</v>
      </c>
      <c r="D670" s="75" t="s">
        <v>199</v>
      </c>
      <c r="E670" s="75"/>
      <c r="F670" s="75"/>
      <c r="G670" s="75">
        <v>63</v>
      </c>
      <c r="H670" s="75">
        <v>15</v>
      </c>
      <c r="I670" s="75">
        <v>1</v>
      </c>
      <c r="J670" s="75">
        <v>145</v>
      </c>
      <c r="K670" s="75">
        <v>80</v>
      </c>
      <c r="L670" s="81" t="s">
        <v>36</v>
      </c>
      <c r="M670" s="81" t="s">
        <v>36</v>
      </c>
      <c r="N670" s="79">
        <v>22</v>
      </c>
      <c r="O670" s="75" t="s">
        <v>113</v>
      </c>
      <c r="P670" s="80" t="str">
        <f>_xlfn.CONCAT(D670,"_",Q670,"_",O670)</f>
        <v>TN_Domes_092120_F5</v>
      </c>
      <c r="Q670" s="101" t="s">
        <v>164</v>
      </c>
      <c r="R670" s="216"/>
    </row>
    <row r="671" spans="1:18" ht="15.75">
      <c r="A671" s="86">
        <v>44095</v>
      </c>
      <c r="B671" s="75"/>
      <c r="C671" s="75" t="s">
        <v>53</v>
      </c>
      <c r="D671" s="75" t="s">
        <v>199</v>
      </c>
      <c r="E671" s="75"/>
      <c r="F671" s="75"/>
      <c r="G671" s="75">
        <v>63</v>
      </c>
      <c r="H671" s="75">
        <v>15</v>
      </c>
      <c r="I671" s="75">
        <v>1</v>
      </c>
      <c r="J671" s="75">
        <v>145</v>
      </c>
      <c r="K671" s="75">
        <v>80</v>
      </c>
      <c r="L671" s="81" t="s">
        <v>36</v>
      </c>
      <c r="M671" s="81" t="s">
        <v>36</v>
      </c>
      <c r="N671" s="79">
        <v>22</v>
      </c>
      <c r="O671" s="75" t="s">
        <v>114</v>
      </c>
      <c r="P671" s="80" t="str">
        <f>_xlfn.CONCAT(D671,"_",Q671,"_",O671)</f>
        <v>TN_Domes_092120_F6</v>
      </c>
      <c r="Q671" s="109" t="s">
        <v>164</v>
      </c>
      <c r="R671" s="216"/>
    </row>
    <row r="672" spans="1:18" ht="15.75">
      <c r="A672" s="86">
        <v>44095</v>
      </c>
      <c r="B672" s="75"/>
      <c r="C672" s="75" t="s">
        <v>53</v>
      </c>
      <c r="D672" s="75" t="s">
        <v>199</v>
      </c>
      <c r="E672" s="75"/>
      <c r="F672" s="75"/>
      <c r="G672" s="75">
        <v>63</v>
      </c>
      <c r="H672" s="75">
        <v>15</v>
      </c>
      <c r="I672" s="75">
        <v>2</v>
      </c>
      <c r="J672" s="75">
        <v>130</v>
      </c>
      <c r="K672" s="75">
        <v>60</v>
      </c>
      <c r="L672" s="78">
        <v>0.15416666666666667</v>
      </c>
      <c r="M672" s="78">
        <v>0.15763888888888888</v>
      </c>
      <c r="N672" s="81">
        <v>18</v>
      </c>
      <c r="O672" s="75" t="s">
        <v>20</v>
      </c>
      <c r="P672" s="80" t="str">
        <f>_xlfn.CONCAT(D672,"_",Q672,"_",O672)</f>
        <v>TN_Domes_092120_F1</v>
      </c>
      <c r="Q672" s="101" t="s">
        <v>164</v>
      </c>
      <c r="R672" s="216"/>
    </row>
    <row r="673" spans="1:18" ht="15.75">
      <c r="A673" s="86">
        <v>44095</v>
      </c>
      <c r="B673" s="75"/>
      <c r="C673" s="75" t="s">
        <v>53</v>
      </c>
      <c r="D673" s="75" t="s">
        <v>199</v>
      </c>
      <c r="E673" s="75"/>
      <c r="F673" s="75"/>
      <c r="G673" s="75">
        <v>63</v>
      </c>
      <c r="H673" s="75">
        <v>15</v>
      </c>
      <c r="I673" s="75">
        <v>2</v>
      </c>
      <c r="J673" s="75">
        <v>130</v>
      </c>
      <c r="K673" s="75">
        <v>60</v>
      </c>
      <c r="L673" s="78">
        <v>0.15416666666666667</v>
      </c>
      <c r="M673" s="78">
        <v>0.15763888888888888</v>
      </c>
      <c r="N673" s="81">
        <v>18</v>
      </c>
      <c r="O673" s="75" t="s">
        <v>21</v>
      </c>
      <c r="P673" s="80" t="str">
        <f>_xlfn.CONCAT(D673,"_",Q673,"_",O673)</f>
        <v>TN_Domes_092120_F2</v>
      </c>
      <c r="Q673" s="109" t="s">
        <v>164</v>
      </c>
      <c r="R673" s="216"/>
    </row>
    <row r="674" spans="1:18" ht="15.75">
      <c r="A674" s="86">
        <v>44095</v>
      </c>
      <c r="B674" s="75"/>
      <c r="C674" s="75" t="s">
        <v>53</v>
      </c>
      <c r="D674" s="75" t="s">
        <v>199</v>
      </c>
      <c r="E674" s="75"/>
      <c r="F674" s="75"/>
      <c r="G674" s="75">
        <v>63</v>
      </c>
      <c r="H674" s="75">
        <v>15</v>
      </c>
      <c r="I674" s="75">
        <v>2</v>
      </c>
      <c r="J674" s="75">
        <v>130</v>
      </c>
      <c r="K674" s="75">
        <v>60</v>
      </c>
      <c r="L674" s="78">
        <v>0.15416666666666667</v>
      </c>
      <c r="M674" s="78">
        <v>0.15763888888888888</v>
      </c>
      <c r="N674" s="81">
        <v>18</v>
      </c>
      <c r="O674" s="75" t="s">
        <v>22</v>
      </c>
      <c r="P674" s="80" t="str">
        <f>_xlfn.CONCAT(D674,"_",Q674,"_",O674)</f>
        <v>TN_Domes_092120_F3</v>
      </c>
      <c r="Q674" s="109" t="s">
        <v>164</v>
      </c>
      <c r="R674" s="216"/>
    </row>
    <row r="675" spans="1:18" ht="15.75">
      <c r="A675" s="86">
        <v>44095</v>
      </c>
      <c r="B675" s="75"/>
      <c r="C675" s="75" t="s">
        <v>53</v>
      </c>
      <c r="D675" s="75" t="s">
        <v>199</v>
      </c>
      <c r="E675" s="75"/>
      <c r="F675" s="75"/>
      <c r="G675" s="75">
        <v>63</v>
      </c>
      <c r="H675" s="75">
        <v>15</v>
      </c>
      <c r="I675" s="75">
        <v>3</v>
      </c>
      <c r="J675" s="75">
        <v>50</v>
      </c>
      <c r="K675" s="75">
        <v>75</v>
      </c>
      <c r="L675" s="81" t="s">
        <v>36</v>
      </c>
      <c r="M675" s="81" t="s">
        <v>36</v>
      </c>
      <c r="N675" s="81" t="s">
        <v>36</v>
      </c>
      <c r="O675" s="75" t="s">
        <v>115</v>
      </c>
      <c r="P675" s="80" t="str">
        <f>_xlfn.CONCAT(D675,"_",Q675,"_",O675)</f>
        <v>TN_Domes_092120_F7</v>
      </c>
      <c r="Q675" s="109" t="s">
        <v>164</v>
      </c>
      <c r="R675" s="216"/>
    </row>
    <row r="676" spans="1:18" ht="15.75">
      <c r="A676" s="86">
        <v>44095</v>
      </c>
      <c r="B676" s="75"/>
      <c r="C676" s="75" t="s">
        <v>53</v>
      </c>
      <c r="D676" s="75" t="s">
        <v>199</v>
      </c>
      <c r="E676" s="75"/>
      <c r="F676" s="75"/>
      <c r="G676" s="75">
        <v>63</v>
      </c>
      <c r="H676" s="75">
        <v>15</v>
      </c>
      <c r="I676" s="75">
        <v>3</v>
      </c>
      <c r="J676" s="75">
        <v>50</v>
      </c>
      <c r="K676" s="75">
        <v>75</v>
      </c>
      <c r="L676" s="81" t="s">
        <v>36</v>
      </c>
      <c r="M676" s="81" t="s">
        <v>36</v>
      </c>
      <c r="N676" s="81" t="s">
        <v>36</v>
      </c>
      <c r="O676" s="75" t="s">
        <v>116</v>
      </c>
      <c r="P676" s="80" t="str">
        <f>_xlfn.CONCAT(D676,"_",Q676,"_",O676)</f>
        <v>TN_Domes_092120_F8</v>
      </c>
      <c r="Q676" s="109" t="s">
        <v>164</v>
      </c>
      <c r="R676" s="216"/>
    </row>
    <row r="677" spans="1:18" ht="15.75">
      <c r="A677" s="86">
        <v>44095</v>
      </c>
      <c r="B677" s="75"/>
      <c r="C677" s="75" t="s">
        <v>53</v>
      </c>
      <c r="D677" s="75" t="s">
        <v>199</v>
      </c>
      <c r="E677" s="75"/>
      <c r="F677" s="75"/>
      <c r="G677" s="75">
        <v>63</v>
      </c>
      <c r="H677" s="75">
        <v>15</v>
      </c>
      <c r="I677" s="75">
        <v>3</v>
      </c>
      <c r="J677" s="75">
        <v>50</v>
      </c>
      <c r="K677" s="75">
        <v>75</v>
      </c>
      <c r="L677" s="81" t="s">
        <v>36</v>
      </c>
      <c r="M677" s="81" t="s">
        <v>36</v>
      </c>
      <c r="N677" s="81" t="s">
        <v>36</v>
      </c>
      <c r="O677" s="75" t="s">
        <v>117</v>
      </c>
      <c r="P677" s="80" t="str">
        <f>_xlfn.CONCAT(D677,"_",Q677,"_",O677)</f>
        <v>TN_Domes_092120_F9</v>
      </c>
      <c r="Q677" s="109" t="s">
        <v>164</v>
      </c>
      <c r="R677" s="216"/>
    </row>
    <row r="678" spans="1:18" ht="15.75">
      <c r="A678" s="86">
        <v>44095</v>
      </c>
      <c r="B678" s="75"/>
      <c r="C678" s="75" t="s">
        <v>53</v>
      </c>
      <c r="D678" s="75" t="s">
        <v>199</v>
      </c>
      <c r="E678" s="75"/>
      <c r="F678" s="75"/>
      <c r="G678" s="75">
        <v>63</v>
      </c>
      <c r="H678" s="75">
        <v>15</v>
      </c>
      <c r="I678" s="75">
        <v>4</v>
      </c>
      <c r="J678" s="75">
        <v>120</v>
      </c>
      <c r="K678" s="75">
        <v>50</v>
      </c>
      <c r="L678" s="81" t="s">
        <v>36</v>
      </c>
      <c r="M678" s="81" t="s">
        <v>36</v>
      </c>
      <c r="N678" s="81" t="s">
        <v>36</v>
      </c>
      <c r="O678" s="75" t="s">
        <v>118</v>
      </c>
      <c r="P678" s="80" t="str">
        <f>_xlfn.CONCAT(D678,"_",Q678,"_",O678)</f>
        <v>TN_Domes_092120_F10</v>
      </c>
      <c r="Q678" s="109" t="s">
        <v>164</v>
      </c>
      <c r="R678" s="216"/>
    </row>
    <row r="679" spans="1:18" ht="15.75">
      <c r="A679" s="86">
        <v>44095</v>
      </c>
      <c r="B679" s="75"/>
      <c r="C679" s="75" t="s">
        <v>53</v>
      </c>
      <c r="D679" s="75" t="s">
        <v>199</v>
      </c>
      <c r="E679" s="75"/>
      <c r="F679" s="75"/>
      <c r="G679" s="75">
        <v>63</v>
      </c>
      <c r="H679" s="75">
        <v>15</v>
      </c>
      <c r="I679" s="75">
        <v>4</v>
      </c>
      <c r="J679" s="75">
        <v>120</v>
      </c>
      <c r="K679" s="75">
        <v>50</v>
      </c>
      <c r="L679" s="81" t="s">
        <v>36</v>
      </c>
      <c r="M679" s="81" t="s">
        <v>36</v>
      </c>
      <c r="N679" s="81" t="s">
        <v>36</v>
      </c>
      <c r="O679" s="75" t="s">
        <v>119</v>
      </c>
      <c r="P679" s="80" t="str">
        <f>_xlfn.CONCAT(D679,"_",Q679,"_",O679)</f>
        <v>TN_Domes_092120_F11</v>
      </c>
      <c r="Q679" s="109" t="s">
        <v>164</v>
      </c>
      <c r="R679" s="216"/>
    </row>
    <row r="680" spans="1:18" ht="15.75">
      <c r="A680" s="86">
        <v>44095</v>
      </c>
      <c r="B680" s="75"/>
      <c r="C680" s="75" t="s">
        <v>53</v>
      </c>
      <c r="D680" s="75" t="s">
        <v>199</v>
      </c>
      <c r="E680" s="75"/>
      <c r="F680" s="75"/>
      <c r="G680" s="75">
        <v>63</v>
      </c>
      <c r="H680" s="75">
        <v>15</v>
      </c>
      <c r="I680" s="75">
        <v>4</v>
      </c>
      <c r="J680" s="75">
        <v>120</v>
      </c>
      <c r="K680" s="75">
        <v>50</v>
      </c>
      <c r="L680" s="81" t="s">
        <v>36</v>
      </c>
      <c r="M680" s="81" t="s">
        <v>36</v>
      </c>
      <c r="N680" s="81" t="s">
        <v>36</v>
      </c>
      <c r="O680" s="75" t="s">
        <v>120</v>
      </c>
      <c r="P680" s="80" t="str">
        <f>_xlfn.CONCAT(D680,"_",Q680,"_",O680)</f>
        <v>TN_Domes_092120_F12</v>
      </c>
      <c r="Q680" s="109" t="s">
        <v>164</v>
      </c>
      <c r="R680" s="216"/>
    </row>
    <row r="681" spans="1:18" ht="15.75">
      <c r="A681" s="86">
        <v>44095</v>
      </c>
      <c r="B681" s="75"/>
      <c r="C681" s="75" t="s">
        <v>53</v>
      </c>
      <c r="D681" s="75" t="s">
        <v>199</v>
      </c>
      <c r="E681" s="75"/>
      <c r="F681" s="75"/>
      <c r="G681" s="75">
        <v>63</v>
      </c>
      <c r="H681" s="75">
        <v>15</v>
      </c>
      <c r="I681" s="75">
        <v>5</v>
      </c>
      <c r="J681" s="78">
        <v>6.5972222222222224E-2</v>
      </c>
      <c r="K681" s="75">
        <v>75</v>
      </c>
      <c r="L681" s="81" t="s">
        <v>36</v>
      </c>
      <c r="M681" s="81" t="s">
        <v>36</v>
      </c>
      <c r="N681" s="79">
        <v>15</v>
      </c>
      <c r="O681" s="75" t="s">
        <v>121</v>
      </c>
      <c r="P681" s="80" t="str">
        <f>_xlfn.CONCAT(D681,"_",Q681,"_",O681)</f>
        <v>TN_Domes_092120_F13</v>
      </c>
      <c r="Q681" s="109" t="s">
        <v>164</v>
      </c>
      <c r="R681" s="216"/>
    </row>
    <row r="682" spans="1:18" ht="15.75">
      <c r="A682" s="86">
        <v>44095</v>
      </c>
      <c r="B682" s="75"/>
      <c r="C682" s="75" t="s">
        <v>53</v>
      </c>
      <c r="D682" s="75" t="s">
        <v>199</v>
      </c>
      <c r="E682" s="75"/>
      <c r="F682" s="75"/>
      <c r="G682" s="75">
        <v>63</v>
      </c>
      <c r="H682" s="75">
        <v>15</v>
      </c>
      <c r="I682" s="75">
        <v>5</v>
      </c>
      <c r="J682" s="78">
        <v>6.5972222222222224E-2</v>
      </c>
      <c r="K682" s="75">
        <v>75</v>
      </c>
      <c r="L682" s="81" t="s">
        <v>36</v>
      </c>
      <c r="M682" s="81" t="s">
        <v>36</v>
      </c>
      <c r="N682" s="79">
        <v>15</v>
      </c>
      <c r="O682" s="80" t="s">
        <v>122</v>
      </c>
      <c r="P682" s="80" t="str">
        <f>_xlfn.CONCAT(D682,"_",Q682,"_",O682)</f>
        <v>TN_Domes_092120_F14</v>
      </c>
      <c r="Q682" s="109" t="s">
        <v>164</v>
      </c>
      <c r="R682" s="216"/>
    </row>
    <row r="683" spans="1:18" ht="15.75">
      <c r="A683" s="86">
        <v>44095</v>
      </c>
      <c r="B683" s="75"/>
      <c r="C683" s="75" t="s">
        <v>53</v>
      </c>
      <c r="D683" s="75" t="s">
        <v>199</v>
      </c>
      <c r="E683" s="75"/>
      <c r="F683" s="75"/>
      <c r="G683" s="75">
        <v>63</v>
      </c>
      <c r="H683" s="75">
        <v>15</v>
      </c>
      <c r="I683" s="75">
        <v>5</v>
      </c>
      <c r="J683" s="78">
        <v>6.5972222222222224E-2</v>
      </c>
      <c r="K683" s="75">
        <v>75</v>
      </c>
      <c r="L683" s="81" t="s">
        <v>36</v>
      </c>
      <c r="M683" s="81" t="s">
        <v>36</v>
      </c>
      <c r="N683" s="79">
        <v>15</v>
      </c>
      <c r="O683" s="80" t="s">
        <v>123</v>
      </c>
      <c r="P683" s="80" t="str">
        <f>_xlfn.CONCAT(D683,"_",Q683,"_",O683)</f>
        <v>TN_Domes_092120_F15</v>
      </c>
      <c r="Q683" s="109" t="s">
        <v>164</v>
      </c>
      <c r="R683" s="216"/>
    </row>
    <row r="684" spans="1:18" ht="15.75">
      <c r="A684" s="116">
        <v>44086</v>
      </c>
      <c r="B684" s="122" t="s">
        <v>57</v>
      </c>
      <c r="C684" s="122" t="s">
        <v>62</v>
      </c>
      <c r="D684" s="122" t="s">
        <v>200</v>
      </c>
      <c r="E684" s="122">
        <v>23</v>
      </c>
      <c r="F684" s="122" t="s">
        <v>35</v>
      </c>
      <c r="G684" s="122">
        <v>72</v>
      </c>
      <c r="H684" s="122">
        <v>40</v>
      </c>
      <c r="I684" s="122">
        <v>1</v>
      </c>
      <c r="J684" s="122">
        <v>22.3</v>
      </c>
      <c r="K684" s="122">
        <v>75</v>
      </c>
      <c r="L684" s="128">
        <v>0.17291666666666669</v>
      </c>
      <c r="M684" s="128">
        <v>0.1763888888888889</v>
      </c>
      <c r="N684" s="132">
        <v>15</v>
      </c>
      <c r="O684" s="122" t="s">
        <v>20</v>
      </c>
      <c r="P684" s="80" t="str">
        <f>_xlfn.CONCAT(D684,"_",Q684,"_",O684)</f>
        <v>UQ_Cotes_Rd_091220_F1</v>
      </c>
      <c r="Q684" s="101" t="s">
        <v>159</v>
      </c>
      <c r="R684" s="216"/>
    </row>
    <row r="685" spans="1:18" ht="15.75">
      <c r="A685" s="116">
        <v>44086</v>
      </c>
      <c r="B685" s="122" t="s">
        <v>57</v>
      </c>
      <c r="C685" s="122" t="s">
        <v>62</v>
      </c>
      <c r="D685" s="122" t="s">
        <v>200</v>
      </c>
      <c r="E685" s="122">
        <v>23</v>
      </c>
      <c r="F685" s="122" t="s">
        <v>35</v>
      </c>
      <c r="G685" s="122">
        <v>72</v>
      </c>
      <c r="H685" s="122">
        <v>40</v>
      </c>
      <c r="I685" s="122">
        <v>1</v>
      </c>
      <c r="J685" s="122">
        <v>22.3</v>
      </c>
      <c r="K685" s="122">
        <v>75</v>
      </c>
      <c r="L685" s="128">
        <v>0.17291666666666669</v>
      </c>
      <c r="M685" s="128">
        <v>0.1763888888888889</v>
      </c>
      <c r="N685" s="132">
        <v>15</v>
      </c>
      <c r="O685" s="122" t="s">
        <v>21</v>
      </c>
      <c r="P685" s="80" t="str">
        <f>_xlfn.CONCAT(D685,"_",Q685,"_",O685)</f>
        <v>UQ_Cotes_Rd_091220_F2</v>
      </c>
      <c r="Q685" s="101" t="s">
        <v>159</v>
      </c>
      <c r="R685" s="216"/>
    </row>
    <row r="686" spans="1:18" ht="15.75">
      <c r="A686" s="116">
        <v>44086</v>
      </c>
      <c r="B686" s="122" t="s">
        <v>57</v>
      </c>
      <c r="C686" s="122" t="s">
        <v>62</v>
      </c>
      <c r="D686" s="122" t="s">
        <v>200</v>
      </c>
      <c r="E686" s="122">
        <v>23</v>
      </c>
      <c r="F686" s="122" t="s">
        <v>35</v>
      </c>
      <c r="G686" s="122">
        <v>72</v>
      </c>
      <c r="H686" s="122">
        <v>40</v>
      </c>
      <c r="I686" s="122">
        <v>1</v>
      </c>
      <c r="J686" s="122">
        <v>22.3</v>
      </c>
      <c r="K686" s="122">
        <v>75</v>
      </c>
      <c r="L686" s="128">
        <v>0.17291666666666669</v>
      </c>
      <c r="M686" s="128">
        <v>0.1763888888888889</v>
      </c>
      <c r="N686" s="132">
        <v>15</v>
      </c>
      <c r="O686" s="122" t="s">
        <v>22</v>
      </c>
      <c r="P686" s="80" t="str">
        <f>_xlfn.CONCAT(D686,"_",Q686,"_",O686)</f>
        <v>UQ_Cotes_Rd_091220_F3</v>
      </c>
      <c r="Q686" s="101" t="s">
        <v>159</v>
      </c>
      <c r="R686" s="216"/>
    </row>
    <row r="687" spans="1:18" ht="15.75">
      <c r="A687" s="116">
        <v>44086</v>
      </c>
      <c r="B687" s="122" t="s">
        <v>57</v>
      </c>
      <c r="C687" s="122" t="s">
        <v>62</v>
      </c>
      <c r="D687" s="122" t="s">
        <v>200</v>
      </c>
      <c r="E687" s="122">
        <v>23</v>
      </c>
      <c r="F687" s="122" t="s">
        <v>35</v>
      </c>
      <c r="G687" s="122">
        <v>72</v>
      </c>
      <c r="H687" s="122">
        <v>40</v>
      </c>
      <c r="I687" s="122">
        <v>2</v>
      </c>
      <c r="J687" s="122">
        <v>52.1</v>
      </c>
      <c r="K687" s="122">
        <v>80</v>
      </c>
      <c r="L687" s="128">
        <v>0.18055555555555555</v>
      </c>
      <c r="M687" s="128">
        <v>0.18402777777777779</v>
      </c>
      <c r="N687" s="132">
        <v>14</v>
      </c>
      <c r="O687" s="122" t="s">
        <v>112</v>
      </c>
      <c r="P687" s="80" t="str">
        <f>_xlfn.CONCAT(D687,"_",Q687,"_",O687)</f>
        <v>UQ_Cotes_Rd_091220_F4</v>
      </c>
      <c r="Q687" s="101" t="s">
        <v>159</v>
      </c>
      <c r="R687" s="216"/>
    </row>
    <row r="688" spans="1:18" ht="15.75">
      <c r="A688" s="116">
        <v>44086</v>
      </c>
      <c r="B688" s="122" t="s">
        <v>57</v>
      </c>
      <c r="C688" s="122" t="s">
        <v>62</v>
      </c>
      <c r="D688" s="122" t="s">
        <v>200</v>
      </c>
      <c r="E688" s="122">
        <v>23</v>
      </c>
      <c r="F688" s="122" t="s">
        <v>35</v>
      </c>
      <c r="G688" s="122">
        <v>72</v>
      </c>
      <c r="H688" s="122">
        <v>40</v>
      </c>
      <c r="I688" s="122">
        <v>2</v>
      </c>
      <c r="J688" s="122">
        <v>52.1</v>
      </c>
      <c r="K688" s="122">
        <v>80</v>
      </c>
      <c r="L688" s="128">
        <v>0.18055555555555555</v>
      </c>
      <c r="M688" s="128">
        <v>0.18402777777777779</v>
      </c>
      <c r="N688" s="132">
        <v>14</v>
      </c>
      <c r="O688" s="122" t="s">
        <v>113</v>
      </c>
      <c r="P688" s="80" t="str">
        <f>_xlfn.CONCAT(D688,"_",Q688,"_",O688)</f>
        <v>UQ_Cotes_Rd_091220_F5</v>
      </c>
      <c r="Q688" s="101" t="s">
        <v>159</v>
      </c>
      <c r="R688" s="216"/>
    </row>
    <row r="689" spans="1:23" ht="15.75">
      <c r="A689" s="116">
        <v>44086</v>
      </c>
      <c r="B689" s="122" t="s">
        <v>57</v>
      </c>
      <c r="C689" s="122" t="s">
        <v>62</v>
      </c>
      <c r="D689" s="122" t="s">
        <v>200</v>
      </c>
      <c r="E689" s="122">
        <v>23</v>
      </c>
      <c r="F689" s="122" t="s">
        <v>35</v>
      </c>
      <c r="G689" s="122">
        <v>72</v>
      </c>
      <c r="H689" s="122">
        <v>40</v>
      </c>
      <c r="I689" s="122">
        <v>2</v>
      </c>
      <c r="J689" s="122">
        <v>52.1</v>
      </c>
      <c r="K689" s="122">
        <v>80</v>
      </c>
      <c r="L689" s="128">
        <v>0.18055555555555555</v>
      </c>
      <c r="M689" s="128">
        <v>0.18402777777777779</v>
      </c>
      <c r="N689" s="132">
        <v>14</v>
      </c>
      <c r="O689" s="122" t="s">
        <v>114</v>
      </c>
      <c r="P689" s="80" t="str">
        <f>_xlfn.CONCAT(D689,"_",Q689,"_",O689)</f>
        <v>UQ_Cotes_Rd_091220_F6</v>
      </c>
      <c r="Q689" s="101" t="s">
        <v>159</v>
      </c>
      <c r="R689" s="216"/>
    </row>
    <row r="690" spans="1:23" ht="15.75">
      <c r="A690" s="116">
        <v>44086</v>
      </c>
      <c r="B690" s="122" t="s">
        <v>57</v>
      </c>
      <c r="C690" s="122" t="s">
        <v>62</v>
      </c>
      <c r="D690" s="122" t="s">
        <v>200</v>
      </c>
      <c r="E690" s="122">
        <v>23</v>
      </c>
      <c r="F690" s="122" t="s">
        <v>35</v>
      </c>
      <c r="G690" s="122">
        <v>72</v>
      </c>
      <c r="H690" s="122">
        <v>40</v>
      </c>
      <c r="I690" s="122">
        <v>3</v>
      </c>
      <c r="J690" s="122">
        <v>73.5</v>
      </c>
      <c r="K690" s="122">
        <v>85</v>
      </c>
      <c r="L690" s="128">
        <v>0.1875</v>
      </c>
      <c r="M690" s="128">
        <v>0.19097222222222221</v>
      </c>
      <c r="N690" s="132">
        <v>15</v>
      </c>
      <c r="O690" s="122" t="s">
        <v>115</v>
      </c>
      <c r="P690" s="80" t="str">
        <f>_xlfn.CONCAT(D690,"_",Q690,"_",O690)</f>
        <v>UQ_Cotes_Rd_091220_F7</v>
      </c>
      <c r="Q690" s="101" t="s">
        <v>159</v>
      </c>
      <c r="R690" s="216"/>
    </row>
    <row r="691" spans="1:23" ht="15.75">
      <c r="A691" s="116">
        <v>44086</v>
      </c>
      <c r="B691" s="122" t="s">
        <v>57</v>
      </c>
      <c r="C691" s="122" t="s">
        <v>62</v>
      </c>
      <c r="D691" s="122" t="s">
        <v>200</v>
      </c>
      <c r="E691" s="122">
        <v>23</v>
      </c>
      <c r="F691" s="122" t="s">
        <v>35</v>
      </c>
      <c r="G691" s="122">
        <v>72</v>
      </c>
      <c r="H691" s="122">
        <v>40</v>
      </c>
      <c r="I691" s="122">
        <v>3</v>
      </c>
      <c r="J691" s="122">
        <v>73.5</v>
      </c>
      <c r="K691" s="122">
        <v>85</v>
      </c>
      <c r="L691" s="128">
        <v>0.1875</v>
      </c>
      <c r="M691" s="128">
        <v>0.19097222222222221</v>
      </c>
      <c r="N691" s="132">
        <v>15</v>
      </c>
      <c r="O691" s="122" t="s">
        <v>116</v>
      </c>
      <c r="P691" s="80" t="str">
        <f>_xlfn.CONCAT(D691,"_",Q691,"_",O691)</f>
        <v>UQ_Cotes_Rd_091220_F8</v>
      </c>
      <c r="Q691" s="101" t="s">
        <v>159</v>
      </c>
      <c r="R691" s="216"/>
    </row>
    <row r="692" spans="1:23" ht="15.75">
      <c r="A692" s="116">
        <v>44086</v>
      </c>
      <c r="B692" s="122" t="s">
        <v>57</v>
      </c>
      <c r="C692" s="122" t="s">
        <v>62</v>
      </c>
      <c r="D692" s="122" t="s">
        <v>200</v>
      </c>
      <c r="E692" s="122">
        <v>23</v>
      </c>
      <c r="F692" s="122" t="s">
        <v>35</v>
      </c>
      <c r="G692" s="122">
        <v>72</v>
      </c>
      <c r="H692" s="122">
        <v>40</v>
      </c>
      <c r="I692" s="122">
        <v>3</v>
      </c>
      <c r="J692" s="122">
        <v>73.5</v>
      </c>
      <c r="K692" s="122">
        <v>85</v>
      </c>
      <c r="L692" s="128">
        <v>0.1875</v>
      </c>
      <c r="M692" s="128">
        <v>0.19097222222222221</v>
      </c>
      <c r="N692" s="132">
        <v>15</v>
      </c>
      <c r="O692" s="122" t="s">
        <v>117</v>
      </c>
      <c r="P692" s="80" t="str">
        <f>_xlfn.CONCAT(D692,"_",Q692,"_",O692)</f>
        <v>UQ_Cotes_Rd_091220_F9</v>
      </c>
      <c r="Q692" s="101" t="s">
        <v>159</v>
      </c>
      <c r="R692" s="216"/>
    </row>
    <row r="693" spans="1:23" ht="15.75">
      <c r="A693" s="116">
        <v>44086</v>
      </c>
      <c r="B693" s="122" t="s">
        <v>57</v>
      </c>
      <c r="C693" s="122" t="s">
        <v>62</v>
      </c>
      <c r="D693" s="122" t="s">
        <v>200</v>
      </c>
      <c r="E693" s="122">
        <v>23</v>
      </c>
      <c r="F693" s="122" t="s">
        <v>35</v>
      </c>
      <c r="G693" s="122">
        <v>72</v>
      </c>
      <c r="H693" s="122">
        <v>40</v>
      </c>
      <c r="I693" s="122">
        <v>4</v>
      </c>
      <c r="J693" s="122">
        <v>43.9</v>
      </c>
      <c r="K693" s="122">
        <v>65</v>
      </c>
      <c r="L693" s="122"/>
      <c r="M693" s="122"/>
      <c r="N693" s="132" t="s">
        <v>36</v>
      </c>
      <c r="O693" s="122" t="s">
        <v>118</v>
      </c>
      <c r="P693" s="80" t="str">
        <f>_xlfn.CONCAT(D693,"_",Q693,"_",O693)</f>
        <v>UQ_Cotes_Rd_091220_F10</v>
      </c>
      <c r="Q693" s="101" t="s">
        <v>159</v>
      </c>
      <c r="R693" s="216"/>
    </row>
    <row r="694" spans="1:23" ht="15.75">
      <c r="A694" s="116">
        <v>44086</v>
      </c>
      <c r="B694" s="122" t="s">
        <v>57</v>
      </c>
      <c r="C694" s="122" t="s">
        <v>62</v>
      </c>
      <c r="D694" s="122" t="s">
        <v>200</v>
      </c>
      <c r="E694" s="122">
        <v>23</v>
      </c>
      <c r="F694" s="122" t="s">
        <v>35</v>
      </c>
      <c r="G694" s="122">
        <v>72</v>
      </c>
      <c r="H694" s="122">
        <v>40</v>
      </c>
      <c r="I694" s="122">
        <v>4</v>
      </c>
      <c r="J694" s="122">
        <v>43.9</v>
      </c>
      <c r="K694" s="122">
        <v>65</v>
      </c>
      <c r="L694" s="122"/>
      <c r="M694" s="122"/>
      <c r="N694" s="132" t="s">
        <v>36</v>
      </c>
      <c r="O694" s="122" t="s">
        <v>119</v>
      </c>
      <c r="P694" s="80" t="str">
        <f>_xlfn.CONCAT(D694,"_",Q694,"_",O694)</f>
        <v>UQ_Cotes_Rd_091220_F11</v>
      </c>
      <c r="Q694" s="101" t="s">
        <v>159</v>
      </c>
      <c r="R694" s="216"/>
    </row>
    <row r="695" spans="1:23" ht="15.75">
      <c r="A695" s="116">
        <v>44086</v>
      </c>
      <c r="B695" s="122" t="s">
        <v>57</v>
      </c>
      <c r="C695" s="122" t="s">
        <v>62</v>
      </c>
      <c r="D695" s="122" t="s">
        <v>200</v>
      </c>
      <c r="E695" s="122">
        <v>23</v>
      </c>
      <c r="F695" s="122" t="s">
        <v>35</v>
      </c>
      <c r="G695" s="122">
        <v>72</v>
      </c>
      <c r="H695" s="122">
        <v>40</v>
      </c>
      <c r="I695" s="122">
        <v>4</v>
      </c>
      <c r="J695" s="122">
        <v>43.9</v>
      </c>
      <c r="K695" s="122">
        <v>65</v>
      </c>
      <c r="L695" s="122"/>
      <c r="M695" s="122"/>
      <c r="N695" s="132" t="s">
        <v>36</v>
      </c>
      <c r="O695" s="122" t="s">
        <v>120</v>
      </c>
      <c r="P695" s="80" t="str">
        <f>_xlfn.CONCAT(D695,"_",Q695,"_",O695)</f>
        <v>UQ_Cotes_Rd_091220_F12</v>
      </c>
      <c r="Q695" s="101" t="s">
        <v>159</v>
      </c>
      <c r="R695" s="216"/>
    </row>
    <row r="696" spans="1:23" ht="15.75">
      <c r="A696" s="116">
        <v>44086</v>
      </c>
      <c r="B696" s="122" t="s">
        <v>57</v>
      </c>
      <c r="C696" s="122" t="s">
        <v>62</v>
      </c>
      <c r="D696" s="122" t="s">
        <v>200</v>
      </c>
      <c r="E696" s="122">
        <v>23</v>
      </c>
      <c r="F696" s="122" t="s">
        <v>35</v>
      </c>
      <c r="G696" s="122">
        <v>72</v>
      </c>
      <c r="H696" s="122">
        <v>40</v>
      </c>
      <c r="I696" s="122">
        <v>5</v>
      </c>
      <c r="J696" s="122">
        <v>75</v>
      </c>
      <c r="K696" s="122">
        <v>90</v>
      </c>
      <c r="L696" s="122"/>
      <c r="M696" s="122"/>
      <c r="N696" s="132" t="s">
        <v>36</v>
      </c>
      <c r="O696" s="122" t="s">
        <v>121</v>
      </c>
      <c r="P696" s="80" t="str">
        <f>_xlfn.CONCAT(D696,"_",Q696,"_",O696)</f>
        <v>UQ_Cotes_Rd_091220_F13</v>
      </c>
      <c r="Q696" s="101" t="s">
        <v>159</v>
      </c>
      <c r="R696" s="216"/>
    </row>
    <row r="697" spans="1:23" ht="15.75">
      <c r="A697" s="116">
        <v>44086</v>
      </c>
      <c r="B697" s="122" t="s">
        <v>57</v>
      </c>
      <c r="C697" s="122" t="s">
        <v>62</v>
      </c>
      <c r="D697" s="122" t="s">
        <v>200</v>
      </c>
      <c r="E697" s="122">
        <v>23</v>
      </c>
      <c r="F697" s="122" t="s">
        <v>35</v>
      </c>
      <c r="G697" s="122">
        <v>72</v>
      </c>
      <c r="H697" s="122">
        <v>40</v>
      </c>
      <c r="I697" s="122">
        <v>5</v>
      </c>
      <c r="J697" s="122">
        <v>75</v>
      </c>
      <c r="K697" s="122">
        <v>90</v>
      </c>
      <c r="L697" s="122"/>
      <c r="M697" s="122"/>
      <c r="N697" s="132" t="s">
        <v>36</v>
      </c>
      <c r="O697" s="122" t="s">
        <v>122</v>
      </c>
      <c r="P697" s="80" t="str">
        <f>_xlfn.CONCAT(D697,"_",Q697,"_",O697)</f>
        <v>UQ_Cotes_Rd_091220_F14</v>
      </c>
      <c r="Q697" s="101" t="s">
        <v>159</v>
      </c>
      <c r="R697" s="216"/>
    </row>
    <row r="698" spans="1:23" ht="15.75">
      <c r="A698" s="116">
        <v>44086</v>
      </c>
      <c r="B698" s="122" t="s">
        <v>57</v>
      </c>
      <c r="C698" s="122" t="s">
        <v>62</v>
      </c>
      <c r="D698" s="122" t="s">
        <v>200</v>
      </c>
      <c r="E698" s="122">
        <v>23</v>
      </c>
      <c r="F698" s="122" t="s">
        <v>35</v>
      </c>
      <c r="G698" s="122">
        <v>72</v>
      </c>
      <c r="H698" s="122">
        <v>40</v>
      </c>
      <c r="I698" s="122">
        <v>5</v>
      </c>
      <c r="J698" s="122">
        <v>75</v>
      </c>
      <c r="K698" s="122">
        <v>90</v>
      </c>
      <c r="L698" s="122"/>
      <c r="M698" s="122"/>
      <c r="N698" s="132" t="s">
        <v>36</v>
      </c>
      <c r="O698" s="122" t="s">
        <v>123</v>
      </c>
      <c r="P698" s="80" t="str">
        <f>_xlfn.CONCAT(D698,"_",Q698,"_",O698)</f>
        <v>UQ_Cotes_Rd_091220_F15</v>
      </c>
      <c r="Q698" s="101" t="s">
        <v>159</v>
      </c>
      <c r="R698" s="216"/>
    </row>
    <row r="699" spans="1:23" s="11" customFormat="1" ht="15.75">
      <c r="A699" s="86">
        <v>44097</v>
      </c>
      <c r="B699" s="75"/>
      <c r="C699" s="75" t="s">
        <v>62</v>
      </c>
      <c r="D699" s="75" t="s">
        <v>200</v>
      </c>
      <c r="E699" s="75"/>
      <c r="F699" s="75"/>
      <c r="G699" s="75">
        <v>59</v>
      </c>
      <c r="H699" s="75">
        <v>100</v>
      </c>
      <c r="I699" s="75">
        <v>1</v>
      </c>
      <c r="J699" s="75">
        <v>30</v>
      </c>
      <c r="K699" s="75">
        <v>50</v>
      </c>
      <c r="L699" s="78">
        <v>0.45277777777777778</v>
      </c>
      <c r="M699" s="78">
        <v>0.45624999999999999</v>
      </c>
      <c r="N699" s="79">
        <v>14</v>
      </c>
      <c r="O699" s="75" t="s">
        <v>20</v>
      </c>
      <c r="P699" s="80" t="str">
        <f>_xlfn.CONCAT(D699,"_",Q699,"_",O699)</f>
        <v>UQ_Cotes_Rd_092320_F1</v>
      </c>
      <c r="Q699" s="101" t="s">
        <v>170</v>
      </c>
      <c r="R699" s="216"/>
      <c r="S699" s="231"/>
      <c r="T699"/>
      <c r="U699"/>
      <c r="V699"/>
      <c r="W699"/>
    </row>
    <row r="700" spans="1:23" s="11" customFormat="1" ht="15.75">
      <c r="A700" s="86">
        <v>44097</v>
      </c>
      <c r="B700" s="75"/>
      <c r="C700" s="75" t="s">
        <v>62</v>
      </c>
      <c r="D700" s="75" t="s">
        <v>200</v>
      </c>
      <c r="E700" s="75"/>
      <c r="F700" s="75"/>
      <c r="G700" s="75">
        <v>59</v>
      </c>
      <c r="H700" s="75">
        <v>100</v>
      </c>
      <c r="I700" s="75">
        <v>1</v>
      </c>
      <c r="J700" s="75">
        <v>30</v>
      </c>
      <c r="K700" s="75">
        <v>50</v>
      </c>
      <c r="L700" s="78">
        <v>0.45277777777777778</v>
      </c>
      <c r="M700" s="78">
        <v>0.45624999999999999</v>
      </c>
      <c r="N700" s="79">
        <v>14</v>
      </c>
      <c r="O700" s="75" t="s">
        <v>21</v>
      </c>
      <c r="P700" s="80" t="str">
        <f>_xlfn.CONCAT(D700,"_",Q700,"_",O700)</f>
        <v>UQ_Cotes_Rd_092320_F2</v>
      </c>
      <c r="Q700" s="101" t="s">
        <v>170</v>
      </c>
      <c r="R700" s="216"/>
      <c r="S700" s="231"/>
      <c r="T700"/>
      <c r="U700"/>
      <c r="V700"/>
      <c r="W700"/>
    </row>
    <row r="701" spans="1:23" s="11" customFormat="1" ht="15.75">
      <c r="A701" s="86">
        <v>44097</v>
      </c>
      <c r="B701" s="75"/>
      <c r="C701" s="75" t="s">
        <v>62</v>
      </c>
      <c r="D701" s="75" t="s">
        <v>200</v>
      </c>
      <c r="E701" s="75"/>
      <c r="F701" s="75"/>
      <c r="G701" s="75">
        <v>59</v>
      </c>
      <c r="H701" s="75">
        <v>100</v>
      </c>
      <c r="I701" s="75">
        <v>1</v>
      </c>
      <c r="J701" s="75">
        <v>30</v>
      </c>
      <c r="K701" s="75">
        <v>50</v>
      </c>
      <c r="L701" s="78">
        <v>0.45277777777777778</v>
      </c>
      <c r="M701" s="78">
        <v>0.45624999999999999</v>
      </c>
      <c r="N701" s="79">
        <v>14</v>
      </c>
      <c r="O701" s="75" t="s">
        <v>22</v>
      </c>
      <c r="P701" s="80" t="str">
        <f>_xlfn.CONCAT(D701,"_",Q701,"_",O701)</f>
        <v>UQ_Cotes_Rd_092320_F3</v>
      </c>
      <c r="Q701" s="101" t="s">
        <v>170</v>
      </c>
      <c r="R701" s="216"/>
      <c r="S701" s="231"/>
      <c r="T701"/>
      <c r="U701"/>
      <c r="V701"/>
      <c r="W701"/>
    </row>
    <row r="702" spans="1:23" s="11" customFormat="1" ht="15.75">
      <c r="A702" s="86">
        <v>44097</v>
      </c>
      <c r="B702" s="75"/>
      <c r="C702" s="75" t="s">
        <v>62</v>
      </c>
      <c r="D702" s="75" t="s">
        <v>200</v>
      </c>
      <c r="E702" s="75"/>
      <c r="F702" s="75"/>
      <c r="G702" s="75">
        <v>59</v>
      </c>
      <c r="H702" s="75">
        <v>100</v>
      </c>
      <c r="I702" s="75">
        <v>2</v>
      </c>
      <c r="J702" s="75">
        <v>40</v>
      </c>
      <c r="K702" s="75">
        <v>80</v>
      </c>
      <c r="L702" s="78">
        <v>0.46319444444444446</v>
      </c>
      <c r="M702" s="78">
        <v>0.46666666666666662</v>
      </c>
      <c r="N702" s="79">
        <v>19</v>
      </c>
      <c r="O702" s="75" t="s">
        <v>112</v>
      </c>
      <c r="P702" s="80" t="str">
        <f>_xlfn.CONCAT(D702,"_",Q702,"_",O702)</f>
        <v>UQ_Cotes_Rd_092320_F4</v>
      </c>
      <c r="Q702" s="101" t="s">
        <v>170</v>
      </c>
      <c r="R702" s="216"/>
      <c r="S702" s="231"/>
      <c r="T702"/>
      <c r="U702"/>
      <c r="V702"/>
      <c r="W702"/>
    </row>
    <row r="703" spans="1:23" s="11" customFormat="1" ht="15.75">
      <c r="A703" s="86">
        <v>44097</v>
      </c>
      <c r="B703" s="75"/>
      <c r="C703" s="75" t="s">
        <v>62</v>
      </c>
      <c r="D703" s="75" t="s">
        <v>200</v>
      </c>
      <c r="E703" s="75"/>
      <c r="F703" s="75"/>
      <c r="G703" s="75">
        <v>59</v>
      </c>
      <c r="H703" s="75">
        <v>100</v>
      </c>
      <c r="I703" s="75">
        <v>2</v>
      </c>
      <c r="J703" s="75">
        <v>40</v>
      </c>
      <c r="K703" s="75">
        <v>80</v>
      </c>
      <c r="L703" s="78">
        <v>0.46319444444444446</v>
      </c>
      <c r="M703" s="78">
        <v>0.46666666666666662</v>
      </c>
      <c r="N703" s="79">
        <v>19</v>
      </c>
      <c r="O703" s="75" t="s">
        <v>113</v>
      </c>
      <c r="P703" s="80" t="str">
        <f>_xlfn.CONCAT(D703,"_",Q703,"_",O703)</f>
        <v>UQ_Cotes_Rd_092320_F5</v>
      </c>
      <c r="Q703" s="101" t="s">
        <v>170</v>
      </c>
      <c r="R703" s="216"/>
      <c r="S703" s="231"/>
      <c r="T703"/>
      <c r="U703"/>
      <c r="V703"/>
      <c r="W703"/>
    </row>
    <row r="704" spans="1:23" s="11" customFormat="1" ht="15.75">
      <c r="A704" s="86">
        <v>44097</v>
      </c>
      <c r="B704" s="75"/>
      <c r="C704" s="75" t="s">
        <v>62</v>
      </c>
      <c r="D704" s="75" t="s">
        <v>200</v>
      </c>
      <c r="E704" s="75"/>
      <c r="F704" s="75"/>
      <c r="G704" s="75">
        <v>59</v>
      </c>
      <c r="H704" s="75">
        <v>100</v>
      </c>
      <c r="I704" s="75">
        <v>2</v>
      </c>
      <c r="J704" s="75">
        <v>40</v>
      </c>
      <c r="K704" s="75">
        <v>80</v>
      </c>
      <c r="L704" s="78">
        <v>0.46319444444444446</v>
      </c>
      <c r="M704" s="78">
        <v>0.46666666666666662</v>
      </c>
      <c r="N704" s="79">
        <v>19</v>
      </c>
      <c r="O704" s="75" t="s">
        <v>114</v>
      </c>
      <c r="P704" s="80" t="str">
        <f>_xlfn.CONCAT(D704,"_",Q704,"_",O704)</f>
        <v>UQ_Cotes_Rd_092320_F6</v>
      </c>
      <c r="Q704" s="101" t="s">
        <v>170</v>
      </c>
      <c r="R704" s="216"/>
      <c r="S704" s="231"/>
      <c r="T704"/>
      <c r="U704"/>
      <c r="V704"/>
      <c r="W704"/>
    </row>
    <row r="705" spans="1:23" s="11" customFormat="1" ht="15.75">
      <c r="A705" s="86">
        <v>44097</v>
      </c>
      <c r="B705" s="75"/>
      <c r="C705" s="75" t="s">
        <v>62</v>
      </c>
      <c r="D705" s="75" t="s">
        <v>200</v>
      </c>
      <c r="E705" s="75"/>
      <c r="F705" s="75"/>
      <c r="G705" s="75">
        <v>59</v>
      </c>
      <c r="H705" s="75">
        <v>100</v>
      </c>
      <c r="I705" s="75">
        <v>3</v>
      </c>
      <c r="J705" s="75">
        <v>75</v>
      </c>
      <c r="K705" s="75">
        <v>25</v>
      </c>
      <c r="L705" s="78">
        <v>0.47569444444444442</v>
      </c>
      <c r="M705" s="78">
        <v>0.47916666666666669</v>
      </c>
      <c r="N705" s="79">
        <v>12</v>
      </c>
      <c r="O705" s="75" t="s">
        <v>115</v>
      </c>
      <c r="P705" s="80" t="str">
        <f>_xlfn.CONCAT(D705,"_",Q705,"_",O705)</f>
        <v>UQ_Cotes_Rd_092320_F7</v>
      </c>
      <c r="Q705" s="101" t="s">
        <v>170</v>
      </c>
      <c r="R705" s="216"/>
      <c r="S705" s="231"/>
      <c r="T705"/>
      <c r="U705"/>
      <c r="V705"/>
      <c r="W705"/>
    </row>
    <row r="706" spans="1:23" s="11" customFormat="1" ht="15.75">
      <c r="A706" s="86">
        <v>44097</v>
      </c>
      <c r="B706" s="75"/>
      <c r="C706" s="75" t="s">
        <v>62</v>
      </c>
      <c r="D706" s="75" t="s">
        <v>200</v>
      </c>
      <c r="E706" s="75"/>
      <c r="F706" s="75"/>
      <c r="G706" s="75">
        <v>59</v>
      </c>
      <c r="H706" s="75">
        <v>100</v>
      </c>
      <c r="I706" s="75">
        <v>3</v>
      </c>
      <c r="J706" s="75">
        <v>75</v>
      </c>
      <c r="K706" s="75">
        <v>25</v>
      </c>
      <c r="L706" s="78">
        <v>0.47569444444444442</v>
      </c>
      <c r="M706" s="78">
        <v>0.47916666666666669</v>
      </c>
      <c r="N706" s="79">
        <v>12</v>
      </c>
      <c r="O706" s="75" t="s">
        <v>116</v>
      </c>
      <c r="P706" s="80" t="str">
        <f>_xlfn.CONCAT(D706,"_",Q706,"_",O706)</f>
        <v>UQ_Cotes_Rd_092320_F8</v>
      </c>
      <c r="Q706" s="101" t="s">
        <v>170</v>
      </c>
      <c r="R706" s="216"/>
      <c r="S706" s="231"/>
      <c r="T706"/>
      <c r="U706"/>
      <c r="V706"/>
      <c r="W706"/>
    </row>
    <row r="707" spans="1:23" s="11" customFormat="1" ht="15.75">
      <c r="A707" s="86">
        <v>44097</v>
      </c>
      <c r="B707" s="75"/>
      <c r="C707" s="75" t="s">
        <v>62</v>
      </c>
      <c r="D707" s="75" t="s">
        <v>200</v>
      </c>
      <c r="E707" s="75"/>
      <c r="F707" s="75"/>
      <c r="G707" s="75">
        <v>59</v>
      </c>
      <c r="H707" s="75">
        <v>100</v>
      </c>
      <c r="I707" s="75">
        <v>3</v>
      </c>
      <c r="J707" s="75">
        <v>75</v>
      </c>
      <c r="K707" s="75">
        <v>25</v>
      </c>
      <c r="L707" s="78">
        <v>0.47569444444444442</v>
      </c>
      <c r="M707" s="78">
        <v>0.47916666666666669</v>
      </c>
      <c r="N707" s="79">
        <v>12</v>
      </c>
      <c r="O707" s="75" t="s">
        <v>117</v>
      </c>
      <c r="P707" s="80" t="str">
        <f>_xlfn.CONCAT(D707,"_",Q707,"_",O707)</f>
        <v>UQ_Cotes_Rd_092320_F9</v>
      </c>
      <c r="Q707" s="101" t="s">
        <v>170</v>
      </c>
      <c r="R707" s="216"/>
      <c r="S707" s="231"/>
      <c r="T707"/>
      <c r="U707"/>
      <c r="V707"/>
      <c r="W707"/>
    </row>
    <row r="708" spans="1:23" s="11" customFormat="1" ht="15.75">
      <c r="A708" s="86">
        <v>44097</v>
      </c>
      <c r="B708" s="75"/>
      <c r="C708" s="75" t="s">
        <v>62</v>
      </c>
      <c r="D708" s="75" t="s">
        <v>200</v>
      </c>
      <c r="E708" s="75"/>
      <c r="F708" s="75"/>
      <c r="G708" s="75">
        <v>59</v>
      </c>
      <c r="H708" s="75">
        <v>100</v>
      </c>
      <c r="I708" s="75">
        <v>4</v>
      </c>
      <c r="J708" s="75">
        <v>115</v>
      </c>
      <c r="K708" s="75">
        <v>95</v>
      </c>
      <c r="L708" s="81" t="s">
        <v>36</v>
      </c>
      <c r="M708" s="81" t="s">
        <v>36</v>
      </c>
      <c r="N708" s="81" t="s">
        <v>36</v>
      </c>
      <c r="O708" s="75" t="s">
        <v>118</v>
      </c>
      <c r="P708" s="80" t="str">
        <f>_xlfn.CONCAT(D708,"_",Q708,"_",O708)</f>
        <v>UQ_Cotes_Rd_092320_F10</v>
      </c>
      <c r="Q708" s="101" t="s">
        <v>170</v>
      </c>
      <c r="R708" s="216"/>
      <c r="S708" s="231"/>
      <c r="T708"/>
      <c r="U708"/>
      <c r="V708"/>
      <c r="W708"/>
    </row>
    <row r="709" spans="1:23" s="11" customFormat="1" ht="15.75">
      <c r="A709" s="86">
        <v>44097</v>
      </c>
      <c r="B709" s="75"/>
      <c r="C709" s="75" t="s">
        <v>62</v>
      </c>
      <c r="D709" s="75" t="s">
        <v>200</v>
      </c>
      <c r="E709" s="75"/>
      <c r="F709" s="75"/>
      <c r="G709" s="75">
        <v>59</v>
      </c>
      <c r="H709" s="75">
        <v>100</v>
      </c>
      <c r="I709" s="75">
        <v>4</v>
      </c>
      <c r="J709" s="75">
        <v>115</v>
      </c>
      <c r="K709" s="75">
        <v>95</v>
      </c>
      <c r="L709" s="81" t="s">
        <v>36</v>
      </c>
      <c r="M709" s="81" t="s">
        <v>36</v>
      </c>
      <c r="N709" s="81" t="s">
        <v>36</v>
      </c>
      <c r="O709" s="75" t="s">
        <v>119</v>
      </c>
      <c r="P709" s="80" t="str">
        <f>_xlfn.CONCAT(D709,"_",Q709,"_",O709)</f>
        <v>UQ_Cotes_Rd_092320_F11</v>
      </c>
      <c r="Q709" s="101" t="s">
        <v>170</v>
      </c>
      <c r="R709" s="216"/>
      <c r="S709" s="231"/>
      <c r="T709"/>
      <c r="U709"/>
      <c r="V709"/>
      <c r="W709"/>
    </row>
    <row r="710" spans="1:23" s="11" customFormat="1" ht="15.75">
      <c r="A710" s="86">
        <v>44097</v>
      </c>
      <c r="B710" s="75"/>
      <c r="C710" s="75" t="s">
        <v>62</v>
      </c>
      <c r="D710" s="75" t="s">
        <v>200</v>
      </c>
      <c r="E710" s="75"/>
      <c r="F710" s="75"/>
      <c r="G710" s="75">
        <v>59</v>
      </c>
      <c r="H710" s="75">
        <v>100</v>
      </c>
      <c r="I710" s="75">
        <v>4</v>
      </c>
      <c r="J710" s="75">
        <v>115</v>
      </c>
      <c r="K710" s="75">
        <v>95</v>
      </c>
      <c r="L710" s="81" t="s">
        <v>36</v>
      </c>
      <c r="M710" s="81" t="s">
        <v>36</v>
      </c>
      <c r="N710" s="81" t="s">
        <v>36</v>
      </c>
      <c r="O710" s="75" t="s">
        <v>120</v>
      </c>
      <c r="P710" s="80" t="str">
        <f>_xlfn.CONCAT(D710,"_",Q710,"_",O710)</f>
        <v>UQ_Cotes_Rd_092320_F12</v>
      </c>
      <c r="Q710" s="101" t="s">
        <v>170</v>
      </c>
      <c r="R710" s="216"/>
      <c r="S710" s="231"/>
      <c r="T710"/>
      <c r="U710"/>
      <c r="V710"/>
      <c r="W710"/>
    </row>
    <row r="711" spans="1:23" s="11" customFormat="1" ht="15.75">
      <c r="A711" s="86">
        <v>44097</v>
      </c>
      <c r="B711" s="75"/>
      <c r="C711" s="75" t="s">
        <v>62</v>
      </c>
      <c r="D711" s="75" t="s">
        <v>200</v>
      </c>
      <c r="E711" s="75"/>
      <c r="F711" s="75"/>
      <c r="G711" s="75">
        <v>59</v>
      </c>
      <c r="H711" s="75">
        <v>100</v>
      </c>
      <c r="I711" s="75">
        <v>5</v>
      </c>
      <c r="J711" s="75">
        <v>140</v>
      </c>
      <c r="K711" s="75">
        <v>25</v>
      </c>
      <c r="L711" s="81" t="s">
        <v>36</v>
      </c>
      <c r="M711" s="81" t="s">
        <v>36</v>
      </c>
      <c r="N711" s="81" t="s">
        <v>36</v>
      </c>
      <c r="O711" s="75" t="s">
        <v>121</v>
      </c>
      <c r="P711" s="80" t="str">
        <f>_xlfn.CONCAT(D711,"_",Q711,"_",O711)</f>
        <v>UQ_Cotes_Rd_092320_F13</v>
      </c>
      <c r="Q711" s="101" t="s">
        <v>170</v>
      </c>
      <c r="R711" s="216"/>
      <c r="S711" s="231"/>
      <c r="T711"/>
      <c r="U711"/>
      <c r="V711"/>
      <c r="W711"/>
    </row>
    <row r="712" spans="1:23" s="11" customFormat="1" ht="15.75">
      <c r="A712" s="86">
        <v>44097</v>
      </c>
      <c r="B712" s="75"/>
      <c r="C712" s="75" t="s">
        <v>62</v>
      </c>
      <c r="D712" s="75" t="s">
        <v>200</v>
      </c>
      <c r="E712" s="75"/>
      <c r="F712" s="75"/>
      <c r="G712" s="75">
        <v>59</v>
      </c>
      <c r="H712" s="75">
        <v>100</v>
      </c>
      <c r="I712" s="75">
        <v>5</v>
      </c>
      <c r="J712" s="75">
        <v>140</v>
      </c>
      <c r="K712" s="75">
        <v>25</v>
      </c>
      <c r="L712" s="81" t="s">
        <v>36</v>
      </c>
      <c r="M712" s="81" t="s">
        <v>36</v>
      </c>
      <c r="N712" s="81" t="s">
        <v>36</v>
      </c>
      <c r="O712" s="75" t="s">
        <v>122</v>
      </c>
      <c r="P712" s="80" t="str">
        <f>_xlfn.CONCAT(D712,"_",Q712,"_",O712)</f>
        <v>UQ_Cotes_Rd_092320_F14</v>
      </c>
      <c r="Q712" s="101" t="s">
        <v>170</v>
      </c>
      <c r="R712" s="216"/>
      <c r="S712" s="231"/>
      <c r="T712"/>
      <c r="U712"/>
      <c r="V712"/>
      <c r="W712"/>
    </row>
    <row r="713" spans="1:23" s="11" customFormat="1" ht="15.75">
      <c r="A713" s="117">
        <v>44097</v>
      </c>
      <c r="B713" s="88"/>
      <c r="C713" s="88" t="s">
        <v>62</v>
      </c>
      <c r="D713" s="88" t="s">
        <v>200</v>
      </c>
      <c r="E713" s="88"/>
      <c r="F713" s="88"/>
      <c r="G713" s="88">
        <v>59</v>
      </c>
      <c r="H713" s="88">
        <v>100</v>
      </c>
      <c r="I713" s="88">
        <v>5</v>
      </c>
      <c r="J713" s="88">
        <v>140</v>
      </c>
      <c r="K713" s="88">
        <v>25</v>
      </c>
      <c r="L713" s="89" t="s">
        <v>36</v>
      </c>
      <c r="M713" s="89" t="s">
        <v>36</v>
      </c>
      <c r="N713" s="89" t="s">
        <v>36</v>
      </c>
      <c r="O713" s="88" t="s">
        <v>123</v>
      </c>
      <c r="P713" s="90" t="str">
        <f>_xlfn.CONCAT(D713,"_",Q713,"_",O713)</f>
        <v>UQ_Cotes_Rd_092320_F15</v>
      </c>
      <c r="Q713" s="101" t="s">
        <v>170</v>
      </c>
      <c r="R713" s="216"/>
      <c r="S713" s="231"/>
      <c r="T713"/>
      <c r="U713"/>
      <c r="V713"/>
      <c r="W713"/>
    </row>
    <row r="714" spans="1:23" ht="15.75">
      <c r="A714" s="116">
        <v>44085</v>
      </c>
      <c r="B714" s="122" t="s">
        <v>38</v>
      </c>
      <c r="C714" s="122" t="s">
        <v>55</v>
      </c>
      <c r="D714" s="122" t="s">
        <v>201</v>
      </c>
      <c r="E714" s="122">
        <v>37</v>
      </c>
      <c r="F714" s="122" t="s">
        <v>19</v>
      </c>
      <c r="G714" s="122">
        <v>55</v>
      </c>
      <c r="H714" s="122">
        <v>50</v>
      </c>
      <c r="I714" s="122">
        <v>1</v>
      </c>
      <c r="J714" s="122">
        <v>10</v>
      </c>
      <c r="K714" s="122">
        <v>50</v>
      </c>
      <c r="L714" s="128">
        <v>0.20694444444444446</v>
      </c>
      <c r="M714" s="128">
        <v>0.21180555555555555</v>
      </c>
      <c r="N714" s="132">
        <v>23</v>
      </c>
      <c r="O714" s="122" t="s">
        <v>20</v>
      </c>
      <c r="P714" s="80" t="str">
        <f>_xlfn.CONCAT(D714,"_",Q714,"_",O714)</f>
        <v>UT_Home_Yard_091120_F1</v>
      </c>
      <c r="Q714" s="101" t="s">
        <v>163</v>
      </c>
      <c r="R714" s="216">
        <v>1</v>
      </c>
      <c r="S714" s="231">
        <v>1</v>
      </c>
      <c r="T714" s="231">
        <v>1</v>
      </c>
      <c r="U714" s="198">
        <v>98.9</v>
      </c>
      <c r="V714" s="198">
        <v>2.11</v>
      </c>
      <c r="W714" s="198">
        <v>1.91</v>
      </c>
    </row>
    <row r="715" spans="1:23" ht="15.75">
      <c r="A715" s="116">
        <v>44085</v>
      </c>
      <c r="B715" s="122" t="s">
        <v>38</v>
      </c>
      <c r="C715" s="122" t="s">
        <v>55</v>
      </c>
      <c r="D715" s="122" t="s">
        <v>201</v>
      </c>
      <c r="E715" s="122">
        <v>37</v>
      </c>
      <c r="F715" s="122" t="s">
        <v>19</v>
      </c>
      <c r="G715" s="122">
        <v>55</v>
      </c>
      <c r="H715" s="122">
        <v>50</v>
      </c>
      <c r="I715" s="122">
        <v>1</v>
      </c>
      <c r="J715" s="122">
        <v>10</v>
      </c>
      <c r="K715" s="122">
        <v>50</v>
      </c>
      <c r="L715" s="128">
        <v>0.20694444444444446</v>
      </c>
      <c r="M715" s="128">
        <v>0.21180555555555555</v>
      </c>
      <c r="N715" s="132">
        <v>23</v>
      </c>
      <c r="O715" s="122" t="s">
        <v>21</v>
      </c>
      <c r="P715" s="80" t="str">
        <f>_xlfn.CONCAT(D715,"_",Q715,"_",O715)</f>
        <v>UT_Home_Yard_091120_F2</v>
      </c>
      <c r="Q715" s="101" t="s">
        <v>163</v>
      </c>
      <c r="R715" s="216">
        <v>1</v>
      </c>
      <c r="S715" s="231">
        <v>1</v>
      </c>
      <c r="T715" s="231">
        <v>1</v>
      </c>
      <c r="U715" s="198">
        <v>126.7</v>
      </c>
      <c r="V715" s="198">
        <v>2.14</v>
      </c>
      <c r="W715" s="198">
        <v>1.89</v>
      </c>
    </row>
    <row r="716" spans="1:23" ht="15.75">
      <c r="A716" s="116">
        <v>44085</v>
      </c>
      <c r="B716" s="122" t="s">
        <v>38</v>
      </c>
      <c r="C716" s="122" t="s">
        <v>55</v>
      </c>
      <c r="D716" s="122" t="s">
        <v>201</v>
      </c>
      <c r="E716" s="122">
        <v>37</v>
      </c>
      <c r="F716" s="122" t="s">
        <v>19</v>
      </c>
      <c r="G716" s="122">
        <v>55</v>
      </c>
      <c r="H716" s="122">
        <v>50</v>
      </c>
      <c r="I716" s="122">
        <v>1</v>
      </c>
      <c r="J716" s="122">
        <v>10</v>
      </c>
      <c r="K716" s="122">
        <v>50</v>
      </c>
      <c r="L716" s="128">
        <v>0.20694444444444446</v>
      </c>
      <c r="M716" s="128">
        <v>0.21180555555555555</v>
      </c>
      <c r="N716" s="132">
        <v>23</v>
      </c>
      <c r="O716" s="122" t="s">
        <v>22</v>
      </c>
      <c r="P716" s="80" t="str">
        <f>_xlfn.CONCAT(D716,"_",Q716,"_",O716)</f>
        <v>UT_Home_Yard_091120_F3</v>
      </c>
      <c r="Q716" s="101" t="s">
        <v>163</v>
      </c>
      <c r="R716" s="216">
        <v>1</v>
      </c>
      <c r="S716" s="231">
        <v>1</v>
      </c>
      <c r="T716" s="231">
        <v>1</v>
      </c>
      <c r="U716" s="198">
        <v>141.6</v>
      </c>
      <c r="V716" s="198">
        <v>2.11</v>
      </c>
      <c r="W716" s="198">
        <v>2.0699999999999998</v>
      </c>
    </row>
    <row r="717" spans="1:23" ht="15.75">
      <c r="A717" s="116">
        <v>44085</v>
      </c>
      <c r="B717" s="122" t="s">
        <v>38</v>
      </c>
      <c r="C717" s="122" t="s">
        <v>55</v>
      </c>
      <c r="D717" s="122" t="s">
        <v>201</v>
      </c>
      <c r="E717" s="122">
        <v>37</v>
      </c>
      <c r="F717" s="122" t="s">
        <v>19</v>
      </c>
      <c r="G717" s="122">
        <v>55</v>
      </c>
      <c r="H717" s="122">
        <v>40</v>
      </c>
      <c r="I717" s="122">
        <v>2</v>
      </c>
      <c r="J717" s="122">
        <v>50</v>
      </c>
      <c r="K717" s="122">
        <v>80</v>
      </c>
      <c r="L717" s="128">
        <v>0.21666666666666667</v>
      </c>
      <c r="M717" s="128">
        <v>0.22083333333333333</v>
      </c>
      <c r="N717" s="132">
        <v>4</v>
      </c>
      <c r="O717" s="122" t="s">
        <v>112</v>
      </c>
      <c r="P717" s="80" t="str">
        <f>_xlfn.CONCAT(D717,"_",Q717,"_",O717)</f>
        <v>UT_Home_Yard_091120_F4</v>
      </c>
      <c r="Q717" s="101" t="s">
        <v>163</v>
      </c>
      <c r="R717" s="216">
        <v>1</v>
      </c>
      <c r="S717" s="231">
        <v>1</v>
      </c>
      <c r="T717" s="231">
        <v>1</v>
      </c>
      <c r="U717" s="198">
        <v>185.3</v>
      </c>
      <c r="V717" s="198">
        <v>2.08</v>
      </c>
      <c r="W717" s="198">
        <v>1.9</v>
      </c>
    </row>
    <row r="718" spans="1:23" ht="15.75">
      <c r="A718" s="116">
        <v>44085</v>
      </c>
      <c r="B718" s="122" t="s">
        <v>38</v>
      </c>
      <c r="C718" s="122" t="s">
        <v>55</v>
      </c>
      <c r="D718" s="122" t="s">
        <v>201</v>
      </c>
      <c r="E718" s="122">
        <v>37</v>
      </c>
      <c r="F718" s="122" t="s">
        <v>19</v>
      </c>
      <c r="G718" s="122">
        <v>55</v>
      </c>
      <c r="H718" s="122">
        <v>40</v>
      </c>
      <c r="I718" s="122">
        <v>2</v>
      </c>
      <c r="J718" s="122">
        <v>50</v>
      </c>
      <c r="K718" s="122">
        <v>80</v>
      </c>
      <c r="L718" s="128">
        <v>0.21666666666666667</v>
      </c>
      <c r="M718" s="128">
        <v>0.22083333333333333</v>
      </c>
      <c r="N718" s="132">
        <v>4</v>
      </c>
      <c r="O718" s="122" t="s">
        <v>113</v>
      </c>
      <c r="P718" s="80" t="str">
        <f>_xlfn.CONCAT(D718,"_",Q718,"_",O718)</f>
        <v>UT_Home_Yard_091120_F5</v>
      </c>
      <c r="Q718" s="101" t="s">
        <v>163</v>
      </c>
      <c r="R718" s="216">
        <v>1</v>
      </c>
      <c r="S718" s="231">
        <v>1</v>
      </c>
      <c r="T718" s="231">
        <v>1</v>
      </c>
      <c r="U718" s="198">
        <v>194</v>
      </c>
      <c r="V718" s="198">
        <v>2.09</v>
      </c>
      <c r="W718" s="198">
        <v>2.42</v>
      </c>
    </row>
    <row r="719" spans="1:23" ht="15.75">
      <c r="A719" s="116">
        <v>44085</v>
      </c>
      <c r="B719" s="122" t="s">
        <v>38</v>
      </c>
      <c r="C719" s="122" t="s">
        <v>55</v>
      </c>
      <c r="D719" s="122" t="s">
        <v>201</v>
      </c>
      <c r="E719" s="122">
        <v>37</v>
      </c>
      <c r="F719" s="122" t="s">
        <v>19</v>
      </c>
      <c r="G719" s="122">
        <v>55</v>
      </c>
      <c r="H719" s="122">
        <v>40</v>
      </c>
      <c r="I719" s="122">
        <v>2</v>
      </c>
      <c r="J719" s="122">
        <v>50</v>
      </c>
      <c r="K719" s="122">
        <v>80</v>
      </c>
      <c r="L719" s="128">
        <v>0.21666666666666667</v>
      </c>
      <c r="M719" s="128">
        <v>0.22083333333333333</v>
      </c>
      <c r="N719" s="132">
        <v>4</v>
      </c>
      <c r="O719" s="122" t="s">
        <v>114</v>
      </c>
      <c r="P719" s="80" t="str">
        <f>_xlfn.CONCAT(D719,"_",Q719,"_",O719)</f>
        <v>UT_Home_Yard_091120_F6</v>
      </c>
      <c r="Q719" s="101" t="s">
        <v>163</v>
      </c>
      <c r="R719" s="216">
        <v>1</v>
      </c>
      <c r="S719" s="231">
        <v>1</v>
      </c>
      <c r="T719" s="231">
        <v>1</v>
      </c>
      <c r="U719" s="198">
        <v>200</v>
      </c>
      <c r="V719" s="198">
        <v>2.15</v>
      </c>
      <c r="W719" s="198">
        <v>0.55000000000000004</v>
      </c>
    </row>
    <row r="720" spans="1:23" ht="15.75">
      <c r="A720" s="116">
        <v>44085</v>
      </c>
      <c r="B720" s="122" t="s">
        <v>38</v>
      </c>
      <c r="C720" s="122" t="s">
        <v>55</v>
      </c>
      <c r="D720" s="122" t="s">
        <v>201</v>
      </c>
      <c r="E720" s="122">
        <v>37</v>
      </c>
      <c r="F720" s="122" t="s">
        <v>19</v>
      </c>
      <c r="G720" s="122">
        <v>55</v>
      </c>
      <c r="H720" s="122">
        <v>40</v>
      </c>
      <c r="I720" s="122">
        <v>3</v>
      </c>
      <c r="J720" s="122">
        <v>75</v>
      </c>
      <c r="K720" s="122">
        <v>70</v>
      </c>
      <c r="L720" s="128">
        <v>0.22222222222222221</v>
      </c>
      <c r="M720" s="128">
        <v>0.22638888888888889</v>
      </c>
      <c r="N720" s="132" t="s">
        <v>36</v>
      </c>
      <c r="O720" s="122" t="s">
        <v>115</v>
      </c>
      <c r="P720" s="80" t="str">
        <f>_xlfn.CONCAT(D720,"_",Q720,"_",O720)</f>
        <v>UT_Home_Yard_091120_F7</v>
      </c>
      <c r="Q720" s="101" t="s">
        <v>163</v>
      </c>
      <c r="R720" s="216">
        <v>1</v>
      </c>
      <c r="S720" s="231">
        <v>1</v>
      </c>
      <c r="T720" s="231">
        <v>1</v>
      </c>
      <c r="U720" s="198">
        <v>207.1</v>
      </c>
      <c r="V720" s="198">
        <v>2.1</v>
      </c>
      <c r="W720" s="198">
        <v>1.72</v>
      </c>
    </row>
    <row r="721" spans="1:23" ht="15.75">
      <c r="A721" s="116">
        <v>44085</v>
      </c>
      <c r="B721" s="122" t="s">
        <v>38</v>
      </c>
      <c r="C721" s="122" t="s">
        <v>55</v>
      </c>
      <c r="D721" s="122" t="s">
        <v>201</v>
      </c>
      <c r="E721" s="122">
        <v>37</v>
      </c>
      <c r="F721" s="122" t="s">
        <v>19</v>
      </c>
      <c r="G721" s="122">
        <v>55</v>
      </c>
      <c r="H721" s="122">
        <v>40</v>
      </c>
      <c r="I721" s="122">
        <v>3</v>
      </c>
      <c r="J721" s="122">
        <v>75</v>
      </c>
      <c r="K721" s="122">
        <v>70</v>
      </c>
      <c r="L721" s="128">
        <v>0.22222222222222221</v>
      </c>
      <c r="M721" s="128">
        <v>0.22638888888888889</v>
      </c>
      <c r="N721" s="132" t="s">
        <v>36</v>
      </c>
      <c r="O721" s="122" t="s">
        <v>116</v>
      </c>
      <c r="P721" s="80" t="str">
        <f>_xlfn.CONCAT(D721,"_",Q721,"_",O721)</f>
        <v>UT_Home_Yard_091120_F8</v>
      </c>
      <c r="Q721" s="101" t="s">
        <v>163</v>
      </c>
      <c r="R721" s="216">
        <v>1</v>
      </c>
      <c r="S721" s="231">
        <v>1</v>
      </c>
      <c r="T721" s="231">
        <v>1</v>
      </c>
      <c r="U721" s="198">
        <v>268.39999999999998</v>
      </c>
      <c r="V721" s="198">
        <v>2.15</v>
      </c>
      <c r="W721" s="198">
        <v>1.97</v>
      </c>
    </row>
    <row r="722" spans="1:23" ht="15.75">
      <c r="A722" s="116">
        <v>44085</v>
      </c>
      <c r="B722" s="122" t="s">
        <v>38</v>
      </c>
      <c r="C722" s="122" t="s">
        <v>55</v>
      </c>
      <c r="D722" s="122" t="s">
        <v>201</v>
      </c>
      <c r="E722" s="122">
        <v>37</v>
      </c>
      <c r="F722" s="122" t="s">
        <v>19</v>
      </c>
      <c r="G722" s="122">
        <v>55</v>
      </c>
      <c r="H722" s="122">
        <v>40</v>
      </c>
      <c r="I722" s="122">
        <v>3</v>
      </c>
      <c r="J722" s="122">
        <v>75</v>
      </c>
      <c r="K722" s="122">
        <v>70</v>
      </c>
      <c r="L722" s="128">
        <v>0.22222222222222221</v>
      </c>
      <c r="M722" s="128">
        <v>0.22638888888888889</v>
      </c>
      <c r="N722" s="132" t="s">
        <v>36</v>
      </c>
      <c r="O722" s="122" t="s">
        <v>117</v>
      </c>
      <c r="P722" s="80" t="str">
        <f>_xlfn.CONCAT(D722,"_",Q722,"_",O722)</f>
        <v>UT_Home_Yard_091120_F9</v>
      </c>
      <c r="Q722" s="101" t="s">
        <v>163</v>
      </c>
      <c r="R722" s="216">
        <v>1</v>
      </c>
      <c r="S722" s="231">
        <v>1</v>
      </c>
      <c r="T722" s="231">
        <v>1</v>
      </c>
      <c r="U722" s="198">
        <v>185.1</v>
      </c>
      <c r="V722" s="198">
        <v>2.14</v>
      </c>
      <c r="W722" s="198">
        <v>1.64</v>
      </c>
    </row>
    <row r="723" spans="1:23" ht="15.75">
      <c r="A723" s="116">
        <v>44085</v>
      </c>
      <c r="B723" s="122" t="s">
        <v>38</v>
      </c>
      <c r="C723" s="122" t="s">
        <v>55</v>
      </c>
      <c r="D723" s="122" t="s">
        <v>201</v>
      </c>
      <c r="E723" s="122">
        <v>37</v>
      </c>
      <c r="F723" s="122" t="s">
        <v>19</v>
      </c>
      <c r="G723" s="122">
        <v>55</v>
      </c>
      <c r="H723" s="122">
        <v>40</v>
      </c>
      <c r="I723" s="122">
        <v>4</v>
      </c>
      <c r="J723" s="122">
        <v>110</v>
      </c>
      <c r="K723" s="122">
        <v>90</v>
      </c>
      <c r="L723" s="128">
        <v>0.22916666666666666</v>
      </c>
      <c r="M723" s="128">
        <v>0.23541666666666669</v>
      </c>
      <c r="N723" s="132">
        <v>1</v>
      </c>
      <c r="O723" s="122" t="s">
        <v>118</v>
      </c>
      <c r="P723" s="80" t="str">
        <f>_xlfn.CONCAT(D723,"_",Q723,"_",O723)</f>
        <v>UT_Home_Yard_091120_F10</v>
      </c>
      <c r="Q723" s="101" t="s">
        <v>163</v>
      </c>
      <c r="R723" s="216">
        <v>1</v>
      </c>
      <c r="S723" s="231">
        <v>1</v>
      </c>
      <c r="T723" s="231">
        <v>1</v>
      </c>
      <c r="U723" s="198">
        <v>198.2</v>
      </c>
      <c r="V723" s="198">
        <v>2.11</v>
      </c>
      <c r="W723" s="198">
        <v>1.5</v>
      </c>
    </row>
    <row r="724" spans="1:23" ht="15.75">
      <c r="A724" s="116">
        <v>44085</v>
      </c>
      <c r="B724" s="122" t="s">
        <v>38</v>
      </c>
      <c r="C724" s="122" t="s">
        <v>55</v>
      </c>
      <c r="D724" s="122" t="s">
        <v>201</v>
      </c>
      <c r="E724" s="122">
        <v>37</v>
      </c>
      <c r="F724" s="122" t="s">
        <v>19</v>
      </c>
      <c r="G724" s="122">
        <v>55</v>
      </c>
      <c r="H724" s="122">
        <v>40</v>
      </c>
      <c r="I724" s="122">
        <v>4</v>
      </c>
      <c r="J724" s="122">
        <v>110</v>
      </c>
      <c r="K724" s="122">
        <v>90</v>
      </c>
      <c r="L724" s="128">
        <v>0.22916666666666666</v>
      </c>
      <c r="M724" s="128">
        <v>0.23541666666666669</v>
      </c>
      <c r="N724" s="132">
        <v>1</v>
      </c>
      <c r="O724" s="122" t="s">
        <v>119</v>
      </c>
      <c r="P724" s="80" t="str">
        <f>_xlfn.CONCAT(D724,"_",Q724,"_",O724)</f>
        <v>UT_Home_Yard_091120_F11</v>
      </c>
      <c r="Q724" s="101" t="s">
        <v>163</v>
      </c>
      <c r="R724" s="216">
        <v>1</v>
      </c>
    </row>
    <row r="725" spans="1:23" ht="15.75">
      <c r="A725" s="116">
        <v>44085</v>
      </c>
      <c r="B725" s="122" t="s">
        <v>38</v>
      </c>
      <c r="C725" s="122" t="s">
        <v>55</v>
      </c>
      <c r="D725" s="122" t="s">
        <v>201</v>
      </c>
      <c r="E725" s="122">
        <v>37</v>
      </c>
      <c r="F725" s="122" t="s">
        <v>19</v>
      </c>
      <c r="G725" s="122">
        <v>55</v>
      </c>
      <c r="H725" s="122">
        <v>40</v>
      </c>
      <c r="I725" s="122">
        <v>4</v>
      </c>
      <c r="J725" s="122">
        <v>110</v>
      </c>
      <c r="K725" s="122">
        <v>90</v>
      </c>
      <c r="L725" s="128">
        <v>0.22916666666666666</v>
      </c>
      <c r="M725" s="128">
        <v>0.23541666666666669</v>
      </c>
      <c r="N725" s="132">
        <v>1</v>
      </c>
      <c r="O725" s="122" t="s">
        <v>120</v>
      </c>
      <c r="P725" s="80" t="str">
        <f>_xlfn.CONCAT(D725,"_",Q725,"_",O725)</f>
        <v>UT_Home_Yard_091120_F12</v>
      </c>
      <c r="Q725" s="101" t="s">
        <v>163</v>
      </c>
      <c r="R725" s="216">
        <v>1</v>
      </c>
    </row>
    <row r="726" spans="1:23" ht="15.75">
      <c r="A726" s="116">
        <v>44085</v>
      </c>
      <c r="B726" s="122" t="s">
        <v>38</v>
      </c>
      <c r="C726" s="122" t="s">
        <v>55</v>
      </c>
      <c r="D726" s="122" t="s">
        <v>201</v>
      </c>
      <c r="E726" s="122">
        <v>37</v>
      </c>
      <c r="F726" s="122" t="s">
        <v>19</v>
      </c>
      <c r="G726" s="122">
        <v>55</v>
      </c>
      <c r="H726" s="122">
        <v>40</v>
      </c>
      <c r="I726" s="122">
        <v>5</v>
      </c>
      <c r="J726" s="122">
        <v>120</v>
      </c>
      <c r="K726" s="122">
        <v>80</v>
      </c>
      <c r="L726" s="128">
        <v>0.2388888888888889</v>
      </c>
      <c r="M726" s="128">
        <v>0.24027777777777778</v>
      </c>
      <c r="N726" s="132" t="s">
        <v>36</v>
      </c>
      <c r="O726" s="122" t="s">
        <v>121</v>
      </c>
      <c r="P726" s="80" t="str">
        <f>_xlfn.CONCAT(D726,"_",Q726,"_",O726)</f>
        <v>UT_Home_Yard_091120_F13</v>
      </c>
      <c r="Q726" s="101" t="s">
        <v>163</v>
      </c>
      <c r="R726" s="216">
        <v>1</v>
      </c>
    </row>
    <row r="727" spans="1:23" ht="15.75">
      <c r="A727" s="146">
        <v>44085</v>
      </c>
      <c r="B727" s="133" t="s">
        <v>38</v>
      </c>
      <c r="C727" s="133" t="s">
        <v>55</v>
      </c>
      <c r="D727" s="133" t="s">
        <v>201</v>
      </c>
      <c r="E727" s="133">
        <v>37</v>
      </c>
      <c r="F727" s="133" t="s">
        <v>19</v>
      </c>
      <c r="G727" s="133">
        <v>55</v>
      </c>
      <c r="H727" s="133">
        <v>40</v>
      </c>
      <c r="I727" s="133">
        <v>5</v>
      </c>
      <c r="J727" s="133">
        <v>120</v>
      </c>
      <c r="K727" s="133">
        <v>80</v>
      </c>
      <c r="L727" s="156">
        <v>0.2388888888888889</v>
      </c>
      <c r="M727" s="156">
        <v>0.24027777777777778</v>
      </c>
      <c r="N727" s="160" t="s">
        <v>36</v>
      </c>
      <c r="O727" s="133" t="s">
        <v>122</v>
      </c>
      <c r="P727" s="82" t="str">
        <f>_xlfn.CONCAT(D727,"_",Q727,"_",O727)</f>
        <v>UT_Home_Yard_091120_F14</v>
      </c>
      <c r="Q727" s="101" t="s">
        <v>163</v>
      </c>
      <c r="R727" s="216">
        <v>1</v>
      </c>
    </row>
    <row r="728" spans="1:23" ht="15.75">
      <c r="A728" s="142">
        <v>44085</v>
      </c>
      <c r="B728" s="98" t="s">
        <v>38</v>
      </c>
      <c r="C728" s="98" t="s">
        <v>55</v>
      </c>
      <c r="D728" s="98" t="s">
        <v>201</v>
      </c>
      <c r="E728" s="98">
        <v>37</v>
      </c>
      <c r="F728" s="98" t="s">
        <v>19</v>
      </c>
      <c r="G728" s="98">
        <v>55</v>
      </c>
      <c r="H728" s="98">
        <v>40</v>
      </c>
      <c r="I728" s="98">
        <v>5</v>
      </c>
      <c r="J728" s="98">
        <v>120</v>
      </c>
      <c r="K728" s="98">
        <v>80</v>
      </c>
      <c r="L728" s="153">
        <v>0.2388888888888889</v>
      </c>
      <c r="M728" s="153">
        <v>0.24027777777777778</v>
      </c>
      <c r="N728" s="99" t="s">
        <v>36</v>
      </c>
      <c r="O728" s="98" t="s">
        <v>123</v>
      </c>
      <c r="P728" s="87" t="str">
        <f>_xlfn.CONCAT(D728,"_",Q728,"_",O728)</f>
        <v>UT_Home_Yard_091120_F15</v>
      </c>
      <c r="Q728" s="101" t="s">
        <v>163</v>
      </c>
      <c r="R728" s="216">
        <v>1</v>
      </c>
    </row>
    <row r="729" spans="1:23" ht="15.75">
      <c r="A729" s="115">
        <v>44095</v>
      </c>
      <c r="B729" s="121"/>
      <c r="C729" s="121" t="s">
        <v>55</v>
      </c>
      <c r="D729" s="121" t="s">
        <v>201</v>
      </c>
      <c r="E729" s="121"/>
      <c r="F729" s="121"/>
      <c r="G729" s="121">
        <v>54</v>
      </c>
      <c r="H729" s="121">
        <v>5</v>
      </c>
      <c r="I729" s="121">
        <v>1</v>
      </c>
      <c r="J729" s="121">
        <v>50</v>
      </c>
      <c r="K729" s="121">
        <v>50</v>
      </c>
      <c r="L729" s="127">
        <v>0.46875</v>
      </c>
      <c r="M729" s="127">
        <v>0.47222222222222227</v>
      </c>
      <c r="N729" s="130">
        <v>11</v>
      </c>
      <c r="O729" s="121" t="s">
        <v>20</v>
      </c>
      <c r="P729" s="87" t="str">
        <f>_xlfn.CONCAT(D729,"_",Q729,"_",O729)</f>
        <v>UT_Home_Yard_092120_F1</v>
      </c>
      <c r="Q729" s="101" t="s">
        <v>164</v>
      </c>
      <c r="R729" s="216">
        <v>1</v>
      </c>
      <c r="S729" s="232">
        <v>1</v>
      </c>
      <c r="T729" s="232">
        <v>1</v>
      </c>
      <c r="U729">
        <v>483.9</v>
      </c>
      <c r="V729">
        <v>2.1</v>
      </c>
      <c r="W729">
        <v>2.23</v>
      </c>
    </row>
    <row r="730" spans="1:23" ht="15.75">
      <c r="A730" s="115">
        <v>44095</v>
      </c>
      <c r="B730" s="121"/>
      <c r="C730" s="121" t="s">
        <v>55</v>
      </c>
      <c r="D730" s="121" t="s">
        <v>201</v>
      </c>
      <c r="E730" s="121"/>
      <c r="F730" s="121"/>
      <c r="G730" s="121">
        <v>54</v>
      </c>
      <c r="H730" s="121">
        <v>5</v>
      </c>
      <c r="I730" s="121">
        <v>1</v>
      </c>
      <c r="J730" s="121">
        <v>50</v>
      </c>
      <c r="K730" s="121">
        <v>50</v>
      </c>
      <c r="L730" s="127">
        <v>0.46875</v>
      </c>
      <c r="M730" s="127">
        <v>0.47222222222222227</v>
      </c>
      <c r="N730" s="130">
        <v>11</v>
      </c>
      <c r="O730" s="121" t="s">
        <v>21</v>
      </c>
      <c r="P730" s="87" t="str">
        <f>_xlfn.CONCAT(D730,"_",Q730,"_",O730)</f>
        <v>UT_Home_Yard_092120_F2</v>
      </c>
      <c r="Q730" s="101" t="s">
        <v>164</v>
      </c>
      <c r="R730" s="216">
        <v>1</v>
      </c>
      <c r="S730" s="232">
        <v>1</v>
      </c>
      <c r="T730" s="232">
        <v>1</v>
      </c>
      <c r="U730">
        <v>335.4</v>
      </c>
      <c r="V730">
        <v>2.11</v>
      </c>
      <c r="W730">
        <v>1.88</v>
      </c>
    </row>
    <row r="731" spans="1:23" ht="15.75">
      <c r="A731" s="115">
        <v>44095</v>
      </c>
      <c r="B731" s="121"/>
      <c r="C731" s="121" t="s">
        <v>55</v>
      </c>
      <c r="D731" s="121" t="s">
        <v>201</v>
      </c>
      <c r="E731" s="121"/>
      <c r="F731" s="121"/>
      <c r="G731" s="121">
        <v>54</v>
      </c>
      <c r="H731" s="121">
        <v>5</v>
      </c>
      <c r="I731" s="121">
        <v>1</v>
      </c>
      <c r="J731" s="121">
        <v>50</v>
      </c>
      <c r="K731" s="121">
        <v>50</v>
      </c>
      <c r="L731" s="127">
        <v>0.46875</v>
      </c>
      <c r="M731" s="127">
        <v>0.47222222222222227</v>
      </c>
      <c r="N731" s="130">
        <v>11</v>
      </c>
      <c r="O731" s="121" t="s">
        <v>22</v>
      </c>
      <c r="P731" s="87" t="str">
        <f>_xlfn.CONCAT(D731,"_",Q731,"_",O731)</f>
        <v>UT_Home_Yard_092120_F3</v>
      </c>
      <c r="Q731" s="101" t="s">
        <v>164</v>
      </c>
      <c r="R731" s="216">
        <v>1</v>
      </c>
      <c r="S731" s="232">
        <v>1</v>
      </c>
      <c r="T731" s="232">
        <v>1</v>
      </c>
      <c r="U731">
        <v>431.7</v>
      </c>
      <c r="V731">
        <v>2.12</v>
      </c>
      <c r="W731">
        <v>2.2799999999999998</v>
      </c>
    </row>
    <row r="732" spans="1:23" ht="15.75">
      <c r="A732" s="115">
        <v>44095</v>
      </c>
      <c r="B732" s="121"/>
      <c r="C732" s="121" t="s">
        <v>55</v>
      </c>
      <c r="D732" s="121" t="s">
        <v>201</v>
      </c>
      <c r="E732" s="121"/>
      <c r="F732" s="121"/>
      <c r="G732" s="121">
        <v>54</v>
      </c>
      <c r="H732" s="121">
        <v>51</v>
      </c>
      <c r="I732" s="121">
        <v>2</v>
      </c>
      <c r="J732" s="121">
        <v>95</v>
      </c>
      <c r="K732" s="121">
        <v>25</v>
      </c>
      <c r="L732" s="127">
        <v>0.46875</v>
      </c>
      <c r="M732" s="127">
        <v>0.47222222222222227</v>
      </c>
      <c r="N732" s="130">
        <v>13</v>
      </c>
      <c r="O732" s="121" t="s">
        <v>112</v>
      </c>
      <c r="P732" s="87" t="str">
        <f>_xlfn.CONCAT(D732,"_",Q732,"_",O732)</f>
        <v>UT_Home_Yard_092120_F4</v>
      </c>
      <c r="Q732" s="101" t="s">
        <v>164</v>
      </c>
      <c r="R732" s="216">
        <v>1</v>
      </c>
      <c r="S732" s="232">
        <v>1</v>
      </c>
      <c r="T732" s="232">
        <v>1</v>
      </c>
      <c r="U732">
        <v>278.39999999999998</v>
      </c>
      <c r="V732">
        <v>2.14</v>
      </c>
      <c r="W732">
        <v>2.11</v>
      </c>
    </row>
    <row r="733" spans="1:23" ht="15.75">
      <c r="A733" s="115">
        <v>44095</v>
      </c>
      <c r="B733" s="121"/>
      <c r="C733" s="121" t="s">
        <v>55</v>
      </c>
      <c r="D733" s="121" t="s">
        <v>201</v>
      </c>
      <c r="E733" s="121"/>
      <c r="F733" s="121"/>
      <c r="G733" s="121">
        <v>54</v>
      </c>
      <c r="H733" s="121">
        <v>51</v>
      </c>
      <c r="I733" s="121">
        <v>2</v>
      </c>
      <c r="J733" s="121">
        <v>95</v>
      </c>
      <c r="K733" s="121">
        <v>25</v>
      </c>
      <c r="L733" s="127">
        <v>0.46875</v>
      </c>
      <c r="M733" s="127">
        <v>0.47222222222222227</v>
      </c>
      <c r="N733" s="130">
        <v>13</v>
      </c>
      <c r="O733" s="121" t="s">
        <v>113</v>
      </c>
      <c r="P733" s="87" t="str">
        <f>_xlfn.CONCAT(D733,"_",Q733,"_",O733)</f>
        <v>UT_Home_Yard_092120_F5</v>
      </c>
      <c r="Q733" s="101" t="s">
        <v>164</v>
      </c>
      <c r="R733" s="216">
        <v>1</v>
      </c>
      <c r="S733" s="232">
        <v>1</v>
      </c>
      <c r="T733" s="232">
        <v>1</v>
      </c>
      <c r="U733">
        <v>231.5</v>
      </c>
      <c r="V733">
        <v>2.15</v>
      </c>
      <c r="W733">
        <v>2.2999999999999998</v>
      </c>
    </row>
    <row r="734" spans="1:23" ht="15.75">
      <c r="A734" s="115">
        <v>44095</v>
      </c>
      <c r="B734" s="121"/>
      <c r="C734" s="121" t="s">
        <v>55</v>
      </c>
      <c r="D734" s="121" t="s">
        <v>201</v>
      </c>
      <c r="E734" s="121"/>
      <c r="F734" s="121"/>
      <c r="G734" s="121">
        <v>54</v>
      </c>
      <c r="H734" s="121">
        <v>51</v>
      </c>
      <c r="I734" s="121">
        <v>2</v>
      </c>
      <c r="J734" s="121">
        <v>95</v>
      </c>
      <c r="K734" s="121">
        <v>25</v>
      </c>
      <c r="L734" s="127">
        <v>0.46875</v>
      </c>
      <c r="M734" s="127">
        <v>0.47222222222222227</v>
      </c>
      <c r="N734" s="130">
        <v>13</v>
      </c>
      <c r="O734" s="121" t="s">
        <v>114</v>
      </c>
      <c r="P734" s="87" t="str">
        <f>_xlfn.CONCAT(D734,"_",Q734,"_",O734)</f>
        <v>UT_Home_Yard_092120_F6</v>
      </c>
      <c r="Q734" s="101" t="s">
        <v>164</v>
      </c>
      <c r="R734" s="216">
        <v>1</v>
      </c>
      <c r="S734" s="232">
        <v>1</v>
      </c>
      <c r="T734" s="232">
        <v>1</v>
      </c>
      <c r="U734">
        <v>230</v>
      </c>
      <c r="V734">
        <v>2.12</v>
      </c>
      <c r="W734">
        <v>2.27</v>
      </c>
    </row>
    <row r="735" spans="1:23" ht="15.75">
      <c r="A735" s="115">
        <v>44095</v>
      </c>
      <c r="B735" s="121"/>
      <c r="C735" s="121" t="s">
        <v>55</v>
      </c>
      <c r="D735" s="121" t="s">
        <v>201</v>
      </c>
      <c r="E735" s="121"/>
      <c r="F735" s="121"/>
      <c r="G735" s="121">
        <v>54</v>
      </c>
      <c r="H735" s="121">
        <v>51</v>
      </c>
      <c r="I735" s="121">
        <v>3</v>
      </c>
      <c r="J735" s="121">
        <v>50</v>
      </c>
      <c r="K735" s="121">
        <v>75</v>
      </c>
      <c r="L735" s="125" t="s">
        <v>36</v>
      </c>
      <c r="M735" s="125" t="s">
        <v>36</v>
      </c>
      <c r="N735" s="130">
        <v>21</v>
      </c>
      <c r="O735" s="121" t="s">
        <v>115</v>
      </c>
      <c r="P735" s="87" t="str">
        <f>_xlfn.CONCAT(D735,"_",Q735,"_",O735)</f>
        <v>UT_Home_Yard_092120_F7</v>
      </c>
      <c r="Q735" s="101" t="s">
        <v>164</v>
      </c>
      <c r="R735" s="216">
        <v>1</v>
      </c>
      <c r="S735" s="232">
        <v>1</v>
      </c>
      <c r="T735" s="232">
        <v>1</v>
      </c>
      <c r="U735">
        <v>404.4</v>
      </c>
      <c r="V735">
        <v>2.13</v>
      </c>
      <c r="W735">
        <v>2.11</v>
      </c>
    </row>
    <row r="736" spans="1:23" ht="15.75">
      <c r="A736" s="115">
        <v>44095</v>
      </c>
      <c r="B736" s="121"/>
      <c r="C736" s="121" t="s">
        <v>55</v>
      </c>
      <c r="D736" s="121" t="s">
        <v>201</v>
      </c>
      <c r="E736" s="121"/>
      <c r="F736" s="121"/>
      <c r="G736" s="121">
        <v>54</v>
      </c>
      <c r="H736" s="121">
        <v>51</v>
      </c>
      <c r="I736" s="121">
        <v>3</v>
      </c>
      <c r="J736" s="121">
        <v>50</v>
      </c>
      <c r="K736" s="121">
        <v>75</v>
      </c>
      <c r="L736" s="125" t="s">
        <v>36</v>
      </c>
      <c r="M736" s="125" t="s">
        <v>36</v>
      </c>
      <c r="N736" s="130">
        <v>21</v>
      </c>
      <c r="O736" s="121" t="s">
        <v>116</v>
      </c>
      <c r="P736" s="87" t="str">
        <f>_xlfn.CONCAT(D736,"_",Q736,"_",O736)</f>
        <v>UT_Home_Yard_092120_F8</v>
      </c>
      <c r="Q736" s="101" t="s">
        <v>164</v>
      </c>
      <c r="R736" s="216">
        <v>1</v>
      </c>
      <c r="S736" s="232">
        <v>1</v>
      </c>
      <c r="T736" s="232">
        <v>1</v>
      </c>
      <c r="U736">
        <v>444.8</v>
      </c>
      <c r="V736">
        <v>2.12</v>
      </c>
      <c r="W736">
        <v>2.23</v>
      </c>
    </row>
    <row r="737" spans="1:23" ht="15.75">
      <c r="A737" s="115">
        <v>44095</v>
      </c>
      <c r="B737" s="121"/>
      <c r="C737" s="121" t="s">
        <v>55</v>
      </c>
      <c r="D737" s="121" t="s">
        <v>201</v>
      </c>
      <c r="E737" s="121"/>
      <c r="F737" s="121"/>
      <c r="G737" s="121">
        <v>54</v>
      </c>
      <c r="H737" s="121">
        <v>51</v>
      </c>
      <c r="I737" s="121">
        <v>3</v>
      </c>
      <c r="J737" s="121">
        <v>50</v>
      </c>
      <c r="K737" s="121">
        <v>75</v>
      </c>
      <c r="L737" s="125" t="s">
        <v>36</v>
      </c>
      <c r="M737" s="125" t="s">
        <v>36</v>
      </c>
      <c r="N737" s="130">
        <v>21</v>
      </c>
      <c r="O737" s="121" t="s">
        <v>117</v>
      </c>
      <c r="P737" s="87" t="str">
        <f>_xlfn.CONCAT(D737,"_",Q737,"_",O737)</f>
        <v>UT_Home_Yard_092120_F9</v>
      </c>
      <c r="Q737" s="101" t="s">
        <v>164</v>
      </c>
      <c r="R737" s="216">
        <v>1</v>
      </c>
      <c r="S737" s="232">
        <v>1</v>
      </c>
      <c r="T737" s="232">
        <v>1</v>
      </c>
      <c r="U737">
        <v>329.2</v>
      </c>
      <c r="V737">
        <v>2.14</v>
      </c>
      <c r="W737">
        <v>2.17</v>
      </c>
    </row>
    <row r="738" spans="1:23" ht="15.75">
      <c r="A738" s="115">
        <v>44095</v>
      </c>
      <c r="B738" s="121"/>
      <c r="C738" s="121" t="s">
        <v>55</v>
      </c>
      <c r="D738" s="121" t="s">
        <v>201</v>
      </c>
      <c r="E738" s="121"/>
      <c r="F738" s="121"/>
      <c r="G738" s="121">
        <v>54</v>
      </c>
      <c r="H738" s="121">
        <v>51</v>
      </c>
      <c r="I738" s="121">
        <v>4</v>
      </c>
      <c r="J738" s="121">
        <v>120</v>
      </c>
      <c r="K738" s="121">
        <v>50</v>
      </c>
      <c r="L738" s="125" t="s">
        <v>36</v>
      </c>
      <c r="M738" s="125" t="s">
        <v>36</v>
      </c>
      <c r="N738" s="125" t="s">
        <v>36</v>
      </c>
      <c r="O738" s="121" t="s">
        <v>118</v>
      </c>
      <c r="P738" s="87" t="str">
        <f>_xlfn.CONCAT(D738,"_",Q738,"_",O738)</f>
        <v>UT_Home_Yard_092120_F10</v>
      </c>
      <c r="Q738" s="101" t="s">
        <v>164</v>
      </c>
      <c r="R738" s="216">
        <v>1</v>
      </c>
      <c r="S738" s="232">
        <v>1</v>
      </c>
      <c r="T738" s="232">
        <v>1</v>
      </c>
      <c r="U738">
        <v>194.5</v>
      </c>
      <c r="V738">
        <v>2.13</v>
      </c>
      <c r="W738">
        <v>1.78</v>
      </c>
    </row>
    <row r="739" spans="1:23" ht="15.75">
      <c r="A739" s="115">
        <v>44095</v>
      </c>
      <c r="B739" s="121"/>
      <c r="C739" s="121" t="s">
        <v>55</v>
      </c>
      <c r="D739" s="121" t="s">
        <v>201</v>
      </c>
      <c r="E739" s="121"/>
      <c r="F739" s="121"/>
      <c r="G739" s="121">
        <v>54</v>
      </c>
      <c r="H739" s="121">
        <v>51</v>
      </c>
      <c r="I739" s="121">
        <v>4</v>
      </c>
      <c r="J739" s="121">
        <v>120</v>
      </c>
      <c r="K739" s="121">
        <v>50</v>
      </c>
      <c r="L739" s="125" t="s">
        <v>36</v>
      </c>
      <c r="M739" s="125" t="s">
        <v>36</v>
      </c>
      <c r="N739" s="125" t="s">
        <v>36</v>
      </c>
      <c r="O739" s="121" t="s">
        <v>119</v>
      </c>
      <c r="P739" s="87" t="str">
        <f>_xlfn.CONCAT(D739,"_",Q739,"_",O739)</f>
        <v>UT_Home_Yard_092120_F11</v>
      </c>
      <c r="Q739" s="101" t="s">
        <v>164</v>
      </c>
      <c r="R739" s="216">
        <v>1</v>
      </c>
      <c r="S739" s="232">
        <v>1</v>
      </c>
      <c r="T739" s="232">
        <v>1</v>
      </c>
      <c r="U739">
        <v>294.2</v>
      </c>
      <c r="V739">
        <v>2.1</v>
      </c>
      <c r="W739">
        <v>2.2000000000000002</v>
      </c>
    </row>
    <row r="740" spans="1:23" ht="15.75">
      <c r="A740" s="115">
        <v>44095</v>
      </c>
      <c r="B740" s="121"/>
      <c r="C740" s="121" t="s">
        <v>55</v>
      </c>
      <c r="D740" s="121" t="s">
        <v>201</v>
      </c>
      <c r="E740" s="121"/>
      <c r="F740" s="121"/>
      <c r="G740" s="121">
        <v>54</v>
      </c>
      <c r="H740" s="121">
        <v>51</v>
      </c>
      <c r="I740" s="121">
        <v>4</v>
      </c>
      <c r="J740" s="121">
        <v>120</v>
      </c>
      <c r="K740" s="121">
        <v>50</v>
      </c>
      <c r="L740" s="125" t="s">
        <v>36</v>
      </c>
      <c r="M740" s="125" t="s">
        <v>36</v>
      </c>
      <c r="N740" s="125" t="s">
        <v>36</v>
      </c>
      <c r="O740" s="121" t="s">
        <v>120</v>
      </c>
      <c r="P740" s="87" t="str">
        <f>_xlfn.CONCAT(D740,"_",Q740,"_",O740)</f>
        <v>UT_Home_Yard_092120_F12</v>
      </c>
      <c r="Q740" s="101" t="s">
        <v>164</v>
      </c>
      <c r="R740" s="216">
        <v>1</v>
      </c>
      <c r="S740" s="232">
        <v>1</v>
      </c>
      <c r="T740" s="232">
        <v>1</v>
      </c>
      <c r="U740">
        <v>243.8</v>
      </c>
      <c r="V740">
        <v>2.12</v>
      </c>
      <c r="W740">
        <v>2.3199999999999998</v>
      </c>
    </row>
    <row r="741" spans="1:23" ht="15.75">
      <c r="A741" s="145">
        <v>44095</v>
      </c>
      <c r="B741" s="148"/>
      <c r="C741" s="148" t="s">
        <v>55</v>
      </c>
      <c r="D741" s="148" t="s">
        <v>201</v>
      </c>
      <c r="E741" s="148"/>
      <c r="F741" s="148"/>
      <c r="G741" s="148">
        <v>54</v>
      </c>
      <c r="H741" s="148">
        <v>51</v>
      </c>
      <c r="I741" s="148">
        <v>5</v>
      </c>
      <c r="J741" s="148">
        <v>200</v>
      </c>
      <c r="K741" s="148">
        <v>70</v>
      </c>
      <c r="L741" s="155">
        <v>0.49861111111111112</v>
      </c>
      <c r="M741" s="155">
        <v>0.50208333333333333</v>
      </c>
      <c r="N741" s="159">
        <v>21</v>
      </c>
      <c r="O741" s="148" t="s">
        <v>121</v>
      </c>
      <c r="P741" s="76" t="str">
        <f>_xlfn.CONCAT(D741,"_",Q741,"_",O741)</f>
        <v>UT_Home_Yard_092120_F13</v>
      </c>
      <c r="Q741" s="106" t="s">
        <v>164</v>
      </c>
      <c r="R741" s="216">
        <v>1</v>
      </c>
      <c r="S741" s="232">
        <v>1</v>
      </c>
      <c r="T741" s="232">
        <v>1</v>
      </c>
      <c r="U741">
        <v>238.3</v>
      </c>
      <c r="V741">
        <v>2.09</v>
      </c>
      <c r="W741">
        <v>2.33</v>
      </c>
    </row>
    <row r="742" spans="1:23" ht="15.75">
      <c r="A742" s="77">
        <v>44095</v>
      </c>
      <c r="B742" s="75"/>
      <c r="C742" s="75" t="s">
        <v>55</v>
      </c>
      <c r="D742" s="75" t="s">
        <v>201</v>
      </c>
      <c r="E742" s="75"/>
      <c r="F742" s="75"/>
      <c r="G742" s="75">
        <v>54</v>
      </c>
      <c r="H742" s="75">
        <v>51</v>
      </c>
      <c r="I742" s="75">
        <v>5</v>
      </c>
      <c r="J742" s="75">
        <v>200</v>
      </c>
      <c r="K742" s="75">
        <v>70</v>
      </c>
      <c r="L742" s="78">
        <v>0.49861111111111112</v>
      </c>
      <c r="M742" s="78">
        <v>0.50208333333333333</v>
      </c>
      <c r="N742" s="79">
        <v>21</v>
      </c>
      <c r="O742" s="75" t="s">
        <v>122</v>
      </c>
      <c r="P742" s="80" t="str">
        <f>_xlfn.CONCAT(D742,"_",Q742,"_",O742)</f>
        <v>UT_Home_Yard_092120_F14</v>
      </c>
      <c r="Q742" s="107" t="s">
        <v>164</v>
      </c>
      <c r="R742" s="216">
        <v>1</v>
      </c>
      <c r="S742" s="232">
        <v>1</v>
      </c>
      <c r="T742" s="232">
        <v>1</v>
      </c>
      <c r="U742">
        <v>220.9</v>
      </c>
      <c r="V742">
        <v>2.12</v>
      </c>
      <c r="W742">
        <v>1.89</v>
      </c>
    </row>
    <row r="743" spans="1:23" ht="15.75">
      <c r="A743" s="77">
        <v>44095</v>
      </c>
      <c r="B743" s="75"/>
      <c r="C743" s="75" t="s">
        <v>55</v>
      </c>
      <c r="D743" s="75" t="s">
        <v>201</v>
      </c>
      <c r="E743" s="75"/>
      <c r="F743" s="75"/>
      <c r="G743" s="75">
        <v>54</v>
      </c>
      <c r="H743" s="75">
        <v>51</v>
      </c>
      <c r="I743" s="75">
        <v>5</v>
      </c>
      <c r="J743" s="75">
        <v>200</v>
      </c>
      <c r="K743" s="75">
        <v>70</v>
      </c>
      <c r="L743" s="78">
        <v>0.49861111111111112</v>
      </c>
      <c r="M743" s="78">
        <v>0.50208333333333333</v>
      </c>
      <c r="N743" s="79">
        <v>21</v>
      </c>
      <c r="O743" s="75" t="s">
        <v>123</v>
      </c>
      <c r="P743" s="80" t="str">
        <f>_xlfn.CONCAT(D743,"_",Q743,"_",O743)</f>
        <v>UT_Home_Yard_092120_F15</v>
      </c>
      <c r="Q743" s="107" t="s">
        <v>164</v>
      </c>
      <c r="R743" s="216">
        <v>1</v>
      </c>
      <c r="S743" s="232">
        <v>1</v>
      </c>
      <c r="T743" s="232">
        <v>1</v>
      </c>
      <c r="U743">
        <v>280</v>
      </c>
      <c r="V743">
        <v>2.13</v>
      </c>
      <c r="W743">
        <v>2.29</v>
      </c>
    </row>
    <row r="744" spans="1:23" ht="15.75">
      <c r="A744" s="118">
        <v>44081</v>
      </c>
      <c r="B744" s="122" t="s">
        <v>16</v>
      </c>
      <c r="C744" s="122" t="s">
        <v>17</v>
      </c>
      <c r="D744" s="122" t="s">
        <v>202</v>
      </c>
      <c r="E744" s="122">
        <v>36</v>
      </c>
      <c r="F744" s="122" t="s">
        <v>19</v>
      </c>
      <c r="G744" s="122">
        <v>79</v>
      </c>
      <c r="H744" s="122">
        <v>95</v>
      </c>
      <c r="I744" s="122">
        <v>1</v>
      </c>
      <c r="J744" s="122">
        <v>150</v>
      </c>
      <c r="K744" s="122">
        <v>90</v>
      </c>
      <c r="L744" s="128">
        <v>6.3888888888888884E-2</v>
      </c>
      <c r="M744" s="128">
        <v>7.3611111111111113E-2</v>
      </c>
      <c r="N744" s="122">
        <v>16</v>
      </c>
      <c r="O744" s="122" t="s">
        <v>20</v>
      </c>
      <c r="P744" s="80" t="str">
        <f>_xlfn.CONCAT(D744,"_",Q744,"_",O744)</f>
        <v>XQ_CR_142_090720_F1</v>
      </c>
      <c r="Q744" s="138" t="s">
        <v>203</v>
      </c>
      <c r="R744" s="221" t="s">
        <v>156</v>
      </c>
    </row>
    <row r="745" spans="1:23" ht="15.75">
      <c r="A745" s="118">
        <v>44081</v>
      </c>
      <c r="B745" s="122" t="s">
        <v>16</v>
      </c>
      <c r="C745" s="122" t="s">
        <v>17</v>
      </c>
      <c r="D745" s="122" t="s">
        <v>202</v>
      </c>
      <c r="E745" s="122">
        <v>36</v>
      </c>
      <c r="F745" s="122" t="s">
        <v>19</v>
      </c>
      <c r="G745" s="122">
        <v>79</v>
      </c>
      <c r="H745" s="122">
        <v>95</v>
      </c>
      <c r="I745" s="122">
        <v>1</v>
      </c>
      <c r="J745" s="122">
        <v>150</v>
      </c>
      <c r="K745" s="122">
        <v>90</v>
      </c>
      <c r="L745" s="128">
        <v>6.3888888888888884E-2</v>
      </c>
      <c r="M745" s="128">
        <v>7.3611111111111113E-2</v>
      </c>
      <c r="N745" s="122">
        <v>16</v>
      </c>
      <c r="O745" s="122" t="s">
        <v>21</v>
      </c>
      <c r="P745" s="80" t="str">
        <f>_xlfn.CONCAT(D745,"_",Q745,"_",O745)</f>
        <v>XQ_CR_142_090720_F2</v>
      </c>
      <c r="Q745" s="137" t="s">
        <v>203</v>
      </c>
      <c r="R745" s="221" t="s">
        <v>156</v>
      </c>
      <c r="U745" s="28"/>
    </row>
    <row r="746" spans="1:23" ht="15.75">
      <c r="A746" s="118">
        <v>44081</v>
      </c>
      <c r="B746" s="122" t="s">
        <v>16</v>
      </c>
      <c r="C746" s="122" t="s">
        <v>17</v>
      </c>
      <c r="D746" s="122" t="s">
        <v>202</v>
      </c>
      <c r="E746" s="122">
        <v>36</v>
      </c>
      <c r="F746" s="122" t="s">
        <v>19</v>
      </c>
      <c r="G746" s="122">
        <v>79</v>
      </c>
      <c r="H746" s="122">
        <v>95</v>
      </c>
      <c r="I746" s="122">
        <v>1</v>
      </c>
      <c r="J746" s="122">
        <v>150</v>
      </c>
      <c r="K746" s="122">
        <v>90</v>
      </c>
      <c r="L746" s="128">
        <v>6.3888888888888884E-2</v>
      </c>
      <c r="M746" s="128">
        <v>7.3611111111111113E-2</v>
      </c>
      <c r="N746" s="122">
        <v>16</v>
      </c>
      <c r="O746" s="122" t="s">
        <v>22</v>
      </c>
      <c r="P746" s="80" t="str">
        <f>_xlfn.CONCAT(D746,"_",Q746,"_",O746)</f>
        <v>XQ_CR_142_090720_F3</v>
      </c>
      <c r="Q746" s="137" t="s">
        <v>203</v>
      </c>
      <c r="R746" s="221" t="s">
        <v>156</v>
      </c>
      <c r="T746" s="27"/>
      <c r="U746" s="28"/>
    </row>
    <row r="747" spans="1:23" ht="15.75">
      <c r="A747" s="118">
        <v>44081</v>
      </c>
      <c r="B747" s="122" t="s">
        <v>16</v>
      </c>
      <c r="C747" s="122" t="s">
        <v>17</v>
      </c>
      <c r="D747" s="122" t="s">
        <v>202</v>
      </c>
      <c r="E747" s="122">
        <v>36</v>
      </c>
      <c r="F747" s="122" t="s">
        <v>19</v>
      </c>
      <c r="G747" s="122">
        <v>79</v>
      </c>
      <c r="H747" s="122">
        <v>95</v>
      </c>
      <c r="I747" s="122">
        <v>2</v>
      </c>
      <c r="J747" s="122">
        <v>14</v>
      </c>
      <c r="K747" s="122">
        <v>20</v>
      </c>
      <c r="L747" s="128">
        <v>0.10208333333333335</v>
      </c>
      <c r="M747" s="122"/>
      <c r="N747" s="122">
        <v>6</v>
      </c>
      <c r="O747" s="122" t="s">
        <v>121</v>
      </c>
      <c r="P747" s="80" t="str">
        <f>_xlfn.CONCAT(D747,"_",Q747,"_",O747)</f>
        <v>XQ_CR_142_090720_F13</v>
      </c>
      <c r="Q747" s="107" t="s">
        <v>203</v>
      </c>
      <c r="R747" s="216" t="s">
        <v>156</v>
      </c>
      <c r="T747" s="27"/>
      <c r="U747" s="28"/>
    </row>
    <row r="748" spans="1:23" ht="15.75">
      <c r="A748" s="118">
        <v>44081</v>
      </c>
      <c r="B748" s="122" t="s">
        <v>16</v>
      </c>
      <c r="C748" s="122" t="s">
        <v>17</v>
      </c>
      <c r="D748" s="122" t="s">
        <v>202</v>
      </c>
      <c r="E748" s="122">
        <v>36</v>
      </c>
      <c r="F748" s="122" t="s">
        <v>19</v>
      </c>
      <c r="G748" s="122">
        <v>79</v>
      </c>
      <c r="H748" s="122">
        <v>95</v>
      </c>
      <c r="I748" s="122">
        <v>2</v>
      </c>
      <c r="J748" s="122">
        <v>14</v>
      </c>
      <c r="K748" s="122">
        <v>20</v>
      </c>
      <c r="L748" s="128">
        <v>0.10208333333333335</v>
      </c>
      <c r="M748" s="122"/>
      <c r="N748" s="122">
        <v>6</v>
      </c>
      <c r="O748" s="122" t="s">
        <v>122</v>
      </c>
      <c r="P748" s="80" t="str">
        <f>_xlfn.CONCAT(D748,"_",Q748,"_",O748)</f>
        <v>XQ_CR_142_090720_F14</v>
      </c>
      <c r="Q748" s="107" t="s">
        <v>203</v>
      </c>
      <c r="R748" s="216" t="s">
        <v>156</v>
      </c>
      <c r="T748" s="27"/>
      <c r="U748" s="28"/>
    </row>
    <row r="749" spans="1:23" ht="15.75">
      <c r="A749" s="118">
        <v>44081</v>
      </c>
      <c r="B749" s="122" t="s">
        <v>16</v>
      </c>
      <c r="C749" s="122" t="s">
        <v>17</v>
      </c>
      <c r="D749" s="122" t="s">
        <v>202</v>
      </c>
      <c r="E749" s="122">
        <v>36</v>
      </c>
      <c r="F749" s="122" t="s">
        <v>19</v>
      </c>
      <c r="G749" s="122">
        <v>79</v>
      </c>
      <c r="H749" s="122">
        <v>95</v>
      </c>
      <c r="I749" s="122">
        <v>2</v>
      </c>
      <c r="J749" s="122">
        <v>14</v>
      </c>
      <c r="K749" s="122">
        <v>20</v>
      </c>
      <c r="L749" s="128">
        <v>0.10208333333333335</v>
      </c>
      <c r="M749" s="122"/>
      <c r="N749" s="122">
        <v>6</v>
      </c>
      <c r="O749" s="122" t="s">
        <v>123</v>
      </c>
      <c r="P749" s="80" t="str">
        <f>_xlfn.CONCAT(D749,"_",Q749,"_",O749)</f>
        <v>XQ_CR_142_090720_F15</v>
      </c>
      <c r="Q749" s="107" t="s">
        <v>203</v>
      </c>
      <c r="R749" s="216" t="s">
        <v>156</v>
      </c>
      <c r="T749" s="27"/>
      <c r="U749" s="28"/>
    </row>
    <row r="750" spans="1:23" ht="15.75">
      <c r="A750" s="118">
        <v>44081</v>
      </c>
      <c r="B750" s="122" t="s">
        <v>24</v>
      </c>
      <c r="C750" s="122" t="s">
        <v>17</v>
      </c>
      <c r="D750" s="122" t="s">
        <v>202</v>
      </c>
      <c r="E750" s="122">
        <v>36</v>
      </c>
      <c r="F750" s="122" t="s">
        <v>19</v>
      </c>
      <c r="G750" s="122">
        <v>79</v>
      </c>
      <c r="H750" s="122">
        <v>95</v>
      </c>
      <c r="I750" s="122">
        <v>3</v>
      </c>
      <c r="J750" s="122"/>
      <c r="K750" s="122">
        <v>80</v>
      </c>
      <c r="L750" s="128">
        <v>7.5694444444444439E-2</v>
      </c>
      <c r="M750" s="128">
        <v>8.0555555555555561E-2</v>
      </c>
      <c r="N750" s="122">
        <v>9</v>
      </c>
      <c r="O750" s="122" t="s">
        <v>112</v>
      </c>
      <c r="P750" s="80" t="str">
        <f>_xlfn.CONCAT(D750,"_",Q750,"_",O750)</f>
        <v>XQ_CR_142_090720_F4</v>
      </c>
      <c r="Q750" s="107" t="s">
        <v>203</v>
      </c>
      <c r="R750" s="216" t="s">
        <v>156</v>
      </c>
      <c r="T750" s="27"/>
      <c r="U750" s="28"/>
    </row>
    <row r="751" spans="1:23" ht="15.75">
      <c r="A751" s="118">
        <v>44081</v>
      </c>
      <c r="B751" s="122" t="s">
        <v>24</v>
      </c>
      <c r="C751" s="122" t="s">
        <v>17</v>
      </c>
      <c r="D751" s="122" t="s">
        <v>202</v>
      </c>
      <c r="E751" s="122">
        <v>36</v>
      </c>
      <c r="F751" s="122" t="s">
        <v>19</v>
      </c>
      <c r="G751" s="122">
        <v>79</v>
      </c>
      <c r="H751" s="122">
        <v>95</v>
      </c>
      <c r="I751" s="122">
        <v>3</v>
      </c>
      <c r="J751" s="122"/>
      <c r="K751" s="122">
        <v>80</v>
      </c>
      <c r="L751" s="128">
        <v>7.5694444444444439E-2</v>
      </c>
      <c r="M751" s="128">
        <v>8.0555555555555561E-2</v>
      </c>
      <c r="N751" s="122">
        <v>9</v>
      </c>
      <c r="O751" s="122" t="s">
        <v>113</v>
      </c>
      <c r="P751" s="80" t="str">
        <f>_xlfn.CONCAT(D751,"_",Q751,"_",O751)</f>
        <v>XQ_CR_142_090720_F5</v>
      </c>
      <c r="Q751" s="107" t="s">
        <v>203</v>
      </c>
      <c r="R751" s="216" t="s">
        <v>156</v>
      </c>
      <c r="T751" s="27"/>
      <c r="U751" s="28"/>
    </row>
    <row r="752" spans="1:23" ht="15.75">
      <c r="A752" s="118">
        <v>44081</v>
      </c>
      <c r="B752" s="122" t="s">
        <v>24</v>
      </c>
      <c r="C752" s="122" t="s">
        <v>17</v>
      </c>
      <c r="D752" s="122" t="s">
        <v>202</v>
      </c>
      <c r="E752" s="122">
        <v>36</v>
      </c>
      <c r="F752" s="122" t="s">
        <v>19</v>
      </c>
      <c r="G752" s="122">
        <v>79</v>
      </c>
      <c r="H752" s="122">
        <v>95</v>
      </c>
      <c r="I752" s="122">
        <v>3</v>
      </c>
      <c r="J752" s="122"/>
      <c r="K752" s="122">
        <v>80</v>
      </c>
      <c r="L752" s="128">
        <v>7.5694444444444439E-2</v>
      </c>
      <c r="M752" s="128">
        <v>8.0555555555555561E-2</v>
      </c>
      <c r="N752" s="122">
        <v>9</v>
      </c>
      <c r="O752" s="122" t="s">
        <v>114</v>
      </c>
      <c r="P752" s="80" t="str">
        <f>_xlfn.CONCAT(D752,"_",Q752,"_",O752)</f>
        <v>XQ_CR_142_090720_F6</v>
      </c>
      <c r="Q752" s="107" t="s">
        <v>203</v>
      </c>
      <c r="R752" s="216" t="s">
        <v>156</v>
      </c>
      <c r="T752" s="27"/>
    </row>
    <row r="753" spans="1:18" ht="15.75">
      <c r="A753" s="118">
        <v>44081</v>
      </c>
      <c r="B753" s="122" t="s">
        <v>24</v>
      </c>
      <c r="C753" s="122" t="s">
        <v>17</v>
      </c>
      <c r="D753" s="122" t="s">
        <v>202</v>
      </c>
      <c r="E753" s="122">
        <v>36</v>
      </c>
      <c r="F753" s="122" t="s">
        <v>19</v>
      </c>
      <c r="G753" s="122">
        <v>79</v>
      </c>
      <c r="H753" s="122">
        <v>95</v>
      </c>
      <c r="I753" s="122">
        <v>4</v>
      </c>
      <c r="J753" s="122"/>
      <c r="K753" s="122">
        <v>70</v>
      </c>
      <c r="L753" s="128">
        <v>9.0277777777777776E-2</v>
      </c>
      <c r="M753" s="128">
        <v>9.4444444444444442E-2</v>
      </c>
      <c r="N753" s="122">
        <v>16</v>
      </c>
      <c r="O753" s="122" t="s">
        <v>118</v>
      </c>
      <c r="P753" s="80" t="str">
        <f>_xlfn.CONCAT(D753,"_",Q753,"_",O753)</f>
        <v>XQ_CR_142_090720_F10</v>
      </c>
      <c r="Q753" s="107" t="s">
        <v>203</v>
      </c>
      <c r="R753" s="216" t="s">
        <v>156</v>
      </c>
    </row>
    <row r="754" spans="1:18" ht="15.75">
      <c r="A754" s="118">
        <v>44081</v>
      </c>
      <c r="B754" s="122" t="s">
        <v>24</v>
      </c>
      <c r="C754" s="122" t="s">
        <v>17</v>
      </c>
      <c r="D754" s="122" t="s">
        <v>202</v>
      </c>
      <c r="E754" s="122">
        <v>36</v>
      </c>
      <c r="F754" s="122" t="s">
        <v>19</v>
      </c>
      <c r="G754" s="122">
        <v>79</v>
      </c>
      <c r="H754" s="122">
        <v>95</v>
      </c>
      <c r="I754" s="122">
        <v>4</v>
      </c>
      <c r="J754" s="122"/>
      <c r="K754" s="122">
        <v>70</v>
      </c>
      <c r="L754" s="128">
        <v>9.0277777777777776E-2</v>
      </c>
      <c r="M754" s="128">
        <v>9.4444444444444442E-2</v>
      </c>
      <c r="N754" s="122">
        <v>16</v>
      </c>
      <c r="O754" s="122" t="s">
        <v>119</v>
      </c>
      <c r="P754" s="80" t="str">
        <f>_xlfn.CONCAT(D754,"_",Q754,"_",O754)</f>
        <v>XQ_CR_142_090720_F11</v>
      </c>
      <c r="Q754" s="107" t="s">
        <v>203</v>
      </c>
      <c r="R754" s="216" t="s">
        <v>156</v>
      </c>
    </row>
    <row r="755" spans="1:18" ht="15.75">
      <c r="A755" s="118">
        <v>44081</v>
      </c>
      <c r="B755" s="122" t="s">
        <v>24</v>
      </c>
      <c r="C755" s="122" t="s">
        <v>17</v>
      </c>
      <c r="D755" s="122" t="s">
        <v>202</v>
      </c>
      <c r="E755" s="122">
        <v>36</v>
      </c>
      <c r="F755" s="122" t="s">
        <v>19</v>
      </c>
      <c r="G755" s="122">
        <v>79</v>
      </c>
      <c r="H755" s="122">
        <v>95</v>
      </c>
      <c r="I755" s="122">
        <v>4</v>
      </c>
      <c r="J755" s="122"/>
      <c r="K755" s="122">
        <v>70</v>
      </c>
      <c r="L755" s="128">
        <v>9.0277777777777776E-2</v>
      </c>
      <c r="M755" s="128">
        <v>9.4444444444444442E-2</v>
      </c>
      <c r="N755" s="122">
        <v>16</v>
      </c>
      <c r="O755" s="122" t="s">
        <v>123</v>
      </c>
      <c r="P755" s="80" t="str">
        <f>_xlfn.CONCAT(D755,"_",Q755,"_",O755)</f>
        <v>XQ_CR_142_090720_F15</v>
      </c>
      <c r="Q755" s="107" t="s">
        <v>203</v>
      </c>
      <c r="R755" s="216" t="s">
        <v>156</v>
      </c>
    </row>
    <row r="756" spans="1:18" ht="15.75">
      <c r="A756" s="118">
        <v>44081</v>
      </c>
      <c r="B756" s="122" t="s">
        <v>24</v>
      </c>
      <c r="C756" s="122" t="s">
        <v>17</v>
      </c>
      <c r="D756" s="122" t="s">
        <v>202</v>
      </c>
      <c r="E756" s="122">
        <v>36</v>
      </c>
      <c r="F756" s="122" t="s">
        <v>19</v>
      </c>
      <c r="G756" s="122">
        <v>79</v>
      </c>
      <c r="H756" s="122">
        <v>95</v>
      </c>
      <c r="I756" s="122">
        <v>5</v>
      </c>
      <c r="J756" s="122"/>
      <c r="K756" s="122">
        <v>65</v>
      </c>
      <c r="L756" s="128">
        <v>9.930555555555555E-2</v>
      </c>
      <c r="M756" s="128">
        <v>0.10625</v>
      </c>
      <c r="N756" s="122">
        <v>4</v>
      </c>
      <c r="O756" s="122" t="s">
        <v>115</v>
      </c>
      <c r="P756" s="80" t="str">
        <f>_xlfn.CONCAT(D756,"_",Q756,"_",O756)</f>
        <v>XQ_CR_142_090720_F7</v>
      </c>
      <c r="Q756" s="107" t="s">
        <v>203</v>
      </c>
      <c r="R756" s="216" t="s">
        <v>156</v>
      </c>
    </row>
    <row r="757" spans="1:18" ht="15.75">
      <c r="A757" s="118">
        <v>44081</v>
      </c>
      <c r="B757" s="122" t="s">
        <v>24</v>
      </c>
      <c r="C757" s="122" t="s">
        <v>17</v>
      </c>
      <c r="D757" s="122" t="s">
        <v>202</v>
      </c>
      <c r="E757" s="122">
        <v>36</v>
      </c>
      <c r="F757" s="122" t="s">
        <v>19</v>
      </c>
      <c r="G757" s="122">
        <v>79</v>
      </c>
      <c r="H757" s="122">
        <v>95</v>
      </c>
      <c r="I757" s="122">
        <v>5</v>
      </c>
      <c r="J757" s="122"/>
      <c r="K757" s="122">
        <v>65</v>
      </c>
      <c r="L757" s="128">
        <v>9.930555555555555E-2</v>
      </c>
      <c r="M757" s="128">
        <v>0.10625</v>
      </c>
      <c r="N757" s="122">
        <v>4</v>
      </c>
      <c r="O757" s="122" t="s">
        <v>116</v>
      </c>
      <c r="P757" s="80" t="str">
        <f>_xlfn.CONCAT(D757,"_",Q757,"_",O757)</f>
        <v>XQ_CR_142_090720_F8</v>
      </c>
      <c r="Q757" s="107" t="s">
        <v>203</v>
      </c>
      <c r="R757" s="216" t="s">
        <v>156</v>
      </c>
    </row>
    <row r="758" spans="1:18" ht="15.75">
      <c r="A758" s="118">
        <v>44081</v>
      </c>
      <c r="B758" s="122" t="s">
        <v>24</v>
      </c>
      <c r="C758" s="122" t="s">
        <v>17</v>
      </c>
      <c r="D758" s="122" t="s">
        <v>202</v>
      </c>
      <c r="E758" s="122">
        <v>36</v>
      </c>
      <c r="F758" s="122" t="s">
        <v>19</v>
      </c>
      <c r="G758" s="122">
        <v>79</v>
      </c>
      <c r="H758" s="122">
        <v>95</v>
      </c>
      <c r="I758" s="122">
        <v>5</v>
      </c>
      <c r="J758" s="122"/>
      <c r="K758" s="122">
        <v>65</v>
      </c>
      <c r="L758" s="128">
        <v>9.930555555555555E-2</v>
      </c>
      <c r="M758" s="128">
        <v>0.10625</v>
      </c>
      <c r="N758" s="122">
        <v>4</v>
      </c>
      <c r="O758" s="122" t="s">
        <v>117</v>
      </c>
      <c r="P758" s="80" t="str">
        <f>_xlfn.CONCAT(D758,"_",Q758,"_",O758)</f>
        <v>XQ_CR_142_090720_F9</v>
      </c>
      <c r="Q758" s="107" t="s">
        <v>203</v>
      </c>
      <c r="R758" s="216" t="s">
        <v>156</v>
      </c>
    </row>
    <row r="759" spans="1:18" ht="15.75">
      <c r="A759" s="86">
        <v>44093</v>
      </c>
      <c r="B759" s="75"/>
      <c r="C759" s="75" t="s">
        <v>17</v>
      </c>
      <c r="D759" s="75" t="s">
        <v>202</v>
      </c>
      <c r="E759" s="75"/>
      <c r="F759" s="75"/>
      <c r="G759" s="75">
        <v>57</v>
      </c>
      <c r="H759" s="75">
        <v>5</v>
      </c>
      <c r="I759" s="75">
        <v>1</v>
      </c>
      <c r="J759" s="75">
        <v>150</v>
      </c>
      <c r="K759" s="75">
        <v>5</v>
      </c>
      <c r="L759" s="78">
        <v>0.17152777777777775</v>
      </c>
      <c r="M759" s="78">
        <v>0.17500000000000002</v>
      </c>
      <c r="N759" s="79">
        <v>4</v>
      </c>
      <c r="O759" s="75" t="s">
        <v>20</v>
      </c>
      <c r="P759" s="80" t="str">
        <f>_xlfn.CONCAT(D759,"_",Q759,"_",O759)</f>
        <v>XQ_CR_142_091920_F1</v>
      </c>
      <c r="Q759" s="109" t="s">
        <v>125</v>
      </c>
      <c r="R759" s="216"/>
    </row>
    <row r="760" spans="1:18" ht="15.75">
      <c r="A760" s="86">
        <v>44093</v>
      </c>
      <c r="B760" s="75"/>
      <c r="C760" s="75" t="s">
        <v>17</v>
      </c>
      <c r="D760" s="75" t="s">
        <v>202</v>
      </c>
      <c r="E760" s="75"/>
      <c r="F760" s="75"/>
      <c r="G760" s="75">
        <v>57</v>
      </c>
      <c r="H760" s="75">
        <v>5</v>
      </c>
      <c r="I760" s="75">
        <v>1</v>
      </c>
      <c r="J760" s="75">
        <v>150</v>
      </c>
      <c r="K760" s="75">
        <v>5</v>
      </c>
      <c r="L760" s="78">
        <v>0.17152777777777775</v>
      </c>
      <c r="M760" s="78">
        <v>0.17500000000000002</v>
      </c>
      <c r="N760" s="79">
        <v>4</v>
      </c>
      <c r="O760" s="75" t="s">
        <v>21</v>
      </c>
      <c r="P760" s="80" t="str">
        <f>_xlfn.CONCAT(D760,"_",Q760,"_",O760)</f>
        <v>XQ_CR_142_091920_F2</v>
      </c>
      <c r="Q760" s="109" t="s">
        <v>125</v>
      </c>
      <c r="R760" s="216"/>
    </row>
    <row r="761" spans="1:18" ht="15.75">
      <c r="A761" s="86">
        <v>44093</v>
      </c>
      <c r="B761" s="75"/>
      <c r="C761" s="75" t="s">
        <v>17</v>
      </c>
      <c r="D761" s="75" t="s">
        <v>202</v>
      </c>
      <c r="E761" s="75"/>
      <c r="F761" s="75"/>
      <c r="G761" s="75">
        <v>57</v>
      </c>
      <c r="H761" s="75">
        <v>5</v>
      </c>
      <c r="I761" s="75">
        <v>1</v>
      </c>
      <c r="J761" s="75">
        <v>150</v>
      </c>
      <c r="K761" s="75">
        <v>5</v>
      </c>
      <c r="L761" s="78">
        <v>0.17152777777777775</v>
      </c>
      <c r="M761" s="78">
        <v>0.17500000000000002</v>
      </c>
      <c r="N761" s="79">
        <v>4</v>
      </c>
      <c r="O761" s="75" t="s">
        <v>22</v>
      </c>
      <c r="P761" s="80" t="str">
        <f>_xlfn.CONCAT(D761,"_",Q761,"_",O761)</f>
        <v>XQ_CR_142_091920_F3</v>
      </c>
      <c r="Q761" s="109" t="s">
        <v>125</v>
      </c>
      <c r="R761" s="216"/>
    </row>
    <row r="762" spans="1:18" ht="15.75">
      <c r="A762" s="86">
        <v>44093</v>
      </c>
      <c r="B762" s="75"/>
      <c r="C762" s="75" t="s">
        <v>17</v>
      </c>
      <c r="D762" s="75" t="s">
        <v>202</v>
      </c>
      <c r="E762" s="75"/>
      <c r="F762" s="75"/>
      <c r="G762" s="75">
        <v>57</v>
      </c>
      <c r="H762" s="75">
        <v>5</v>
      </c>
      <c r="I762" s="75">
        <v>2</v>
      </c>
      <c r="J762" s="75">
        <v>150</v>
      </c>
      <c r="K762" s="75">
        <v>50</v>
      </c>
      <c r="L762" s="78">
        <v>0.18194444444444444</v>
      </c>
      <c r="M762" s="78">
        <v>0.18541666666666667</v>
      </c>
      <c r="N762" s="79">
        <v>15</v>
      </c>
      <c r="O762" s="75" t="s">
        <v>112</v>
      </c>
      <c r="P762" s="80" t="str">
        <f>_xlfn.CONCAT(D762,"_",Q762,"_",O762)</f>
        <v>XQ_CR_142_091920_F4</v>
      </c>
      <c r="Q762" s="109" t="s">
        <v>125</v>
      </c>
      <c r="R762" s="216"/>
    </row>
    <row r="763" spans="1:18" ht="15.75">
      <c r="A763" s="86">
        <v>44093</v>
      </c>
      <c r="B763" s="75"/>
      <c r="C763" s="75" t="s">
        <v>17</v>
      </c>
      <c r="D763" s="75" t="s">
        <v>202</v>
      </c>
      <c r="E763" s="75"/>
      <c r="F763" s="75"/>
      <c r="G763" s="75">
        <v>57</v>
      </c>
      <c r="H763" s="75">
        <v>5</v>
      </c>
      <c r="I763" s="75">
        <v>2</v>
      </c>
      <c r="J763" s="75">
        <v>150</v>
      </c>
      <c r="K763" s="75">
        <v>50</v>
      </c>
      <c r="L763" s="78">
        <v>0.18194444444444444</v>
      </c>
      <c r="M763" s="78">
        <v>0.18541666666666667</v>
      </c>
      <c r="N763" s="79">
        <v>15</v>
      </c>
      <c r="O763" s="75" t="s">
        <v>113</v>
      </c>
      <c r="P763" s="80" t="str">
        <f>_xlfn.CONCAT(D763,"_",Q763,"_",O763)</f>
        <v>XQ_CR_142_091920_F5</v>
      </c>
      <c r="Q763" s="109" t="s">
        <v>125</v>
      </c>
      <c r="R763" s="216"/>
    </row>
    <row r="764" spans="1:18" ht="15.75">
      <c r="A764" s="86">
        <v>44093</v>
      </c>
      <c r="B764" s="75"/>
      <c r="C764" s="75" t="s">
        <v>17</v>
      </c>
      <c r="D764" s="75" t="s">
        <v>202</v>
      </c>
      <c r="E764" s="75"/>
      <c r="F764" s="75"/>
      <c r="G764" s="75">
        <v>57</v>
      </c>
      <c r="H764" s="75">
        <v>5</v>
      </c>
      <c r="I764" s="75">
        <v>2</v>
      </c>
      <c r="J764" s="75">
        <v>150</v>
      </c>
      <c r="K764" s="75">
        <v>50</v>
      </c>
      <c r="L764" s="78">
        <v>0.18194444444444444</v>
      </c>
      <c r="M764" s="78">
        <v>0.18541666666666667</v>
      </c>
      <c r="N764" s="79">
        <v>15</v>
      </c>
      <c r="O764" s="75" t="s">
        <v>114</v>
      </c>
      <c r="P764" s="80" t="str">
        <f>_xlfn.CONCAT(D764,"_",Q764,"_",O764)</f>
        <v>XQ_CR_142_091920_F6</v>
      </c>
      <c r="Q764" s="109" t="s">
        <v>125</v>
      </c>
      <c r="R764" s="216"/>
    </row>
    <row r="765" spans="1:18" ht="15.75">
      <c r="A765" s="86">
        <v>44093</v>
      </c>
      <c r="B765" s="75"/>
      <c r="C765" s="75" t="s">
        <v>17</v>
      </c>
      <c r="D765" s="75" t="s">
        <v>202</v>
      </c>
      <c r="E765" s="75"/>
      <c r="F765" s="75"/>
      <c r="G765" s="75">
        <v>57</v>
      </c>
      <c r="H765" s="75">
        <v>5</v>
      </c>
      <c r="I765" s="75">
        <v>3</v>
      </c>
      <c r="J765" s="75">
        <v>170</v>
      </c>
      <c r="K765" s="75">
        <v>25</v>
      </c>
      <c r="L765" s="81" t="s">
        <v>36</v>
      </c>
      <c r="M765" s="81" t="s">
        <v>36</v>
      </c>
      <c r="N765" s="81" t="s">
        <v>36</v>
      </c>
      <c r="O765" s="75" t="s">
        <v>115</v>
      </c>
      <c r="P765" s="80" t="str">
        <f>_xlfn.CONCAT(D765,"_",Q765,"_",O765)</f>
        <v>XQ_CR_142_091920_F7</v>
      </c>
      <c r="Q765" s="109" t="s">
        <v>125</v>
      </c>
      <c r="R765" s="216"/>
    </row>
    <row r="766" spans="1:18" ht="15.75">
      <c r="A766" s="86">
        <v>44093</v>
      </c>
      <c r="B766" s="75"/>
      <c r="C766" s="75" t="s">
        <v>17</v>
      </c>
      <c r="D766" s="75" t="s">
        <v>202</v>
      </c>
      <c r="E766" s="75"/>
      <c r="F766" s="75"/>
      <c r="G766" s="75">
        <v>57</v>
      </c>
      <c r="H766" s="75">
        <v>5</v>
      </c>
      <c r="I766" s="75">
        <v>3</v>
      </c>
      <c r="J766" s="75">
        <v>170</v>
      </c>
      <c r="K766" s="75">
        <v>25</v>
      </c>
      <c r="L766" s="81" t="s">
        <v>36</v>
      </c>
      <c r="M766" s="81" t="s">
        <v>36</v>
      </c>
      <c r="N766" s="81" t="s">
        <v>36</v>
      </c>
      <c r="O766" s="75" t="s">
        <v>116</v>
      </c>
      <c r="P766" s="80" t="str">
        <f>_xlfn.CONCAT(D766,"_",Q766,"_",O766)</f>
        <v>XQ_CR_142_091920_F8</v>
      </c>
      <c r="Q766" s="109" t="s">
        <v>125</v>
      </c>
      <c r="R766" s="216"/>
    </row>
    <row r="767" spans="1:18" ht="15.75">
      <c r="A767" s="86">
        <v>44093</v>
      </c>
      <c r="B767" s="75"/>
      <c r="C767" s="75" t="s">
        <v>17</v>
      </c>
      <c r="D767" s="75" t="s">
        <v>202</v>
      </c>
      <c r="E767" s="75"/>
      <c r="F767" s="75"/>
      <c r="G767" s="75">
        <v>57</v>
      </c>
      <c r="H767" s="75">
        <v>5</v>
      </c>
      <c r="I767" s="75">
        <v>3</v>
      </c>
      <c r="J767" s="75">
        <v>170</v>
      </c>
      <c r="K767" s="75">
        <v>25</v>
      </c>
      <c r="L767" s="81" t="s">
        <v>36</v>
      </c>
      <c r="M767" s="81" t="s">
        <v>36</v>
      </c>
      <c r="N767" s="81" t="s">
        <v>36</v>
      </c>
      <c r="O767" s="75" t="s">
        <v>117</v>
      </c>
      <c r="P767" s="80" t="str">
        <f>_xlfn.CONCAT(D767,"_",Q767,"_",O767)</f>
        <v>XQ_CR_142_091920_F9</v>
      </c>
      <c r="Q767" s="109" t="s">
        <v>125</v>
      </c>
      <c r="R767" s="216"/>
    </row>
    <row r="768" spans="1:18" ht="15.75">
      <c r="A768" s="86">
        <v>44093</v>
      </c>
      <c r="B768" s="75"/>
      <c r="C768" s="75" t="s">
        <v>17</v>
      </c>
      <c r="D768" s="75" t="s">
        <v>202</v>
      </c>
      <c r="E768" s="75"/>
      <c r="F768" s="75"/>
      <c r="G768" s="75">
        <v>57</v>
      </c>
      <c r="H768" s="75">
        <v>5</v>
      </c>
      <c r="I768" s="75">
        <v>4</v>
      </c>
      <c r="J768" s="75">
        <v>150</v>
      </c>
      <c r="K768" s="75">
        <v>59</v>
      </c>
      <c r="L768" s="81" t="s">
        <v>36</v>
      </c>
      <c r="M768" s="81" t="s">
        <v>36</v>
      </c>
      <c r="N768" s="81" t="s">
        <v>36</v>
      </c>
      <c r="O768" s="75" t="s">
        <v>118</v>
      </c>
      <c r="P768" s="80" t="str">
        <f>_xlfn.CONCAT(D768,"_",Q768,"_",O768)</f>
        <v>XQ_CR_142_091920_F10</v>
      </c>
      <c r="Q768" s="109" t="s">
        <v>125</v>
      </c>
      <c r="R768" s="216"/>
    </row>
    <row r="769" spans="1:24" ht="15.75">
      <c r="A769" s="86">
        <v>44093</v>
      </c>
      <c r="B769" s="75"/>
      <c r="C769" s="75" t="s">
        <v>17</v>
      </c>
      <c r="D769" s="75" t="s">
        <v>202</v>
      </c>
      <c r="E769" s="75"/>
      <c r="F769" s="75"/>
      <c r="G769" s="75">
        <v>57</v>
      </c>
      <c r="H769" s="75">
        <v>5</v>
      </c>
      <c r="I769" s="75">
        <v>4</v>
      </c>
      <c r="J769" s="75">
        <v>150</v>
      </c>
      <c r="K769" s="75">
        <v>59</v>
      </c>
      <c r="L769" s="81" t="s">
        <v>36</v>
      </c>
      <c r="M769" s="81" t="s">
        <v>36</v>
      </c>
      <c r="N769" s="81" t="s">
        <v>36</v>
      </c>
      <c r="O769" s="75" t="s">
        <v>119</v>
      </c>
      <c r="P769" s="80" t="str">
        <f>_xlfn.CONCAT(D769,"_",Q769,"_",O769)</f>
        <v>XQ_CR_142_091920_F11</v>
      </c>
      <c r="Q769" s="109" t="s">
        <v>125</v>
      </c>
      <c r="R769" s="216"/>
    </row>
    <row r="770" spans="1:24" ht="15.75">
      <c r="A770" s="86">
        <v>44093</v>
      </c>
      <c r="B770" s="75"/>
      <c r="C770" s="75" t="s">
        <v>17</v>
      </c>
      <c r="D770" s="75" t="s">
        <v>202</v>
      </c>
      <c r="E770" s="75"/>
      <c r="F770" s="75"/>
      <c r="G770" s="75">
        <v>57</v>
      </c>
      <c r="H770" s="75">
        <v>5</v>
      </c>
      <c r="I770" s="75">
        <v>4</v>
      </c>
      <c r="J770" s="75">
        <v>150</v>
      </c>
      <c r="K770" s="75">
        <v>59</v>
      </c>
      <c r="L770" s="81" t="s">
        <v>36</v>
      </c>
      <c r="M770" s="81" t="s">
        <v>36</v>
      </c>
      <c r="N770" s="81" t="s">
        <v>36</v>
      </c>
      <c r="O770" s="75" t="s">
        <v>120</v>
      </c>
      <c r="P770" s="80" t="str">
        <f>_xlfn.CONCAT(D770,"_",Q770,"_",O770)</f>
        <v>XQ_CR_142_091920_F12</v>
      </c>
      <c r="Q770" s="109" t="s">
        <v>125</v>
      </c>
      <c r="R770" s="216"/>
    </row>
    <row r="771" spans="1:24" ht="15.75">
      <c r="A771" s="86">
        <v>44093</v>
      </c>
      <c r="B771" s="75"/>
      <c r="C771" s="75" t="s">
        <v>17</v>
      </c>
      <c r="D771" s="75" t="s">
        <v>202</v>
      </c>
      <c r="E771" s="75"/>
      <c r="F771" s="75"/>
      <c r="G771" s="75">
        <v>57</v>
      </c>
      <c r="H771" s="75">
        <v>5</v>
      </c>
      <c r="I771" s="75">
        <v>5</v>
      </c>
      <c r="J771" s="75">
        <v>230</v>
      </c>
      <c r="K771" s="75">
        <v>50</v>
      </c>
      <c r="L771" s="78">
        <v>0.20833333333333334</v>
      </c>
      <c r="M771" s="78">
        <v>0.21180555555555555</v>
      </c>
      <c r="N771" s="79">
        <v>17</v>
      </c>
      <c r="O771" s="75" t="s">
        <v>121</v>
      </c>
      <c r="P771" s="80" t="str">
        <f>_xlfn.CONCAT(D771,"_",Q771,"_",O771)</f>
        <v>XQ_CR_142_091920_F13</v>
      </c>
      <c r="Q771" s="109" t="s">
        <v>125</v>
      </c>
      <c r="R771" s="216"/>
    </row>
    <row r="772" spans="1:24" ht="15.75">
      <c r="A772" s="86">
        <v>44093</v>
      </c>
      <c r="B772" s="75"/>
      <c r="C772" s="75" t="s">
        <v>17</v>
      </c>
      <c r="D772" s="75" t="s">
        <v>202</v>
      </c>
      <c r="E772" s="75"/>
      <c r="F772" s="75"/>
      <c r="G772" s="75">
        <v>57</v>
      </c>
      <c r="H772" s="75">
        <v>5</v>
      </c>
      <c r="I772" s="75">
        <v>5</v>
      </c>
      <c r="J772" s="75">
        <v>230</v>
      </c>
      <c r="K772" s="75">
        <v>50</v>
      </c>
      <c r="L772" s="78">
        <v>0.20833333333333334</v>
      </c>
      <c r="M772" s="78">
        <v>0.21180555555555555</v>
      </c>
      <c r="N772" s="79">
        <v>17</v>
      </c>
      <c r="O772" s="75" t="s">
        <v>122</v>
      </c>
      <c r="P772" s="80" t="str">
        <f>_xlfn.CONCAT(D772,"_",Q772,"_",O772)</f>
        <v>XQ_CR_142_091920_F14</v>
      </c>
      <c r="Q772" s="109" t="s">
        <v>125</v>
      </c>
      <c r="R772" s="216"/>
    </row>
    <row r="773" spans="1:24" ht="15.75">
      <c r="A773" s="86">
        <v>44093</v>
      </c>
      <c r="B773" s="75"/>
      <c r="C773" s="75" t="s">
        <v>17</v>
      </c>
      <c r="D773" s="75" t="s">
        <v>202</v>
      </c>
      <c r="E773" s="75"/>
      <c r="F773" s="75"/>
      <c r="G773" s="75">
        <v>57</v>
      </c>
      <c r="H773" s="75">
        <v>5</v>
      </c>
      <c r="I773" s="75">
        <v>5</v>
      </c>
      <c r="J773" s="75">
        <v>230</v>
      </c>
      <c r="K773" s="75">
        <v>50</v>
      </c>
      <c r="L773" s="78">
        <v>0.20833333333333334</v>
      </c>
      <c r="M773" s="78">
        <v>0.21180555555555555</v>
      </c>
      <c r="N773" s="79">
        <v>17</v>
      </c>
      <c r="O773" s="75" t="s">
        <v>123</v>
      </c>
      <c r="P773" s="80" t="str">
        <f>_xlfn.CONCAT(D773,"_",Q773,"_",O773)</f>
        <v>XQ_CR_142_091920_F15</v>
      </c>
      <c r="Q773" s="109" t="s">
        <v>125</v>
      </c>
      <c r="R773" s="216"/>
    </row>
    <row r="774" spans="1:24" ht="15.75">
      <c r="A774" s="116">
        <v>44081</v>
      </c>
      <c r="B774" s="122" t="s">
        <v>24</v>
      </c>
      <c r="C774" s="122" t="s">
        <v>17</v>
      </c>
      <c r="D774" s="122" t="s">
        <v>204</v>
      </c>
      <c r="E774" s="122">
        <v>29</v>
      </c>
      <c r="F774" s="122" t="s">
        <v>29</v>
      </c>
      <c r="G774" s="122">
        <v>81</v>
      </c>
      <c r="H774" s="122">
        <v>100</v>
      </c>
      <c r="I774" s="122">
        <v>3</v>
      </c>
      <c r="J774" s="122"/>
      <c r="K774" s="122">
        <v>90</v>
      </c>
      <c r="L774" s="128">
        <v>0.16111111111111112</v>
      </c>
      <c r="M774" s="122"/>
      <c r="N774" s="122">
        <v>1</v>
      </c>
      <c r="O774" s="122" t="s">
        <v>20</v>
      </c>
      <c r="P774" s="80" t="str">
        <f>_xlfn.CONCAT(D774,"_",Q774,"_",O774)</f>
        <v>XQ_Kingtown_Beach_090720_F1</v>
      </c>
      <c r="Q774" s="101" t="s">
        <v>203</v>
      </c>
      <c r="R774" s="216">
        <v>1</v>
      </c>
      <c r="S774" s="231">
        <v>1</v>
      </c>
      <c r="U774">
        <v>255.4</v>
      </c>
      <c r="V774">
        <v>2.13</v>
      </c>
      <c r="W774">
        <v>2.31</v>
      </c>
      <c r="X774" t="s">
        <v>205</v>
      </c>
    </row>
    <row r="775" spans="1:24" ht="15.75">
      <c r="A775" s="116">
        <v>44081</v>
      </c>
      <c r="B775" s="122" t="s">
        <v>24</v>
      </c>
      <c r="C775" s="122" t="s">
        <v>17</v>
      </c>
      <c r="D775" s="122" t="s">
        <v>204</v>
      </c>
      <c r="E775" s="122">
        <v>29</v>
      </c>
      <c r="F775" s="122" t="s">
        <v>29</v>
      </c>
      <c r="G775" s="122">
        <v>81</v>
      </c>
      <c r="H775" s="122">
        <v>100</v>
      </c>
      <c r="I775" s="122">
        <v>3</v>
      </c>
      <c r="J775" s="122"/>
      <c r="K775" s="122">
        <v>90</v>
      </c>
      <c r="L775" s="128">
        <v>0.16111111111111112</v>
      </c>
      <c r="M775" s="122"/>
      <c r="N775" s="122">
        <v>1</v>
      </c>
      <c r="O775" s="122" t="s">
        <v>21</v>
      </c>
      <c r="P775" s="80" t="str">
        <f>_xlfn.CONCAT(D775,"_",Q775,"_",O775)</f>
        <v>XQ_Kingtown_Beach_090720_F2</v>
      </c>
      <c r="Q775" s="101" t="s">
        <v>203</v>
      </c>
      <c r="R775" s="216">
        <v>1</v>
      </c>
      <c r="S775" s="231">
        <v>1</v>
      </c>
      <c r="U775">
        <v>406.8</v>
      </c>
      <c r="V775">
        <v>2.12</v>
      </c>
      <c r="W775">
        <v>2.31</v>
      </c>
      <c r="X775" t="s">
        <v>205</v>
      </c>
    </row>
    <row r="776" spans="1:24" ht="15.75">
      <c r="A776" s="116">
        <v>44081</v>
      </c>
      <c r="B776" s="122" t="s">
        <v>24</v>
      </c>
      <c r="C776" s="122" t="s">
        <v>17</v>
      </c>
      <c r="D776" s="122" t="s">
        <v>204</v>
      </c>
      <c r="E776" s="122">
        <v>29</v>
      </c>
      <c r="F776" s="122" t="s">
        <v>29</v>
      </c>
      <c r="G776" s="122">
        <v>81</v>
      </c>
      <c r="H776" s="122">
        <v>100</v>
      </c>
      <c r="I776" s="122">
        <v>3</v>
      </c>
      <c r="J776" s="122"/>
      <c r="K776" s="122">
        <v>90</v>
      </c>
      <c r="L776" s="128">
        <v>0.16111111111111112</v>
      </c>
      <c r="M776" s="122"/>
      <c r="N776" s="122">
        <v>1</v>
      </c>
      <c r="O776" s="122" t="s">
        <v>22</v>
      </c>
      <c r="P776" s="80" t="str">
        <f>_xlfn.CONCAT(D776,"_",Q776,"_",O776)</f>
        <v>XQ_Kingtown_Beach_090720_F3</v>
      </c>
      <c r="Q776" s="101" t="s">
        <v>203</v>
      </c>
      <c r="R776" s="216">
        <v>1</v>
      </c>
      <c r="S776" s="231">
        <v>1</v>
      </c>
      <c r="U776">
        <v>217.3</v>
      </c>
      <c r="V776">
        <v>2.12</v>
      </c>
      <c r="W776">
        <v>2.33</v>
      </c>
      <c r="X776" t="s">
        <v>205</v>
      </c>
    </row>
    <row r="777" spans="1:24" ht="15.75">
      <c r="A777" s="116">
        <v>44081</v>
      </c>
      <c r="B777" s="122" t="s">
        <v>24</v>
      </c>
      <c r="C777" s="122" t="s">
        <v>17</v>
      </c>
      <c r="D777" s="122" t="s">
        <v>204</v>
      </c>
      <c r="E777" s="122">
        <v>29</v>
      </c>
      <c r="F777" s="122" t="s">
        <v>29</v>
      </c>
      <c r="G777" s="122">
        <v>81</v>
      </c>
      <c r="H777" s="122">
        <v>100</v>
      </c>
      <c r="I777" s="122">
        <v>4</v>
      </c>
      <c r="J777" s="122"/>
      <c r="K777" s="122">
        <v>95</v>
      </c>
      <c r="L777" s="122"/>
      <c r="M777" s="128">
        <v>0.18194444444444444</v>
      </c>
      <c r="N777" s="132">
        <v>8</v>
      </c>
      <c r="O777" s="122" t="s">
        <v>112</v>
      </c>
      <c r="P777" s="80" t="str">
        <f>_xlfn.CONCAT(D777,"_",Q777,"_",O777)</f>
        <v>XQ_Kingtown_Beach_090720_F4</v>
      </c>
      <c r="Q777" s="101" t="s">
        <v>203</v>
      </c>
      <c r="R777" s="216">
        <v>1</v>
      </c>
      <c r="S777" s="231">
        <v>1</v>
      </c>
      <c r="U777">
        <v>305.10000000000002</v>
      </c>
      <c r="V777">
        <v>2.12</v>
      </c>
      <c r="W777">
        <v>2.38</v>
      </c>
      <c r="X777" t="s">
        <v>205</v>
      </c>
    </row>
    <row r="778" spans="1:24" ht="15.75">
      <c r="A778" s="116">
        <v>44081</v>
      </c>
      <c r="B778" s="122" t="s">
        <v>24</v>
      </c>
      <c r="C778" s="122" t="s">
        <v>17</v>
      </c>
      <c r="D778" s="122" t="s">
        <v>204</v>
      </c>
      <c r="E778" s="122">
        <v>29</v>
      </c>
      <c r="F778" s="122" t="s">
        <v>29</v>
      </c>
      <c r="G778" s="122">
        <v>81</v>
      </c>
      <c r="H778" s="122">
        <v>100</v>
      </c>
      <c r="I778" s="122">
        <v>4</v>
      </c>
      <c r="J778" s="122"/>
      <c r="K778" s="122">
        <v>95</v>
      </c>
      <c r="L778" s="122"/>
      <c r="M778" s="128">
        <v>0.18194444444444444</v>
      </c>
      <c r="N778" s="132">
        <v>8</v>
      </c>
      <c r="O778" s="122" t="s">
        <v>113</v>
      </c>
      <c r="P778" s="80" t="str">
        <f>_xlfn.CONCAT(D778,"_",Q778,"_",O778)</f>
        <v>XQ_Kingtown_Beach_090720_F5</v>
      </c>
      <c r="Q778" s="101" t="s">
        <v>203</v>
      </c>
      <c r="R778" s="216">
        <v>1</v>
      </c>
      <c r="S778" s="231">
        <v>1</v>
      </c>
      <c r="U778">
        <v>424.8</v>
      </c>
      <c r="V778">
        <v>2.11</v>
      </c>
      <c r="W778">
        <v>2.35</v>
      </c>
      <c r="X778" t="s">
        <v>205</v>
      </c>
    </row>
    <row r="779" spans="1:24" ht="15.75">
      <c r="A779" s="116">
        <v>44081</v>
      </c>
      <c r="B779" s="122" t="s">
        <v>24</v>
      </c>
      <c r="C779" s="122" t="s">
        <v>17</v>
      </c>
      <c r="D779" s="122" t="s">
        <v>204</v>
      </c>
      <c r="E779" s="122">
        <v>29</v>
      </c>
      <c r="F779" s="122" t="s">
        <v>29</v>
      </c>
      <c r="G779" s="122">
        <v>81</v>
      </c>
      <c r="H779" s="122">
        <v>100</v>
      </c>
      <c r="I779" s="122">
        <v>4</v>
      </c>
      <c r="J779" s="122"/>
      <c r="K779" s="122">
        <v>95</v>
      </c>
      <c r="L779" s="122"/>
      <c r="M779" s="128">
        <v>0.18194444444444444</v>
      </c>
      <c r="N779" s="132">
        <v>8</v>
      </c>
      <c r="O779" s="122" t="s">
        <v>114</v>
      </c>
      <c r="P779" s="80" t="str">
        <f>_xlfn.CONCAT(D779,"_",Q779,"_",O779)</f>
        <v>XQ_Kingtown_Beach_090720_F6</v>
      </c>
      <c r="Q779" s="101" t="s">
        <v>203</v>
      </c>
      <c r="R779" s="216">
        <v>1</v>
      </c>
      <c r="S779" s="231">
        <v>1</v>
      </c>
      <c r="U779">
        <v>586.5</v>
      </c>
      <c r="V779">
        <v>2.15</v>
      </c>
      <c r="W779">
        <v>2.46</v>
      </c>
      <c r="X779" t="s">
        <v>205</v>
      </c>
    </row>
    <row r="780" spans="1:24" ht="15.75">
      <c r="A780" s="116">
        <v>44081</v>
      </c>
      <c r="B780" s="122" t="s">
        <v>24</v>
      </c>
      <c r="C780" s="122" t="s">
        <v>17</v>
      </c>
      <c r="D780" s="122" t="s">
        <v>204</v>
      </c>
      <c r="E780" s="122">
        <v>29</v>
      </c>
      <c r="F780" s="122" t="s">
        <v>29</v>
      </c>
      <c r="G780" s="122">
        <v>81</v>
      </c>
      <c r="H780" s="122">
        <v>100</v>
      </c>
      <c r="I780" s="122">
        <v>5</v>
      </c>
      <c r="J780" s="122"/>
      <c r="K780" s="122">
        <v>100</v>
      </c>
      <c r="L780" s="128">
        <v>0.1986111111111111</v>
      </c>
      <c r="M780" s="122"/>
      <c r="N780" s="132">
        <v>0</v>
      </c>
      <c r="O780" s="122" t="s">
        <v>115</v>
      </c>
      <c r="P780" s="80" t="str">
        <f>_xlfn.CONCAT(D780,"_",Q780,"_",O780)</f>
        <v>XQ_Kingtown_Beach_090720_F7</v>
      </c>
      <c r="Q780" s="101" t="s">
        <v>203</v>
      </c>
      <c r="R780" s="216">
        <v>1</v>
      </c>
      <c r="S780" s="231">
        <v>1</v>
      </c>
      <c r="U780">
        <v>249.4</v>
      </c>
      <c r="V780" s="166">
        <v>2.1</v>
      </c>
      <c r="W780">
        <v>2.33</v>
      </c>
      <c r="X780" t="s">
        <v>205</v>
      </c>
    </row>
    <row r="781" spans="1:24" ht="15.75">
      <c r="A781" s="116">
        <v>44081</v>
      </c>
      <c r="B781" s="122" t="s">
        <v>24</v>
      </c>
      <c r="C781" s="122" t="s">
        <v>17</v>
      </c>
      <c r="D781" s="122" t="s">
        <v>204</v>
      </c>
      <c r="E781" s="122">
        <v>29</v>
      </c>
      <c r="F781" s="122" t="s">
        <v>29</v>
      </c>
      <c r="G781" s="122">
        <v>81</v>
      </c>
      <c r="H781" s="122">
        <v>100</v>
      </c>
      <c r="I781" s="122">
        <v>5</v>
      </c>
      <c r="J781" s="122"/>
      <c r="K781" s="122">
        <v>100</v>
      </c>
      <c r="L781" s="128">
        <v>0.1986111111111111</v>
      </c>
      <c r="M781" s="122"/>
      <c r="N781" s="132">
        <v>0</v>
      </c>
      <c r="O781" s="122" t="s">
        <v>116</v>
      </c>
      <c r="P781" s="80" t="str">
        <f>_xlfn.CONCAT(D781,"_",Q781,"_",O781)</f>
        <v>XQ_Kingtown_Beach_090720_F8</v>
      </c>
      <c r="Q781" s="101" t="s">
        <v>203</v>
      </c>
      <c r="R781" s="216">
        <v>1</v>
      </c>
      <c r="S781" s="231">
        <v>1</v>
      </c>
      <c r="U781">
        <v>360.4</v>
      </c>
      <c r="V781">
        <v>2.11</v>
      </c>
      <c r="W781">
        <v>2.37</v>
      </c>
      <c r="X781" t="s">
        <v>205</v>
      </c>
    </row>
    <row r="782" spans="1:24" ht="15.75">
      <c r="A782" s="116">
        <v>44081</v>
      </c>
      <c r="B782" s="122" t="s">
        <v>24</v>
      </c>
      <c r="C782" s="122" t="s">
        <v>17</v>
      </c>
      <c r="D782" s="122" t="s">
        <v>204</v>
      </c>
      <c r="E782" s="122">
        <v>29</v>
      </c>
      <c r="F782" s="122" t="s">
        <v>29</v>
      </c>
      <c r="G782" s="122">
        <v>81</v>
      </c>
      <c r="H782" s="122">
        <v>100</v>
      </c>
      <c r="I782" s="122">
        <v>5</v>
      </c>
      <c r="J782" s="122"/>
      <c r="K782" s="122">
        <v>100</v>
      </c>
      <c r="L782" s="128">
        <v>0.1986111111111111</v>
      </c>
      <c r="M782" s="122"/>
      <c r="N782" s="132">
        <v>0</v>
      </c>
      <c r="O782" s="122" t="s">
        <v>117</v>
      </c>
      <c r="P782" s="80" t="str">
        <f>_xlfn.CONCAT(D782,"_",Q782,"_",O782)</f>
        <v>XQ_Kingtown_Beach_090720_F9</v>
      </c>
      <c r="Q782" s="101" t="s">
        <v>203</v>
      </c>
      <c r="R782" s="216">
        <v>1</v>
      </c>
      <c r="S782" s="231">
        <v>1</v>
      </c>
      <c r="U782">
        <v>291.5</v>
      </c>
      <c r="V782">
        <v>2.12</v>
      </c>
      <c r="W782">
        <v>2.39</v>
      </c>
      <c r="X782" t="s">
        <v>205</v>
      </c>
    </row>
    <row r="783" spans="1:24" ht="15.75">
      <c r="A783" s="116">
        <v>44081</v>
      </c>
      <c r="B783" s="122" t="s">
        <v>16</v>
      </c>
      <c r="C783" s="122" t="s">
        <v>17</v>
      </c>
      <c r="D783" s="122" t="s">
        <v>204</v>
      </c>
      <c r="E783" s="122">
        <v>29</v>
      </c>
      <c r="F783" s="122" t="s">
        <v>29</v>
      </c>
      <c r="G783" s="122">
        <v>81</v>
      </c>
      <c r="H783" s="122">
        <v>100</v>
      </c>
      <c r="I783" s="122">
        <v>1</v>
      </c>
      <c r="J783" s="122"/>
      <c r="K783" s="122">
        <v>20</v>
      </c>
      <c r="L783" s="128">
        <v>0.17430555555555557</v>
      </c>
      <c r="M783" s="122"/>
      <c r="N783" s="122">
        <v>1</v>
      </c>
      <c r="O783" s="122" t="s">
        <v>118</v>
      </c>
      <c r="P783" s="80" t="str">
        <f>_xlfn.CONCAT(D783,"_",Q783,"_",O783)</f>
        <v>XQ_Kingtown_Beach_090720_F10</v>
      </c>
      <c r="Q783" s="101" t="s">
        <v>203</v>
      </c>
      <c r="R783" s="216">
        <v>1</v>
      </c>
      <c r="S783" s="231">
        <v>1</v>
      </c>
      <c r="U783">
        <v>210.9</v>
      </c>
      <c r="V783">
        <v>2.06</v>
      </c>
      <c r="W783">
        <v>2.27</v>
      </c>
      <c r="X783" t="s">
        <v>205</v>
      </c>
    </row>
    <row r="784" spans="1:24" ht="15.75">
      <c r="A784" s="116">
        <v>44081</v>
      </c>
      <c r="B784" s="122" t="s">
        <v>16</v>
      </c>
      <c r="C784" s="122" t="s">
        <v>17</v>
      </c>
      <c r="D784" s="122" t="s">
        <v>204</v>
      </c>
      <c r="E784" s="122">
        <v>29</v>
      </c>
      <c r="F784" s="122" t="s">
        <v>29</v>
      </c>
      <c r="G784" s="122">
        <v>81</v>
      </c>
      <c r="H784" s="122">
        <v>100</v>
      </c>
      <c r="I784" s="122">
        <v>1</v>
      </c>
      <c r="J784" s="122"/>
      <c r="K784" s="122">
        <v>20</v>
      </c>
      <c r="L784" s="128">
        <v>0.17430555555555557</v>
      </c>
      <c r="M784" s="122"/>
      <c r="N784" s="122">
        <v>1</v>
      </c>
      <c r="O784" s="122" t="s">
        <v>119</v>
      </c>
      <c r="P784" s="80" t="str">
        <f>_xlfn.CONCAT(D784,"_",Q784,"_",O784)</f>
        <v>XQ_Kingtown_Beach_090720_F11</v>
      </c>
      <c r="Q784" s="101" t="s">
        <v>203</v>
      </c>
      <c r="R784" s="216">
        <v>1</v>
      </c>
      <c r="S784" s="272">
        <v>1</v>
      </c>
    </row>
    <row r="785" spans="1:23" ht="15.75">
      <c r="A785" s="116">
        <v>44081</v>
      </c>
      <c r="B785" s="122" t="s">
        <v>16</v>
      </c>
      <c r="C785" s="122" t="s">
        <v>17</v>
      </c>
      <c r="D785" s="122" t="s">
        <v>204</v>
      </c>
      <c r="E785" s="122">
        <v>29</v>
      </c>
      <c r="F785" s="122" t="s">
        <v>29</v>
      </c>
      <c r="G785" s="122">
        <v>81</v>
      </c>
      <c r="H785" s="122">
        <v>100</v>
      </c>
      <c r="I785" s="122">
        <v>1</v>
      </c>
      <c r="J785" s="122"/>
      <c r="K785" s="122">
        <v>20</v>
      </c>
      <c r="L785" s="128">
        <v>0.17430555555555557</v>
      </c>
      <c r="M785" s="122"/>
      <c r="N785" s="122">
        <v>1</v>
      </c>
      <c r="O785" s="122" t="s">
        <v>120</v>
      </c>
      <c r="P785" s="80" t="str">
        <f>_xlfn.CONCAT(D785,"_",Q785,"_",O785)</f>
        <v>XQ_Kingtown_Beach_090720_F12</v>
      </c>
      <c r="Q785" s="101" t="s">
        <v>203</v>
      </c>
      <c r="R785" s="216">
        <v>1</v>
      </c>
      <c r="S785" s="272">
        <v>1</v>
      </c>
    </row>
    <row r="786" spans="1:23" ht="15.75">
      <c r="A786" s="116">
        <v>44081</v>
      </c>
      <c r="B786" s="122" t="s">
        <v>16</v>
      </c>
      <c r="C786" s="122" t="s">
        <v>17</v>
      </c>
      <c r="D786" s="122" t="s">
        <v>204</v>
      </c>
      <c r="E786" s="122">
        <v>29</v>
      </c>
      <c r="F786" s="122" t="s">
        <v>29</v>
      </c>
      <c r="G786" s="122">
        <v>81</v>
      </c>
      <c r="H786" s="122">
        <v>100</v>
      </c>
      <c r="I786" s="122">
        <v>2</v>
      </c>
      <c r="J786" s="122"/>
      <c r="K786" s="122">
        <v>80</v>
      </c>
      <c r="L786" s="128">
        <v>0.19583333333333333</v>
      </c>
      <c r="M786" s="128">
        <v>0.20138888888888887</v>
      </c>
      <c r="N786" s="122">
        <v>0</v>
      </c>
      <c r="O786" s="122" t="s">
        <v>121</v>
      </c>
      <c r="P786" s="80" t="str">
        <f>_xlfn.CONCAT(D786,"_",Q786,"_",O786)</f>
        <v>XQ_Kingtown_Beach_090720_F13</v>
      </c>
      <c r="Q786" s="101" t="s">
        <v>203</v>
      </c>
      <c r="R786" s="216">
        <v>1</v>
      </c>
      <c r="S786" s="272">
        <v>1</v>
      </c>
    </row>
    <row r="787" spans="1:23" ht="15.75">
      <c r="A787" s="116">
        <v>44081</v>
      </c>
      <c r="B787" s="122" t="s">
        <v>16</v>
      </c>
      <c r="C787" s="122" t="s">
        <v>17</v>
      </c>
      <c r="D787" s="122" t="s">
        <v>204</v>
      </c>
      <c r="E787" s="122">
        <v>29</v>
      </c>
      <c r="F787" s="122" t="s">
        <v>29</v>
      </c>
      <c r="G787" s="122">
        <v>81</v>
      </c>
      <c r="H787" s="122">
        <v>100</v>
      </c>
      <c r="I787" s="122">
        <v>2</v>
      </c>
      <c r="J787" s="122"/>
      <c r="K787" s="122">
        <v>80</v>
      </c>
      <c r="L787" s="128">
        <v>0.19583333333333333</v>
      </c>
      <c r="M787" s="128">
        <v>0.20138888888888887</v>
      </c>
      <c r="N787" s="122">
        <v>0</v>
      </c>
      <c r="O787" s="122" t="s">
        <v>122</v>
      </c>
      <c r="P787" s="80" t="str">
        <f>_xlfn.CONCAT(D787,"_",Q787,"_",O787)</f>
        <v>XQ_Kingtown_Beach_090720_F14</v>
      </c>
      <c r="Q787" s="101" t="s">
        <v>203</v>
      </c>
      <c r="R787" s="216">
        <v>1</v>
      </c>
      <c r="S787" s="272">
        <v>1</v>
      </c>
    </row>
    <row r="788" spans="1:23" ht="15.75">
      <c r="A788" s="116">
        <v>44081</v>
      </c>
      <c r="B788" s="122" t="s">
        <v>16</v>
      </c>
      <c r="C788" s="122" t="s">
        <v>17</v>
      </c>
      <c r="D788" s="122" t="s">
        <v>204</v>
      </c>
      <c r="E788" s="122">
        <v>29</v>
      </c>
      <c r="F788" s="122" t="s">
        <v>29</v>
      </c>
      <c r="G788" s="122">
        <v>81</v>
      </c>
      <c r="H788" s="122">
        <v>100</v>
      </c>
      <c r="I788" s="122">
        <v>2</v>
      </c>
      <c r="J788" s="122"/>
      <c r="K788" s="122">
        <v>80</v>
      </c>
      <c r="L788" s="128">
        <v>0.19583333333333333</v>
      </c>
      <c r="M788" s="128">
        <v>0.20138888888888887</v>
      </c>
      <c r="N788" s="122">
        <v>0</v>
      </c>
      <c r="O788" s="122" t="s">
        <v>123</v>
      </c>
      <c r="P788" s="80" t="str">
        <f>_xlfn.CONCAT(D788,"_",Q788,"_",O788)</f>
        <v>XQ_Kingtown_Beach_090720_F15</v>
      </c>
      <c r="Q788" s="101" t="s">
        <v>203</v>
      </c>
      <c r="R788" s="216">
        <v>1</v>
      </c>
      <c r="S788" s="272">
        <v>1</v>
      </c>
    </row>
    <row r="789" spans="1:23" ht="15.75">
      <c r="A789" s="86">
        <v>44105</v>
      </c>
      <c r="B789" s="75"/>
      <c r="C789" s="75" t="s">
        <v>17</v>
      </c>
      <c r="D789" s="75" t="s">
        <v>204</v>
      </c>
      <c r="E789" s="75"/>
      <c r="F789" s="75"/>
      <c r="G789" s="75">
        <v>63</v>
      </c>
      <c r="H789" s="75">
        <v>80</v>
      </c>
      <c r="I789" s="75">
        <v>1</v>
      </c>
      <c r="J789" s="75">
        <v>115</v>
      </c>
      <c r="K789" s="75">
        <v>5</v>
      </c>
      <c r="L789" s="81" t="s">
        <v>36</v>
      </c>
      <c r="M789" s="81" t="s">
        <v>36</v>
      </c>
      <c r="N789" s="79">
        <v>1</v>
      </c>
      <c r="O789" s="75" t="s">
        <v>20</v>
      </c>
      <c r="P789" s="90" t="str">
        <f>_xlfn.CONCAT(D789,"_",Q789,"_",O789)</f>
        <v>XQ_Kingtown_Beach_100120_F1</v>
      </c>
      <c r="Q789" s="101" t="s">
        <v>206</v>
      </c>
      <c r="R789" s="216">
        <v>1</v>
      </c>
      <c r="S789" s="216">
        <v>1</v>
      </c>
      <c r="U789" s="241">
        <v>263.10000000000002</v>
      </c>
      <c r="V789" s="198">
        <v>2.12</v>
      </c>
      <c r="W789" s="198">
        <v>2.15</v>
      </c>
    </row>
    <row r="790" spans="1:23" ht="15.75">
      <c r="A790" s="86">
        <v>44105</v>
      </c>
      <c r="B790" s="75"/>
      <c r="C790" s="75" t="s">
        <v>17</v>
      </c>
      <c r="D790" s="75" t="s">
        <v>204</v>
      </c>
      <c r="E790" s="75"/>
      <c r="F790" s="75"/>
      <c r="G790" s="75">
        <v>63</v>
      </c>
      <c r="H790" s="75">
        <v>80</v>
      </c>
      <c r="I790" s="75">
        <v>1</v>
      </c>
      <c r="J790" s="75">
        <v>115</v>
      </c>
      <c r="K790" s="75">
        <v>5</v>
      </c>
      <c r="L790" s="81" t="s">
        <v>36</v>
      </c>
      <c r="M790" s="81" t="s">
        <v>36</v>
      </c>
      <c r="N790" s="79">
        <v>1</v>
      </c>
      <c r="O790" s="75" t="s">
        <v>21</v>
      </c>
      <c r="P790" s="90" t="str">
        <f>_xlfn.CONCAT(D790,"_",Q790,"_",O790)</f>
        <v>XQ_Kingtown_Beach_100120_F2</v>
      </c>
      <c r="Q790" s="101" t="s">
        <v>206</v>
      </c>
      <c r="R790" s="216">
        <v>1</v>
      </c>
      <c r="S790" s="216">
        <v>1</v>
      </c>
      <c r="U790" s="241">
        <v>451.1</v>
      </c>
      <c r="V790" s="198">
        <v>2.11</v>
      </c>
      <c r="W790" s="198">
        <v>2.36</v>
      </c>
    </row>
    <row r="791" spans="1:23" ht="15.75">
      <c r="A791" s="86">
        <v>44105</v>
      </c>
      <c r="B791" s="75"/>
      <c r="C791" s="75" t="s">
        <v>17</v>
      </c>
      <c r="D791" s="75" t="s">
        <v>204</v>
      </c>
      <c r="E791" s="75"/>
      <c r="F791" s="75"/>
      <c r="G791" s="75">
        <v>63</v>
      </c>
      <c r="H791" s="75">
        <v>80</v>
      </c>
      <c r="I791" s="75">
        <v>1</v>
      </c>
      <c r="J791" s="75">
        <v>115</v>
      </c>
      <c r="K791" s="75">
        <v>5</v>
      </c>
      <c r="L791" s="81" t="s">
        <v>36</v>
      </c>
      <c r="M791" s="81" t="s">
        <v>36</v>
      </c>
      <c r="N791" s="79">
        <v>1</v>
      </c>
      <c r="O791" s="75" t="s">
        <v>22</v>
      </c>
      <c r="P791" s="90" t="str">
        <f>_xlfn.CONCAT(D791,"_",Q791,"_",O791)</f>
        <v>XQ_Kingtown_Beach_100120_F3</v>
      </c>
      <c r="Q791" s="101" t="s">
        <v>206</v>
      </c>
      <c r="R791" s="216">
        <v>1</v>
      </c>
      <c r="S791" s="216">
        <v>1</v>
      </c>
      <c r="U791" s="48">
        <v>120.5</v>
      </c>
      <c r="V791" s="198">
        <v>2.08</v>
      </c>
      <c r="W791" s="198">
        <v>2.2599999999999998</v>
      </c>
    </row>
    <row r="792" spans="1:23" ht="15.75">
      <c r="A792" s="86">
        <v>44105</v>
      </c>
      <c r="B792" s="75"/>
      <c r="C792" s="75" t="s">
        <v>17</v>
      </c>
      <c r="D792" s="75" t="s">
        <v>204</v>
      </c>
      <c r="E792" s="75"/>
      <c r="F792" s="75"/>
      <c r="G792" s="75">
        <v>63</v>
      </c>
      <c r="H792" s="75">
        <v>80</v>
      </c>
      <c r="I792" s="75">
        <v>2</v>
      </c>
      <c r="J792" s="75">
        <v>140</v>
      </c>
      <c r="K792" s="75">
        <v>5</v>
      </c>
      <c r="L792" s="81" t="s">
        <v>36</v>
      </c>
      <c r="M792" s="81" t="s">
        <v>36</v>
      </c>
      <c r="N792" s="81" t="s">
        <v>36</v>
      </c>
      <c r="O792" s="75" t="s">
        <v>112</v>
      </c>
      <c r="P792" s="90" t="str">
        <f>_xlfn.CONCAT(D792,"_",Q792,"_",O792)</f>
        <v>XQ_Kingtown_Beach_100120_F4</v>
      </c>
      <c r="Q792" s="101" t="s">
        <v>206</v>
      </c>
      <c r="R792" s="216">
        <v>1</v>
      </c>
      <c r="S792" s="216">
        <v>1</v>
      </c>
      <c r="U792" s="241">
        <v>287.2</v>
      </c>
      <c r="V792" s="198">
        <v>2.09</v>
      </c>
      <c r="W792" s="198">
        <v>2.31</v>
      </c>
    </row>
    <row r="793" spans="1:23" ht="15.75">
      <c r="A793" s="86">
        <v>44105</v>
      </c>
      <c r="B793" s="75"/>
      <c r="C793" s="75" t="s">
        <v>17</v>
      </c>
      <c r="D793" s="75" t="s">
        <v>204</v>
      </c>
      <c r="E793" s="75"/>
      <c r="F793" s="75"/>
      <c r="G793" s="75">
        <v>63</v>
      </c>
      <c r="H793" s="75">
        <v>80</v>
      </c>
      <c r="I793" s="75">
        <v>2</v>
      </c>
      <c r="J793" s="75">
        <v>140</v>
      </c>
      <c r="K793" s="75">
        <v>5</v>
      </c>
      <c r="L793" s="81" t="s">
        <v>36</v>
      </c>
      <c r="M793" s="81" t="s">
        <v>36</v>
      </c>
      <c r="N793" s="81" t="s">
        <v>36</v>
      </c>
      <c r="O793" s="75" t="s">
        <v>113</v>
      </c>
      <c r="P793" s="90" t="str">
        <f>_xlfn.CONCAT(D793,"_",Q793,"_",O793)</f>
        <v>XQ_Kingtown_Beach_100120_F5</v>
      </c>
      <c r="Q793" s="101" t="s">
        <v>206</v>
      </c>
      <c r="R793" s="216">
        <v>1</v>
      </c>
      <c r="S793" s="216">
        <v>1</v>
      </c>
      <c r="U793" s="241">
        <v>390.5</v>
      </c>
      <c r="V793" s="198">
        <v>2.11</v>
      </c>
      <c r="W793" s="198">
        <v>2.11</v>
      </c>
    </row>
    <row r="794" spans="1:23" ht="15.75">
      <c r="A794" s="86">
        <v>44105</v>
      </c>
      <c r="B794" s="75"/>
      <c r="C794" s="75" t="s">
        <v>17</v>
      </c>
      <c r="D794" s="75" t="s">
        <v>204</v>
      </c>
      <c r="E794" s="75"/>
      <c r="F794" s="75"/>
      <c r="G794" s="75">
        <v>63</v>
      </c>
      <c r="H794" s="75">
        <v>80</v>
      </c>
      <c r="I794" s="75">
        <v>2</v>
      </c>
      <c r="J794" s="75">
        <v>140</v>
      </c>
      <c r="K794" s="75">
        <v>5</v>
      </c>
      <c r="L794" s="81" t="s">
        <v>36</v>
      </c>
      <c r="M794" s="81" t="s">
        <v>36</v>
      </c>
      <c r="N794" s="81" t="s">
        <v>36</v>
      </c>
      <c r="O794" s="75" t="s">
        <v>114</v>
      </c>
      <c r="P794" s="90" t="str">
        <f>_xlfn.CONCAT(D794,"_",Q794,"_",O794)</f>
        <v>XQ_Kingtown_Beach_100120_F6</v>
      </c>
      <c r="Q794" s="101" t="s">
        <v>206</v>
      </c>
      <c r="R794" s="216">
        <v>1</v>
      </c>
      <c r="S794" s="216">
        <v>1</v>
      </c>
      <c r="U794" s="241">
        <v>370.4</v>
      </c>
      <c r="V794" s="198">
        <v>2.11</v>
      </c>
      <c r="W794" s="198">
        <v>2.23</v>
      </c>
    </row>
    <row r="795" spans="1:23" ht="15.75">
      <c r="A795" s="86">
        <v>44105</v>
      </c>
      <c r="B795" s="75"/>
      <c r="C795" s="75" t="s">
        <v>17</v>
      </c>
      <c r="D795" s="75" t="s">
        <v>204</v>
      </c>
      <c r="E795" s="75"/>
      <c r="F795" s="75"/>
      <c r="G795" s="75">
        <v>63</v>
      </c>
      <c r="H795" s="75">
        <v>80</v>
      </c>
      <c r="I795" s="75">
        <v>3</v>
      </c>
      <c r="J795" s="75">
        <v>165</v>
      </c>
      <c r="K795" s="75">
        <v>5</v>
      </c>
      <c r="L795" s="81" t="s">
        <v>36</v>
      </c>
      <c r="M795" s="81" t="s">
        <v>36</v>
      </c>
      <c r="N795" s="79">
        <v>4</v>
      </c>
      <c r="O795" s="75" t="s">
        <v>115</v>
      </c>
      <c r="P795" s="90" t="str">
        <f>_xlfn.CONCAT(D795,"_",Q795,"_",O795)</f>
        <v>XQ_Kingtown_Beach_100120_F7</v>
      </c>
      <c r="Q795" s="101" t="s">
        <v>206</v>
      </c>
      <c r="R795" s="216">
        <v>1</v>
      </c>
      <c r="S795" s="216">
        <v>1</v>
      </c>
      <c r="U795" s="241">
        <v>319.60000000000002</v>
      </c>
      <c r="V795" s="198">
        <v>2.14</v>
      </c>
      <c r="W795" s="198">
        <v>1.32</v>
      </c>
    </row>
    <row r="796" spans="1:23" ht="15.75">
      <c r="A796" s="86">
        <v>44105</v>
      </c>
      <c r="B796" s="75"/>
      <c r="C796" s="75" t="s">
        <v>17</v>
      </c>
      <c r="D796" s="75" t="s">
        <v>204</v>
      </c>
      <c r="E796" s="75"/>
      <c r="F796" s="75"/>
      <c r="G796" s="75">
        <v>63</v>
      </c>
      <c r="H796" s="75">
        <v>80</v>
      </c>
      <c r="I796" s="75">
        <v>3</v>
      </c>
      <c r="J796" s="75">
        <v>165</v>
      </c>
      <c r="K796" s="75">
        <v>5</v>
      </c>
      <c r="L796" s="81" t="s">
        <v>36</v>
      </c>
      <c r="M796" s="81" t="s">
        <v>36</v>
      </c>
      <c r="N796" s="79">
        <v>4</v>
      </c>
      <c r="O796" s="75" t="s">
        <v>116</v>
      </c>
      <c r="P796" s="90" t="str">
        <f>_xlfn.CONCAT(D796,"_",Q796,"_",O796)</f>
        <v>XQ_Kingtown_Beach_100120_F8</v>
      </c>
      <c r="Q796" s="101" t="s">
        <v>206</v>
      </c>
      <c r="R796" s="216">
        <v>1</v>
      </c>
      <c r="S796" s="216">
        <v>1</v>
      </c>
      <c r="U796" s="241">
        <v>284.3</v>
      </c>
      <c r="V796" s="198">
        <v>2.1</v>
      </c>
      <c r="W796" s="198">
        <v>2.33</v>
      </c>
    </row>
    <row r="797" spans="1:23" ht="15.75">
      <c r="A797" s="86">
        <v>44105</v>
      </c>
      <c r="B797" s="75"/>
      <c r="C797" s="75" t="s">
        <v>17</v>
      </c>
      <c r="D797" s="75" t="s">
        <v>204</v>
      </c>
      <c r="E797" s="75"/>
      <c r="F797" s="75"/>
      <c r="G797" s="75">
        <v>63</v>
      </c>
      <c r="H797" s="75">
        <v>80</v>
      </c>
      <c r="I797" s="75">
        <v>3</v>
      </c>
      <c r="J797" s="75">
        <v>165</v>
      </c>
      <c r="K797" s="75">
        <v>5</v>
      </c>
      <c r="L797" s="81" t="s">
        <v>36</v>
      </c>
      <c r="M797" s="81" t="s">
        <v>36</v>
      </c>
      <c r="N797" s="79">
        <v>4</v>
      </c>
      <c r="O797" s="75" t="s">
        <v>117</v>
      </c>
      <c r="P797" s="90" t="str">
        <f>_xlfn.CONCAT(D797,"_",Q797,"_",O797)</f>
        <v>XQ_Kingtown_Beach_100120_F9</v>
      </c>
      <c r="Q797" s="101" t="s">
        <v>206</v>
      </c>
      <c r="R797" s="216">
        <v>1</v>
      </c>
      <c r="S797" s="216">
        <v>1</v>
      </c>
      <c r="U797" s="241">
        <v>288.3</v>
      </c>
      <c r="V797" s="198">
        <v>2.09</v>
      </c>
      <c r="W797" s="198">
        <v>2.35</v>
      </c>
    </row>
    <row r="798" spans="1:23" ht="15.75">
      <c r="A798" s="86">
        <v>44105</v>
      </c>
      <c r="B798" s="75"/>
      <c r="C798" s="75" t="s">
        <v>17</v>
      </c>
      <c r="D798" s="75" t="s">
        <v>204</v>
      </c>
      <c r="E798" s="75"/>
      <c r="F798" s="75"/>
      <c r="G798" s="75">
        <v>63</v>
      </c>
      <c r="H798" s="75">
        <v>80</v>
      </c>
      <c r="I798" s="75">
        <v>4</v>
      </c>
      <c r="J798" s="75">
        <v>190</v>
      </c>
      <c r="K798" s="75">
        <v>75</v>
      </c>
      <c r="L798" s="81" t="s">
        <v>36</v>
      </c>
      <c r="M798" s="81" t="s">
        <v>36</v>
      </c>
      <c r="N798" s="79">
        <v>5</v>
      </c>
      <c r="O798" s="75" t="s">
        <v>118</v>
      </c>
      <c r="P798" s="90" t="str">
        <f>_xlfn.CONCAT(D798,"_",Q798,"_",O798)</f>
        <v>XQ_Kingtown_Beach_100120_F10</v>
      </c>
      <c r="Q798" s="101" t="s">
        <v>206</v>
      </c>
      <c r="R798" s="216">
        <v>1</v>
      </c>
      <c r="S798" s="216">
        <v>1</v>
      </c>
      <c r="U798" s="241">
        <v>618.29999999999995</v>
      </c>
      <c r="V798" s="198">
        <v>2.17</v>
      </c>
      <c r="W798" s="198">
        <v>2.4500000000000002</v>
      </c>
    </row>
    <row r="799" spans="1:23" ht="15.75">
      <c r="A799" s="86"/>
      <c r="B799" s="75"/>
      <c r="C799" s="75"/>
      <c r="D799" s="75" t="s">
        <v>204</v>
      </c>
      <c r="E799" s="75"/>
      <c r="F799" s="75"/>
      <c r="G799" s="75"/>
      <c r="H799" s="75"/>
      <c r="I799" s="75"/>
      <c r="J799" s="75"/>
      <c r="K799" s="75"/>
      <c r="L799" s="81"/>
      <c r="M799" s="81"/>
      <c r="N799" s="79"/>
      <c r="O799" s="75" t="s">
        <v>148</v>
      </c>
      <c r="P799" s="90" t="str">
        <f>_xlfn.CONCAT(D799,"_",Q799,"_",O799)</f>
        <v>XQ_Kingtown_Beach_100121_Control</v>
      </c>
      <c r="Q799" s="101" t="s">
        <v>207</v>
      </c>
      <c r="R799" s="216">
        <v>1</v>
      </c>
      <c r="S799" s="216">
        <v>1</v>
      </c>
      <c r="U799" s="241">
        <v>3.1</v>
      </c>
      <c r="V799" s="198">
        <v>1.71</v>
      </c>
      <c r="W799" s="198">
        <v>0.06</v>
      </c>
    </row>
    <row r="800" spans="1:23" ht="15.75">
      <c r="A800" s="86">
        <v>44105</v>
      </c>
      <c r="B800" s="75"/>
      <c r="C800" s="75" t="s">
        <v>17</v>
      </c>
      <c r="D800" s="75" t="s">
        <v>204</v>
      </c>
      <c r="E800" s="75"/>
      <c r="F800" s="75"/>
      <c r="G800" s="75">
        <v>63</v>
      </c>
      <c r="H800" s="75">
        <v>80</v>
      </c>
      <c r="I800" s="75">
        <v>4</v>
      </c>
      <c r="J800" s="75">
        <v>190</v>
      </c>
      <c r="K800" s="75">
        <v>75</v>
      </c>
      <c r="L800" s="81" t="s">
        <v>36</v>
      </c>
      <c r="M800" s="81" t="s">
        <v>36</v>
      </c>
      <c r="N800" s="79">
        <v>5</v>
      </c>
      <c r="O800" s="75" t="s">
        <v>119</v>
      </c>
      <c r="P800" s="90" t="str">
        <f>_xlfn.CONCAT(D800,"_",Q800,"_",O800)</f>
        <v>XQ_Kingtown_Beach_100120_F11</v>
      </c>
      <c r="Q800" s="101" t="s">
        <v>206</v>
      </c>
      <c r="R800" s="216"/>
    </row>
    <row r="801" spans="1:20" ht="15.75">
      <c r="A801" s="86">
        <v>44105</v>
      </c>
      <c r="B801" s="75"/>
      <c r="C801" s="75" t="s">
        <v>17</v>
      </c>
      <c r="D801" s="75" t="s">
        <v>204</v>
      </c>
      <c r="E801" s="75"/>
      <c r="F801" s="75"/>
      <c r="G801" s="75">
        <v>63</v>
      </c>
      <c r="H801" s="75">
        <v>80</v>
      </c>
      <c r="I801" s="75">
        <v>4</v>
      </c>
      <c r="J801" s="75">
        <v>190</v>
      </c>
      <c r="K801" s="75">
        <v>75</v>
      </c>
      <c r="L801" s="81" t="s">
        <v>36</v>
      </c>
      <c r="M801" s="81" t="s">
        <v>36</v>
      </c>
      <c r="N801" s="79">
        <v>5</v>
      </c>
      <c r="O801" s="75" t="s">
        <v>120</v>
      </c>
      <c r="P801" s="90" t="str">
        <f>_xlfn.CONCAT(D801,"_",Q801,"_",O801)</f>
        <v>XQ_Kingtown_Beach_100120_F12</v>
      </c>
      <c r="Q801" s="101" t="s">
        <v>206</v>
      </c>
      <c r="R801" s="216"/>
    </row>
    <row r="802" spans="1:20">
      <c r="O802" s="110"/>
      <c r="P802" s="111" t="s">
        <v>208</v>
      </c>
      <c r="Q802" s="112">
        <f>COUNTA(Q2:Q801)</f>
        <v>799</v>
      </c>
      <c r="R802" s="222">
        <f>COUNTA(R2:R801)</f>
        <v>409</v>
      </c>
      <c r="S802" s="222">
        <f>COUNTA(S2:S801)</f>
        <v>356</v>
      </c>
      <c r="T802" s="111">
        <f>COUNTA(T2:T801)</f>
        <v>140</v>
      </c>
    </row>
    <row r="803" spans="1:20">
      <c r="O803" s="110"/>
      <c r="P803" s="111" t="s">
        <v>209</v>
      </c>
      <c r="Q803" s="112"/>
      <c r="R803" s="223">
        <f>R802/Q802</f>
        <v>0.51188986232790989</v>
      </c>
      <c r="S803" s="223">
        <f>S802/Q802</f>
        <v>0.4455569461827284</v>
      </c>
      <c r="T803" s="113">
        <f>T802/Q802</f>
        <v>0.17521902377972465</v>
      </c>
    </row>
    <row r="804" spans="1:20">
      <c r="P804" t="s">
        <v>210</v>
      </c>
      <c r="Q804" s="101">
        <v>300</v>
      </c>
      <c r="R804" s="224">
        <f>COUNTA(R32:R459,R490:R580,R594:R743,R774:R801)</f>
        <v>368</v>
      </c>
      <c r="S804" s="224">
        <f>COUNTA(S32:S459,S490:S580,S594:S743,S774:S801)</f>
        <v>344</v>
      </c>
      <c r="T804" s="111">
        <f>COUNTA(T4:T803)</f>
        <v>142</v>
      </c>
    </row>
    <row r="805" spans="1:20">
      <c r="R805" s="225">
        <f>R804/300</f>
        <v>1.2266666666666666</v>
      </c>
      <c r="S805" s="225">
        <f>S804/300</f>
        <v>1.1466666666666667</v>
      </c>
      <c r="T805" s="166">
        <f>T804/300</f>
        <v>0.47333333333333333</v>
      </c>
    </row>
    <row r="806" spans="1:20">
      <c r="R806" s="226"/>
    </row>
    <row r="808" spans="1:20">
      <c r="R808" s="227"/>
    </row>
  </sheetData>
  <sortState xmlns:xlrd2="http://schemas.microsoft.com/office/spreadsheetml/2017/richdata2" ref="A32:X40">
    <sortCondition ref="P32:P40"/>
  </sortState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A782E-A6A3-417D-A7CC-1724BBCF6CEC}">
  <dimension ref="A1:M35"/>
  <sheetViews>
    <sheetView workbookViewId="0">
      <pane ySplit="1" topLeftCell="D2" activePane="bottomLeft" state="frozen"/>
      <selection pane="bottomLeft" activeCell="K2" sqref="K2"/>
    </sheetView>
  </sheetViews>
  <sheetFormatPr defaultRowHeight="15"/>
  <cols>
    <col min="1" max="1" width="26.7109375" bestFit="1" customWidth="1"/>
    <col min="2" max="2" width="15.140625" customWidth="1"/>
    <col min="4" max="4" width="16.7109375" customWidth="1"/>
    <col min="6" max="6" width="16.5703125" customWidth="1"/>
    <col min="7" max="7" width="25.140625" customWidth="1"/>
    <col min="9" max="9" width="11.140625" customWidth="1"/>
    <col min="11" max="11" width="19.85546875" customWidth="1"/>
    <col min="12" max="12" width="11.140625" customWidth="1"/>
  </cols>
  <sheetData>
    <row r="1" spans="1:12" ht="48.75">
      <c r="A1" s="204" t="s">
        <v>656</v>
      </c>
      <c r="B1" s="204" t="s">
        <v>665</v>
      </c>
      <c r="C1" s="204" t="s">
        <v>658</v>
      </c>
      <c r="D1" s="204" t="s">
        <v>659</v>
      </c>
      <c r="E1" s="204" t="s">
        <v>660</v>
      </c>
      <c r="F1" s="204" t="s">
        <v>661</v>
      </c>
      <c r="G1" s="204" t="s">
        <v>662</v>
      </c>
      <c r="H1" s="205" t="s">
        <v>663</v>
      </c>
      <c r="I1" s="206" t="s">
        <v>666</v>
      </c>
      <c r="J1" s="204" t="s">
        <v>658</v>
      </c>
      <c r="K1" s="206" t="s">
        <v>667</v>
      </c>
    </row>
    <row r="2" spans="1:12">
      <c r="A2" s="208" t="s">
        <v>252</v>
      </c>
      <c r="B2" s="208">
        <v>338.7</v>
      </c>
      <c r="C2" s="208">
        <f>B2/1000</f>
        <v>0.3387</v>
      </c>
      <c r="D2" s="208">
        <v>46</v>
      </c>
      <c r="E2" s="208">
        <f>D2*C2</f>
        <v>15.5802</v>
      </c>
      <c r="F2" s="209">
        <f>E2/0.166667</f>
        <v>93.481013037973909</v>
      </c>
      <c r="G2" s="210">
        <f>F2-50</f>
        <v>43.481013037973909</v>
      </c>
      <c r="H2" s="208" t="s">
        <v>664</v>
      </c>
      <c r="I2" s="198">
        <v>160.19999999999999</v>
      </c>
      <c r="J2" s="211">
        <f>I2/1000</f>
        <v>0.16019999999999998</v>
      </c>
      <c r="K2" s="13">
        <f>J2*12</f>
        <v>1.9223999999999997</v>
      </c>
    </row>
    <row r="3" spans="1:12">
      <c r="A3" s="208" t="s">
        <v>253</v>
      </c>
      <c r="B3" s="208">
        <v>333.4</v>
      </c>
      <c r="C3" s="208">
        <f>B3/1000</f>
        <v>0.33339999999999997</v>
      </c>
      <c r="D3" s="208">
        <v>46</v>
      </c>
      <c r="E3" s="208">
        <f>D3*C3</f>
        <v>15.336399999999999</v>
      </c>
      <c r="F3" s="209">
        <f>E3/0.166667</f>
        <v>92.018215963568068</v>
      </c>
      <c r="G3" s="210">
        <f>F3-50</f>
        <v>42.018215963568068</v>
      </c>
      <c r="H3" s="208" t="s">
        <v>664</v>
      </c>
      <c r="I3" s="198">
        <v>153.6</v>
      </c>
      <c r="J3" s="211">
        <f t="shared" ref="J3:J32" si="0">I3/1000</f>
        <v>0.15359999999999999</v>
      </c>
      <c r="K3" s="13">
        <f t="shared" ref="K3:K32" si="1">J3*12</f>
        <v>1.8431999999999999</v>
      </c>
    </row>
    <row r="4" spans="1:12">
      <c r="A4" s="13" t="s">
        <v>254</v>
      </c>
      <c r="B4" s="13">
        <v>183.7</v>
      </c>
      <c r="C4" s="13">
        <f>B4/1000</f>
        <v>0.1837</v>
      </c>
      <c r="D4" s="13">
        <v>46</v>
      </c>
      <c r="E4" s="13">
        <f>D4*C4</f>
        <v>8.4502000000000006</v>
      </c>
      <c r="F4" s="207">
        <f>E4/0.166667</f>
        <v>50.701098597802805</v>
      </c>
      <c r="G4" s="207">
        <f>F4-50</f>
        <v>0.70109859780280459</v>
      </c>
      <c r="H4" s="13"/>
      <c r="I4" s="13">
        <f>B4</f>
        <v>183.7</v>
      </c>
      <c r="J4" s="211">
        <f t="shared" si="0"/>
        <v>0.1837</v>
      </c>
      <c r="K4" s="13">
        <f t="shared" si="1"/>
        <v>2.2044000000000001</v>
      </c>
    </row>
    <row r="5" spans="1:12">
      <c r="A5" s="208" t="s">
        <v>255</v>
      </c>
      <c r="B5" s="208">
        <v>208.5</v>
      </c>
      <c r="C5" s="208">
        <f>B5/1000</f>
        <v>0.20849999999999999</v>
      </c>
      <c r="D5" s="208">
        <v>46</v>
      </c>
      <c r="E5" s="208">
        <f>D5*C5</f>
        <v>9.5909999999999993</v>
      </c>
      <c r="F5" s="209">
        <f>E5/0.166667</f>
        <v>57.545884908230178</v>
      </c>
      <c r="G5" s="210">
        <f>F5-50</f>
        <v>7.5458849082301782</v>
      </c>
      <c r="H5" s="208" t="s">
        <v>664</v>
      </c>
      <c r="I5" s="198">
        <v>170.2</v>
      </c>
      <c r="J5" s="211">
        <f t="shared" si="0"/>
        <v>0.17019999999999999</v>
      </c>
      <c r="K5" s="13">
        <f t="shared" si="1"/>
        <v>2.0423999999999998</v>
      </c>
    </row>
    <row r="6" spans="1:12">
      <c r="A6" s="208" t="s">
        <v>256</v>
      </c>
      <c r="B6" s="208">
        <v>287.5</v>
      </c>
      <c r="C6" s="208">
        <f>B6/1000</f>
        <v>0.28749999999999998</v>
      </c>
      <c r="D6" s="208">
        <v>46</v>
      </c>
      <c r="E6" s="208">
        <f>D6*C6</f>
        <v>13.225</v>
      </c>
      <c r="F6" s="209">
        <f>E6/0.166667</f>
        <v>79.349841300317394</v>
      </c>
      <c r="G6" s="210">
        <f>F6-50</f>
        <v>29.349841300317394</v>
      </c>
      <c r="H6" s="208" t="s">
        <v>664</v>
      </c>
      <c r="I6" s="198">
        <v>150.4</v>
      </c>
      <c r="J6" s="211">
        <f t="shared" si="0"/>
        <v>0.15040000000000001</v>
      </c>
      <c r="K6" s="13">
        <f t="shared" si="1"/>
        <v>1.8048000000000002</v>
      </c>
    </row>
    <row r="7" spans="1:12">
      <c r="A7" s="208" t="s">
        <v>257</v>
      </c>
      <c r="B7" s="208">
        <v>204.3</v>
      </c>
      <c r="C7" s="208">
        <f>B7/1000</f>
        <v>0.20430000000000001</v>
      </c>
      <c r="D7" s="208">
        <v>46</v>
      </c>
      <c r="E7" s="208">
        <f>D7*C7</f>
        <v>9.3978000000000002</v>
      </c>
      <c r="F7" s="209">
        <f>E7/0.166667</f>
        <v>56.386687226625547</v>
      </c>
      <c r="G7" s="210">
        <f>F7-50</f>
        <v>6.386687226625547</v>
      </c>
      <c r="H7" s="208" t="s">
        <v>664</v>
      </c>
      <c r="I7" s="198">
        <v>160.1</v>
      </c>
      <c r="J7" s="211">
        <f t="shared" si="0"/>
        <v>0.16009999999999999</v>
      </c>
      <c r="K7" s="13">
        <f t="shared" si="1"/>
        <v>1.9211999999999998</v>
      </c>
    </row>
    <row r="8" spans="1:12">
      <c r="A8" s="208" t="s">
        <v>258</v>
      </c>
      <c r="B8" s="208">
        <v>272.8</v>
      </c>
      <c r="C8" s="208">
        <f>B8/1000</f>
        <v>0.27279999999999999</v>
      </c>
      <c r="D8" s="208">
        <v>46</v>
      </c>
      <c r="E8" s="208">
        <f>D8*C8</f>
        <v>12.5488</v>
      </c>
      <c r="F8" s="209">
        <f>E8/0.166667</f>
        <v>75.29264941470116</v>
      </c>
      <c r="G8" s="210">
        <f>F8-50</f>
        <v>25.29264941470116</v>
      </c>
      <c r="H8" s="208" t="s">
        <v>664</v>
      </c>
      <c r="I8" s="198">
        <v>149.19999999999999</v>
      </c>
      <c r="J8" s="211">
        <f t="shared" si="0"/>
        <v>0.1492</v>
      </c>
      <c r="K8" s="13">
        <f t="shared" si="1"/>
        <v>1.7904</v>
      </c>
      <c r="L8" s="198"/>
    </row>
    <row r="9" spans="1:12">
      <c r="A9" s="208" t="s">
        <v>259</v>
      </c>
      <c r="B9" s="208">
        <v>232.1</v>
      </c>
      <c r="C9" s="208">
        <f>B9/1000</f>
        <v>0.2321</v>
      </c>
      <c r="D9" s="208">
        <v>46</v>
      </c>
      <c r="E9" s="208">
        <f>D9*C9</f>
        <v>10.676600000000001</v>
      </c>
      <c r="F9" s="209">
        <f>E9/0.166667</f>
        <v>64.05947188105624</v>
      </c>
      <c r="G9" s="210">
        <f>F9-50</f>
        <v>14.05947188105624</v>
      </c>
      <c r="H9" s="208" t="s">
        <v>664</v>
      </c>
      <c r="I9" s="198">
        <v>163.4</v>
      </c>
      <c r="J9" s="211">
        <f t="shared" si="0"/>
        <v>0.16340000000000002</v>
      </c>
      <c r="K9" s="13">
        <f t="shared" si="1"/>
        <v>1.9608000000000003</v>
      </c>
      <c r="L9" s="198"/>
    </row>
    <row r="10" spans="1:12">
      <c r="A10" s="208" t="s">
        <v>260</v>
      </c>
      <c r="B10" s="208">
        <v>207.8</v>
      </c>
      <c r="C10" s="208">
        <f>B10/1000</f>
        <v>0.20780000000000001</v>
      </c>
      <c r="D10" s="208">
        <v>46</v>
      </c>
      <c r="E10" s="208">
        <f>D10*C10</f>
        <v>9.5587999999999997</v>
      </c>
      <c r="F10" s="209">
        <f>E10/0.166667</f>
        <v>57.352685294629403</v>
      </c>
      <c r="G10" s="210">
        <f>F10-50</f>
        <v>7.3526852946294028</v>
      </c>
      <c r="H10" s="208" t="s">
        <v>664</v>
      </c>
      <c r="I10" s="198">
        <v>162</v>
      </c>
      <c r="J10" s="211">
        <f t="shared" si="0"/>
        <v>0.16200000000000001</v>
      </c>
      <c r="K10" s="13">
        <f t="shared" si="1"/>
        <v>1.944</v>
      </c>
      <c r="L10" s="198"/>
    </row>
    <row r="11" spans="1:12">
      <c r="A11" s="208" t="s">
        <v>261</v>
      </c>
      <c r="B11" s="208">
        <v>353.5</v>
      </c>
      <c r="C11" s="208">
        <f>B11/1000</f>
        <v>0.35349999999999998</v>
      </c>
      <c r="D11" s="208">
        <v>46</v>
      </c>
      <c r="E11" s="208">
        <f>D11*C11</f>
        <v>16.260999999999999</v>
      </c>
      <c r="F11" s="209">
        <f>E11/0.166667</f>
        <v>97.565804868390259</v>
      </c>
      <c r="G11" s="210">
        <f>F11-50</f>
        <v>47.565804868390259</v>
      </c>
      <c r="H11" s="208" t="s">
        <v>664</v>
      </c>
      <c r="I11" s="198">
        <v>144.80000000000001</v>
      </c>
      <c r="J11" s="211">
        <f t="shared" si="0"/>
        <v>0.14480000000000001</v>
      </c>
      <c r="K11" s="13">
        <f t="shared" si="1"/>
        <v>1.7376</v>
      </c>
      <c r="L11" s="198"/>
    </row>
    <row r="12" spans="1:12">
      <c r="A12" s="208" t="s">
        <v>262</v>
      </c>
      <c r="B12" s="208">
        <v>376.1</v>
      </c>
      <c r="C12" s="208">
        <f>B12/1000</f>
        <v>0.37610000000000005</v>
      </c>
      <c r="D12" s="208">
        <v>46</v>
      </c>
      <c r="E12" s="208">
        <f>D12*C12</f>
        <v>17.300600000000003</v>
      </c>
      <c r="F12" s="209">
        <f>E12/0.166667</f>
        <v>103.80339239321522</v>
      </c>
      <c r="G12" s="210">
        <f>F12-50</f>
        <v>53.803392393215219</v>
      </c>
      <c r="H12" s="208" t="s">
        <v>664</v>
      </c>
      <c r="I12" s="198">
        <v>154.1</v>
      </c>
      <c r="J12" s="211">
        <f t="shared" si="0"/>
        <v>0.15409999999999999</v>
      </c>
      <c r="K12" s="13">
        <f t="shared" si="1"/>
        <v>1.8491999999999997</v>
      </c>
      <c r="L12" s="198"/>
    </row>
    <row r="13" spans="1:12">
      <c r="A13" s="208" t="s">
        <v>263</v>
      </c>
      <c r="B13" s="208">
        <v>270.10000000000002</v>
      </c>
      <c r="C13" s="208">
        <f>B13/1000</f>
        <v>0.27010000000000001</v>
      </c>
      <c r="D13" s="208">
        <v>46</v>
      </c>
      <c r="E13" s="208">
        <f>D13*C13</f>
        <v>12.4246</v>
      </c>
      <c r="F13" s="209">
        <f>E13/0.166667</f>
        <v>74.547450905098188</v>
      </c>
      <c r="G13" s="210">
        <f>F13-50</f>
        <v>24.547450905098188</v>
      </c>
      <c r="H13" s="208" t="s">
        <v>664</v>
      </c>
      <c r="I13" s="198">
        <v>185.8</v>
      </c>
      <c r="J13" s="211">
        <f t="shared" si="0"/>
        <v>0.18580000000000002</v>
      </c>
      <c r="K13" s="13">
        <f t="shared" si="1"/>
        <v>2.2296000000000005</v>
      </c>
      <c r="L13" s="198"/>
    </row>
    <row r="14" spans="1:12">
      <c r="A14" s="208" t="s">
        <v>264</v>
      </c>
      <c r="B14" s="208">
        <v>209.7</v>
      </c>
      <c r="C14" s="208">
        <f>B14/1000</f>
        <v>0.2097</v>
      </c>
      <c r="D14" s="208">
        <v>46</v>
      </c>
      <c r="E14" s="208">
        <f>D14*C14</f>
        <v>9.6462000000000003</v>
      </c>
      <c r="F14" s="209">
        <f>E14/0.166667</f>
        <v>57.877084245831504</v>
      </c>
      <c r="G14" s="210">
        <f>F14-50</f>
        <v>7.8770842458315045</v>
      </c>
      <c r="H14" s="208" t="s">
        <v>664</v>
      </c>
      <c r="I14" s="198">
        <v>160.9</v>
      </c>
      <c r="J14" s="211">
        <f t="shared" si="0"/>
        <v>0.16090000000000002</v>
      </c>
      <c r="K14" s="13">
        <f t="shared" si="1"/>
        <v>1.9308000000000001</v>
      </c>
      <c r="L14" s="198"/>
    </row>
    <row r="15" spans="1:12">
      <c r="A15" s="208" t="s">
        <v>265</v>
      </c>
      <c r="B15" s="208">
        <v>214.7</v>
      </c>
      <c r="C15" s="208">
        <f>B15/1000</f>
        <v>0.2147</v>
      </c>
      <c r="D15" s="208">
        <v>46</v>
      </c>
      <c r="E15" s="208">
        <f>D15*C15</f>
        <v>9.8762000000000008</v>
      </c>
      <c r="F15" s="209">
        <f>E15/0.166667</f>
        <v>59.257081485837027</v>
      </c>
      <c r="G15" s="210">
        <f>F15-50</f>
        <v>9.2570814858370269</v>
      </c>
      <c r="H15" s="208" t="s">
        <v>664</v>
      </c>
      <c r="I15" s="198">
        <v>160.80000000000001</v>
      </c>
      <c r="J15" s="211">
        <f t="shared" si="0"/>
        <v>0.1608</v>
      </c>
      <c r="K15" s="13">
        <f t="shared" si="1"/>
        <v>1.9296</v>
      </c>
      <c r="L15" s="198"/>
    </row>
    <row r="16" spans="1:12">
      <c r="A16" s="13" t="s">
        <v>266</v>
      </c>
      <c r="B16" s="13">
        <v>196.2</v>
      </c>
      <c r="C16" s="13">
        <f>B16/1000</f>
        <v>0.19619999999999999</v>
      </c>
      <c r="D16" s="13">
        <v>46</v>
      </c>
      <c r="E16" s="13">
        <f>D16*C16</f>
        <v>9.0251999999999999</v>
      </c>
      <c r="F16" s="207">
        <f>E16/0.166667</f>
        <v>54.151091697816604</v>
      </c>
      <c r="G16" s="207">
        <f>F16-50</f>
        <v>4.1510916978166037</v>
      </c>
      <c r="H16" s="13"/>
      <c r="I16" s="13">
        <f>B16</f>
        <v>196.2</v>
      </c>
      <c r="J16" s="211">
        <f t="shared" si="0"/>
        <v>0.19619999999999999</v>
      </c>
      <c r="K16" s="13">
        <f t="shared" si="1"/>
        <v>2.3544</v>
      </c>
      <c r="L16" s="198"/>
    </row>
    <row r="17" spans="1:13">
      <c r="A17" s="212" t="s">
        <v>267</v>
      </c>
      <c r="B17" s="212">
        <v>4.9000000000000004</v>
      </c>
      <c r="C17" s="212">
        <f>B17/1000</f>
        <v>4.9000000000000007E-3</v>
      </c>
      <c r="D17" s="212">
        <v>46</v>
      </c>
      <c r="E17" s="212">
        <f>D17*C17</f>
        <v>0.22540000000000004</v>
      </c>
      <c r="F17" s="213">
        <f>E17/0.166667</f>
        <v>1.3523972952054097</v>
      </c>
      <c r="G17" s="213">
        <f>F17-50</f>
        <v>-48.647602704794593</v>
      </c>
      <c r="H17" s="212"/>
      <c r="I17" s="212">
        <f t="shared" ref="I17:I18" si="2">B17</f>
        <v>4.9000000000000004</v>
      </c>
      <c r="J17" s="214">
        <f t="shared" si="0"/>
        <v>4.9000000000000007E-3</v>
      </c>
      <c r="K17" s="212">
        <f t="shared" si="1"/>
        <v>5.8800000000000005E-2</v>
      </c>
      <c r="L17" s="198"/>
    </row>
    <row r="18" spans="1:13">
      <c r="A18" s="13" t="s">
        <v>268</v>
      </c>
      <c r="B18" s="13">
        <v>197.7</v>
      </c>
      <c r="C18" s="13">
        <f>B18/1000</f>
        <v>0.19769999999999999</v>
      </c>
      <c r="D18" s="13">
        <v>46</v>
      </c>
      <c r="E18" s="13">
        <f>D18*C18</f>
        <v>9.094199999999999</v>
      </c>
      <c r="F18" s="207">
        <f>E18/0.166667</f>
        <v>54.565090869818249</v>
      </c>
      <c r="G18" s="207">
        <f>F18-50</f>
        <v>4.5650908698182491</v>
      </c>
      <c r="H18" s="13"/>
      <c r="I18" s="13">
        <f t="shared" si="2"/>
        <v>197.7</v>
      </c>
      <c r="J18" s="211">
        <f t="shared" si="0"/>
        <v>0.19769999999999999</v>
      </c>
      <c r="K18" s="13">
        <f t="shared" si="1"/>
        <v>2.3723999999999998</v>
      </c>
      <c r="L18" s="198"/>
    </row>
    <row r="19" spans="1:13">
      <c r="A19" s="208" t="s">
        <v>269</v>
      </c>
      <c r="B19" s="208">
        <v>270.7</v>
      </c>
      <c r="C19" s="208">
        <f>B19/1000</f>
        <v>0.2707</v>
      </c>
      <c r="D19" s="208">
        <v>46</v>
      </c>
      <c r="E19" s="208">
        <f>D19*C19</f>
        <v>12.452199999999999</v>
      </c>
      <c r="F19" s="209">
        <f>E19/0.166667</f>
        <v>74.71305057389884</v>
      </c>
      <c r="G19" s="210">
        <f>F19-50</f>
        <v>24.71305057389884</v>
      </c>
      <c r="H19" s="208" t="s">
        <v>664</v>
      </c>
      <c r="I19">
        <v>169.7</v>
      </c>
      <c r="J19" s="211">
        <f t="shared" si="0"/>
        <v>0.16969999999999999</v>
      </c>
      <c r="K19" s="13">
        <f t="shared" si="1"/>
        <v>2.0364</v>
      </c>
      <c r="L19" s="198"/>
    </row>
    <row r="20" spans="1:13">
      <c r="A20" s="212" t="s">
        <v>270</v>
      </c>
      <c r="B20" s="212">
        <v>88.2</v>
      </c>
      <c r="C20" s="212">
        <f>B20/1000</f>
        <v>8.8200000000000001E-2</v>
      </c>
      <c r="D20" s="212">
        <v>46</v>
      </c>
      <c r="E20" s="212">
        <f>D20*C20</f>
        <v>4.0571999999999999</v>
      </c>
      <c r="F20" s="213">
        <f>E20/0.166667</f>
        <v>24.343151313697369</v>
      </c>
      <c r="G20" s="213">
        <f>F20-50</f>
        <v>-25.656848686302631</v>
      </c>
      <c r="H20" s="212"/>
      <c r="I20" s="212">
        <f>B20</f>
        <v>88.2</v>
      </c>
      <c r="J20" s="214">
        <f t="shared" si="0"/>
        <v>8.8200000000000001E-2</v>
      </c>
      <c r="K20" s="212">
        <f t="shared" si="1"/>
        <v>1.0584</v>
      </c>
      <c r="L20" s="198"/>
    </row>
    <row r="21" spans="1:13">
      <c r="A21" s="212" t="s">
        <v>271</v>
      </c>
      <c r="B21" s="212">
        <v>109.5</v>
      </c>
      <c r="C21" s="212">
        <f>B21/1000</f>
        <v>0.1095</v>
      </c>
      <c r="D21" s="212">
        <v>46</v>
      </c>
      <c r="E21" s="212">
        <f>D21*C21</f>
        <v>5.0369999999999999</v>
      </c>
      <c r="F21" s="213">
        <f>E21/0.166667</f>
        <v>30.221939556120887</v>
      </c>
      <c r="G21" s="213">
        <f>F21-50</f>
        <v>-19.778060443879113</v>
      </c>
      <c r="H21" s="212"/>
      <c r="I21" s="212">
        <f t="shared" ref="I21:I24" si="3">B21</f>
        <v>109.5</v>
      </c>
      <c r="J21" s="214">
        <f t="shared" si="0"/>
        <v>0.1095</v>
      </c>
      <c r="K21" s="212">
        <f t="shared" si="1"/>
        <v>1.3140000000000001</v>
      </c>
    </row>
    <row r="22" spans="1:13">
      <c r="A22" s="13" t="s">
        <v>272</v>
      </c>
      <c r="B22" s="13">
        <v>163.69999999999999</v>
      </c>
      <c r="C22" s="13">
        <f>B22/1000</f>
        <v>0.16369999999999998</v>
      </c>
      <c r="D22" s="13">
        <v>46</v>
      </c>
      <c r="E22" s="13">
        <f>D22*C22</f>
        <v>7.5301999999999989</v>
      </c>
      <c r="F22" s="207">
        <f>E22/0.166667</f>
        <v>45.181109637780715</v>
      </c>
      <c r="G22" s="207">
        <f>F22-50</f>
        <v>-4.8188903622192854</v>
      </c>
      <c r="H22" s="13"/>
      <c r="I22" s="13">
        <f t="shared" si="3"/>
        <v>163.69999999999999</v>
      </c>
      <c r="J22" s="211">
        <f t="shared" si="0"/>
        <v>0.16369999999999998</v>
      </c>
      <c r="K22" s="13">
        <f t="shared" si="1"/>
        <v>1.9643999999999999</v>
      </c>
      <c r="M22" s="198"/>
    </row>
    <row r="23" spans="1:13">
      <c r="A23" s="13" t="s">
        <v>273</v>
      </c>
      <c r="B23" s="13">
        <v>162.80000000000001</v>
      </c>
      <c r="C23" s="13">
        <f>B23/1000</f>
        <v>0.1628</v>
      </c>
      <c r="D23" s="13">
        <v>46</v>
      </c>
      <c r="E23" s="13">
        <f>D23*C23</f>
        <v>7.4888000000000003</v>
      </c>
      <c r="F23" s="207">
        <f>E23/0.166667</f>
        <v>44.932710134579729</v>
      </c>
      <c r="G23" s="207">
        <f>F23-50</f>
        <v>-5.0672898654202712</v>
      </c>
      <c r="H23" s="13"/>
      <c r="I23" s="13">
        <f t="shared" si="3"/>
        <v>162.80000000000001</v>
      </c>
      <c r="J23" s="211">
        <f t="shared" si="0"/>
        <v>0.1628</v>
      </c>
      <c r="K23" s="13">
        <f t="shared" si="1"/>
        <v>1.9536</v>
      </c>
    </row>
    <row r="24" spans="1:13">
      <c r="A24" s="13" t="s">
        <v>274</v>
      </c>
      <c r="B24" s="13">
        <v>187.8</v>
      </c>
      <c r="C24" s="13">
        <f>B24/1000</f>
        <v>0.18780000000000002</v>
      </c>
      <c r="D24" s="13">
        <v>46</v>
      </c>
      <c r="E24" s="13">
        <f>D24*C24</f>
        <v>8.6388000000000016</v>
      </c>
      <c r="F24" s="207">
        <f>E24/0.166667</f>
        <v>51.832696334607334</v>
      </c>
      <c r="G24" s="207">
        <f>F24-50</f>
        <v>1.8326963346073342</v>
      </c>
      <c r="H24" s="13"/>
      <c r="I24" s="13">
        <f t="shared" si="3"/>
        <v>187.8</v>
      </c>
      <c r="J24" s="211">
        <f t="shared" si="0"/>
        <v>0.18780000000000002</v>
      </c>
      <c r="K24" s="13">
        <f t="shared" si="1"/>
        <v>2.2536000000000005</v>
      </c>
    </row>
    <row r="25" spans="1:13">
      <c r="A25" s="208" t="s">
        <v>275</v>
      </c>
      <c r="B25" s="208">
        <v>209.1</v>
      </c>
      <c r="C25" s="208">
        <f>B25/1000</f>
        <v>0.20910000000000001</v>
      </c>
      <c r="D25" s="208">
        <v>46</v>
      </c>
      <c r="E25" s="208">
        <f>D25*C25</f>
        <v>9.6186000000000007</v>
      </c>
      <c r="F25" s="209">
        <f>E25/0.166667</f>
        <v>57.711484577030845</v>
      </c>
      <c r="G25" s="210">
        <f>F25-50</f>
        <v>7.7114845770308449</v>
      </c>
      <c r="H25" s="208" t="s">
        <v>664</v>
      </c>
      <c r="I25" s="198">
        <v>166</v>
      </c>
      <c r="J25" s="211">
        <f t="shared" si="0"/>
        <v>0.16600000000000001</v>
      </c>
      <c r="K25" s="13">
        <f t="shared" si="1"/>
        <v>1.992</v>
      </c>
    </row>
    <row r="26" spans="1:13">
      <c r="A26" s="208" t="s">
        <v>276</v>
      </c>
      <c r="B26" s="208">
        <v>238.3</v>
      </c>
      <c r="C26" s="208">
        <f>B26/1000</f>
        <v>0.23830000000000001</v>
      </c>
      <c r="D26" s="208">
        <v>46</v>
      </c>
      <c r="E26" s="208">
        <f>D26*C26</f>
        <v>10.9618</v>
      </c>
      <c r="F26" s="209">
        <f>E26/0.166667</f>
        <v>65.770668458663081</v>
      </c>
      <c r="G26" s="210">
        <f>F26-50</f>
        <v>15.770668458663081</v>
      </c>
      <c r="H26" s="208" t="s">
        <v>664</v>
      </c>
      <c r="I26" s="198">
        <v>159.30000000000001</v>
      </c>
      <c r="J26" s="211">
        <f t="shared" si="0"/>
        <v>0.15930000000000002</v>
      </c>
      <c r="K26" s="13">
        <f t="shared" si="1"/>
        <v>1.9116000000000004</v>
      </c>
    </row>
    <row r="27" spans="1:13">
      <c r="A27" s="212" t="s">
        <v>277</v>
      </c>
      <c r="B27" s="212">
        <v>113</v>
      </c>
      <c r="C27" s="212">
        <f>B27/1000</f>
        <v>0.113</v>
      </c>
      <c r="D27" s="212">
        <v>46</v>
      </c>
      <c r="E27" s="212">
        <f>D27*C27</f>
        <v>5.1980000000000004</v>
      </c>
      <c r="F27" s="213">
        <f>E27/0.166667</f>
        <v>31.187937624124753</v>
      </c>
      <c r="G27" s="213">
        <f>F27-50</f>
        <v>-18.812062375875247</v>
      </c>
      <c r="H27" s="212"/>
      <c r="I27" s="212">
        <f>B27</f>
        <v>113</v>
      </c>
      <c r="J27" s="214">
        <f t="shared" si="0"/>
        <v>0.113</v>
      </c>
      <c r="K27" s="212">
        <f t="shared" si="1"/>
        <v>1.3560000000000001</v>
      </c>
    </row>
    <row r="28" spans="1:13">
      <c r="A28" s="13" t="s">
        <v>278</v>
      </c>
      <c r="B28" s="13">
        <v>156.4</v>
      </c>
      <c r="C28" s="13">
        <f>B28/1000</f>
        <v>0.15640000000000001</v>
      </c>
      <c r="D28" s="13">
        <v>46</v>
      </c>
      <c r="E28" s="13">
        <f>D28*C28</f>
        <v>7.1944000000000008</v>
      </c>
      <c r="F28" s="207">
        <f>E28/0.166667</f>
        <v>43.16631366737267</v>
      </c>
      <c r="G28" s="207">
        <f>F28-50</f>
        <v>-6.8336863326273303</v>
      </c>
      <c r="H28" s="13"/>
      <c r="I28" s="13">
        <f t="shared" ref="I28:I29" si="4">B28</f>
        <v>156.4</v>
      </c>
      <c r="J28" s="211">
        <f t="shared" si="0"/>
        <v>0.15640000000000001</v>
      </c>
      <c r="K28" s="13">
        <f t="shared" si="1"/>
        <v>1.8768000000000002</v>
      </c>
    </row>
    <row r="29" spans="1:13">
      <c r="A29" s="13" t="s">
        <v>279</v>
      </c>
      <c r="B29" s="13">
        <v>177.9</v>
      </c>
      <c r="C29" s="13">
        <f>B29/1000</f>
        <v>0.1779</v>
      </c>
      <c r="D29" s="13">
        <v>46</v>
      </c>
      <c r="E29" s="13">
        <f>D29*C29</f>
        <v>8.1834000000000007</v>
      </c>
      <c r="F29" s="207">
        <f>E29/0.166667</f>
        <v>49.100301799396405</v>
      </c>
      <c r="G29" s="207">
        <f>F29-50</f>
        <v>-0.89969820060359496</v>
      </c>
      <c r="H29" s="13"/>
      <c r="I29" s="13">
        <f t="shared" si="4"/>
        <v>177.9</v>
      </c>
      <c r="J29" s="211">
        <f t="shared" si="0"/>
        <v>0.1779</v>
      </c>
      <c r="K29" s="13">
        <f t="shared" si="1"/>
        <v>2.1348000000000003</v>
      </c>
      <c r="L29" s="198"/>
    </row>
    <row r="30" spans="1:13">
      <c r="A30" s="208" t="s">
        <v>280</v>
      </c>
      <c r="B30" s="208">
        <v>234.8</v>
      </c>
      <c r="C30" s="208">
        <f>B30/1000</f>
        <v>0.23480000000000001</v>
      </c>
      <c r="D30" s="208">
        <v>46</v>
      </c>
      <c r="E30" s="208">
        <f>D30*C30</f>
        <v>10.800800000000001</v>
      </c>
      <c r="F30" s="209">
        <f>E30/0.166667</f>
        <v>64.804670390659226</v>
      </c>
      <c r="G30" s="210">
        <f>F30-50</f>
        <v>14.804670390659226</v>
      </c>
      <c r="H30" s="208" t="s">
        <v>664</v>
      </c>
      <c r="I30" s="198">
        <v>153</v>
      </c>
      <c r="J30" s="211">
        <f t="shared" si="0"/>
        <v>0.153</v>
      </c>
      <c r="K30" s="13">
        <f t="shared" si="1"/>
        <v>1.8359999999999999</v>
      </c>
    </row>
    <row r="31" spans="1:13">
      <c r="A31" s="13" t="s">
        <v>281</v>
      </c>
      <c r="B31" s="13">
        <v>200.1</v>
      </c>
      <c r="C31" s="13">
        <f>B31/1000</f>
        <v>0.2001</v>
      </c>
      <c r="D31" s="13">
        <v>46</v>
      </c>
      <c r="E31" s="13">
        <f>D31*C31</f>
        <v>9.2045999999999992</v>
      </c>
      <c r="F31" s="207">
        <f>E31/0.166667</f>
        <v>55.227489545020902</v>
      </c>
      <c r="G31" s="207">
        <f>F31-50</f>
        <v>5.2274895450209016</v>
      </c>
      <c r="H31" s="13"/>
      <c r="I31" s="198">
        <v>175.9</v>
      </c>
      <c r="J31" s="211">
        <f t="shared" si="0"/>
        <v>0.1759</v>
      </c>
      <c r="K31" s="13">
        <f t="shared" si="1"/>
        <v>2.1108000000000002</v>
      </c>
      <c r="L31" s="198"/>
    </row>
    <row r="32" spans="1:13">
      <c r="A32" s="208" t="s">
        <v>282</v>
      </c>
      <c r="B32" s="208">
        <v>204.9</v>
      </c>
      <c r="C32" s="208">
        <f>B32/1000</f>
        <v>0.2049</v>
      </c>
      <c r="D32" s="208">
        <v>46</v>
      </c>
      <c r="E32" s="208">
        <f>D32*C32</f>
        <v>9.4253999999999998</v>
      </c>
      <c r="F32" s="209">
        <f>E32/0.166667</f>
        <v>56.552286895426207</v>
      </c>
      <c r="G32" s="210">
        <f>F32-50</f>
        <v>6.5522868954262066</v>
      </c>
      <c r="H32" s="208" t="s">
        <v>664</v>
      </c>
      <c r="I32" s="198">
        <v>190.5</v>
      </c>
      <c r="J32" s="211">
        <f t="shared" si="0"/>
        <v>0.1905</v>
      </c>
      <c r="K32" s="13">
        <f t="shared" si="1"/>
        <v>2.286</v>
      </c>
    </row>
    <row r="33" spans="12:12">
      <c r="L33" s="198"/>
    </row>
    <row r="35" spans="12:12">
      <c r="L35" s="198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9FCCE-3C47-4CF2-9F1F-A86F0A33D516}">
  <dimension ref="C2:AU19"/>
  <sheetViews>
    <sheetView topLeftCell="A2" workbookViewId="0">
      <selection activeCell="D3" sqref="D3:O5"/>
    </sheetView>
  </sheetViews>
  <sheetFormatPr defaultRowHeight="15"/>
  <cols>
    <col min="4" max="6" width="8.85546875" customWidth="1"/>
    <col min="7" max="7" width="8.7109375" customWidth="1"/>
    <col min="8" max="8" width="8.85546875" customWidth="1"/>
    <col min="9" max="11" width="8.7109375" customWidth="1"/>
    <col min="12" max="12" width="8.85546875" customWidth="1"/>
    <col min="13" max="15" width="8.7109375" customWidth="1"/>
    <col min="16" max="16" width="25.28515625" customWidth="1"/>
  </cols>
  <sheetData>
    <row r="2" spans="3:47" ht="21">
      <c r="C2" s="46"/>
      <c r="D2" s="47">
        <v>1</v>
      </c>
      <c r="E2" s="47">
        <v>2</v>
      </c>
      <c r="F2" s="47">
        <v>3</v>
      </c>
      <c r="G2" s="47">
        <v>4</v>
      </c>
      <c r="H2" s="47">
        <v>5</v>
      </c>
      <c r="I2" s="47">
        <v>6</v>
      </c>
      <c r="J2" s="47">
        <v>7</v>
      </c>
      <c r="K2" s="47">
        <v>8</v>
      </c>
      <c r="L2" s="47">
        <v>9</v>
      </c>
      <c r="M2" s="47">
        <v>10</v>
      </c>
      <c r="N2" s="47">
        <v>11</v>
      </c>
      <c r="O2" s="47">
        <v>12</v>
      </c>
    </row>
    <row r="3" spans="3:47" ht="23.25">
      <c r="C3" s="46" t="s">
        <v>600</v>
      </c>
      <c r="D3" s="172" t="s">
        <v>397</v>
      </c>
      <c r="E3" s="172" t="s">
        <v>398</v>
      </c>
      <c r="F3" s="172" t="s">
        <v>399</v>
      </c>
      <c r="G3" s="172" t="s">
        <v>400</v>
      </c>
      <c r="H3" s="172" t="s">
        <v>401</v>
      </c>
      <c r="I3" s="172" t="s">
        <v>402</v>
      </c>
      <c r="J3" s="172" t="s">
        <v>403</v>
      </c>
      <c r="K3" s="172" t="s">
        <v>404</v>
      </c>
      <c r="L3" s="172" t="s">
        <v>405</v>
      </c>
      <c r="M3" s="172" t="s">
        <v>406</v>
      </c>
      <c r="N3" s="172" t="s">
        <v>407</v>
      </c>
      <c r="O3" s="172" t="s">
        <v>408</v>
      </c>
    </row>
    <row r="4" spans="3:47" ht="23.25">
      <c r="C4" s="46" t="s">
        <v>602</v>
      </c>
      <c r="D4" s="172" t="s">
        <v>409</v>
      </c>
      <c r="E4" s="172" t="s">
        <v>410</v>
      </c>
      <c r="F4" s="172" t="s">
        <v>411</v>
      </c>
      <c r="G4" s="172" t="s">
        <v>412</v>
      </c>
      <c r="H4" s="172" t="s">
        <v>413</v>
      </c>
      <c r="I4" s="172" t="s">
        <v>414</v>
      </c>
      <c r="J4" s="172" t="s">
        <v>415</v>
      </c>
      <c r="K4" s="172" t="s">
        <v>416</v>
      </c>
      <c r="L4" s="172" t="s">
        <v>417</v>
      </c>
      <c r="M4" s="172" t="s">
        <v>418</v>
      </c>
      <c r="N4" s="172" t="s">
        <v>419</v>
      </c>
      <c r="O4" s="172" t="s">
        <v>420</v>
      </c>
      <c r="X4" s="167"/>
      <c r="Z4" s="34"/>
      <c r="AA4" s="167"/>
      <c r="AB4" s="167"/>
      <c r="AC4" s="167"/>
      <c r="AD4" s="34"/>
      <c r="AE4" s="167"/>
      <c r="AG4" s="34" t="s">
        <v>412</v>
      </c>
      <c r="AH4" s="167" t="s">
        <v>413</v>
      </c>
      <c r="AI4" t="s">
        <v>414</v>
      </c>
      <c r="AJ4" s="34" t="s">
        <v>415</v>
      </c>
      <c r="AK4" t="s">
        <v>416</v>
      </c>
      <c r="AL4" s="34" t="s">
        <v>417</v>
      </c>
      <c r="AM4" t="s">
        <v>418</v>
      </c>
      <c r="AN4" s="167" t="s">
        <v>419</v>
      </c>
      <c r="AO4" t="s">
        <v>420</v>
      </c>
      <c r="AP4" s="167" t="s">
        <v>421</v>
      </c>
      <c r="AQ4" t="s">
        <v>422</v>
      </c>
      <c r="AR4" t="s">
        <v>423</v>
      </c>
      <c r="AS4" t="s">
        <v>424</v>
      </c>
      <c r="AT4" t="s">
        <v>425</v>
      </c>
      <c r="AU4" s="167" t="s">
        <v>426</v>
      </c>
    </row>
    <row r="5" spans="3:47" ht="23.25">
      <c r="C5" s="46" t="s">
        <v>605</v>
      </c>
      <c r="D5" s="172" t="s">
        <v>421</v>
      </c>
      <c r="E5" s="172" t="s">
        <v>422</v>
      </c>
      <c r="F5" s="172" t="s">
        <v>423</v>
      </c>
      <c r="G5" s="172" t="s">
        <v>424</v>
      </c>
      <c r="H5" s="172" t="s">
        <v>425</v>
      </c>
      <c r="I5" s="172" t="s">
        <v>426</v>
      </c>
      <c r="J5" s="173" t="s">
        <v>633</v>
      </c>
      <c r="K5" s="174" t="s">
        <v>653</v>
      </c>
      <c r="L5" s="174" t="s">
        <v>653</v>
      </c>
      <c r="M5" s="174" t="s">
        <v>653</v>
      </c>
      <c r="N5" s="174" t="s">
        <v>653</v>
      </c>
      <c r="O5" s="174" t="s">
        <v>653</v>
      </c>
      <c r="Q5" s="167"/>
      <c r="R5" s="167"/>
      <c r="S5" s="167"/>
      <c r="T5" s="167"/>
      <c r="U5" s="167"/>
      <c r="V5" s="167"/>
      <c r="W5" s="167"/>
      <c r="X5" s="167"/>
      <c r="Z5" s="34"/>
      <c r="AA5" s="167"/>
      <c r="AB5" s="167"/>
      <c r="AC5" s="167"/>
      <c r="AD5" s="34"/>
      <c r="AE5" s="167"/>
    </row>
    <row r="6" spans="3:47" ht="23.25">
      <c r="C6" s="46" t="s">
        <v>606</v>
      </c>
      <c r="D6" s="172" t="s">
        <v>268</v>
      </c>
      <c r="E6" s="172" t="s">
        <v>269</v>
      </c>
      <c r="F6" s="172" t="s">
        <v>270</v>
      </c>
      <c r="G6" s="172" t="s">
        <v>271</v>
      </c>
      <c r="H6" s="172" t="s">
        <v>272</v>
      </c>
      <c r="I6" s="172" t="s">
        <v>273</v>
      </c>
      <c r="J6" s="172" t="s">
        <v>274</v>
      </c>
      <c r="K6" s="173" t="s">
        <v>275</v>
      </c>
      <c r="L6" s="172" t="s">
        <v>276</v>
      </c>
      <c r="M6" s="172" t="s">
        <v>277</v>
      </c>
      <c r="N6" s="172" t="s">
        <v>278</v>
      </c>
      <c r="O6" s="172" t="s">
        <v>279</v>
      </c>
      <c r="R6" s="167"/>
      <c r="S6" s="167"/>
      <c r="T6" s="167"/>
      <c r="U6" s="167"/>
      <c r="V6" s="167"/>
      <c r="W6" s="167"/>
      <c r="X6" s="167"/>
      <c r="Z6" s="34"/>
      <c r="AA6" s="167"/>
      <c r="AB6" s="167"/>
      <c r="AC6" s="167"/>
      <c r="AD6" s="34"/>
      <c r="AE6" s="167"/>
    </row>
    <row r="7" spans="3:47" ht="23.25">
      <c r="C7" s="46" t="s">
        <v>608</v>
      </c>
      <c r="D7" s="172" t="s">
        <v>280</v>
      </c>
      <c r="E7" s="172" t="s">
        <v>281</v>
      </c>
      <c r="F7" s="172" t="s">
        <v>282</v>
      </c>
      <c r="G7" s="172" t="s">
        <v>637</v>
      </c>
      <c r="H7" s="172" t="s">
        <v>638</v>
      </c>
      <c r="I7" s="172" t="s">
        <v>639</v>
      </c>
      <c r="J7" s="172" t="s">
        <v>640</v>
      </c>
      <c r="K7" s="172" t="s">
        <v>641</v>
      </c>
      <c r="L7" s="172" t="s">
        <v>642</v>
      </c>
      <c r="M7" s="172" t="s">
        <v>643</v>
      </c>
      <c r="N7" s="172" t="s">
        <v>644</v>
      </c>
      <c r="O7" s="172" t="s">
        <v>645</v>
      </c>
      <c r="Q7" s="167"/>
      <c r="R7" s="167"/>
      <c r="S7" s="167"/>
      <c r="T7" s="167"/>
      <c r="U7" s="167"/>
      <c r="V7" s="167"/>
      <c r="W7" s="167"/>
      <c r="X7" s="167"/>
      <c r="Z7" s="34"/>
      <c r="AA7" s="167"/>
      <c r="AB7" s="167"/>
      <c r="AC7" s="167"/>
      <c r="AD7" s="34"/>
      <c r="AE7" s="167"/>
    </row>
    <row r="8" spans="3:47" ht="32.25" customHeight="1">
      <c r="C8" s="46" t="s">
        <v>609</v>
      </c>
      <c r="D8" s="174" t="s">
        <v>646</v>
      </c>
      <c r="E8" s="174" t="s">
        <v>647</v>
      </c>
      <c r="F8" s="174" t="s">
        <v>648</v>
      </c>
      <c r="G8" s="174" t="s">
        <v>649</v>
      </c>
      <c r="H8" s="174" t="s">
        <v>650</v>
      </c>
      <c r="I8" s="174" t="s">
        <v>651</v>
      </c>
      <c r="J8" s="174" t="s">
        <v>652</v>
      </c>
      <c r="K8" s="174" t="s">
        <v>653</v>
      </c>
      <c r="L8" s="174" t="s">
        <v>653</v>
      </c>
      <c r="M8" s="174" t="s">
        <v>653</v>
      </c>
      <c r="N8" s="174" t="s">
        <v>653</v>
      </c>
      <c r="O8" s="174" t="s">
        <v>653</v>
      </c>
      <c r="Q8" s="167"/>
      <c r="R8" s="167"/>
      <c r="S8" s="167"/>
      <c r="T8" s="167"/>
      <c r="U8" s="167"/>
      <c r="V8" s="167"/>
      <c r="W8" s="167"/>
      <c r="X8" s="167"/>
      <c r="Z8" s="34"/>
      <c r="AA8" s="167"/>
      <c r="AB8" s="167"/>
      <c r="AC8" s="167"/>
      <c r="AD8" s="34"/>
      <c r="AE8" s="167"/>
    </row>
    <row r="9" spans="3:47" ht="20.25">
      <c r="C9" s="46" t="s">
        <v>610</v>
      </c>
      <c r="D9" s="174" t="s">
        <v>653</v>
      </c>
      <c r="E9" s="174" t="s">
        <v>653</v>
      </c>
      <c r="F9" s="174" t="s">
        <v>653</v>
      </c>
      <c r="G9" s="174" t="s">
        <v>653</v>
      </c>
      <c r="H9" s="174" t="s">
        <v>653</v>
      </c>
      <c r="I9" s="174" t="s">
        <v>653</v>
      </c>
      <c r="J9" s="174" t="s">
        <v>653</v>
      </c>
      <c r="K9" s="174" t="s">
        <v>653</v>
      </c>
      <c r="L9" s="174" t="s">
        <v>653</v>
      </c>
      <c r="M9" s="174" t="s">
        <v>653</v>
      </c>
      <c r="N9" s="174" t="s">
        <v>653</v>
      </c>
      <c r="O9" s="174" t="s">
        <v>653</v>
      </c>
      <c r="Q9" s="167"/>
      <c r="R9" s="167"/>
      <c r="S9" s="167"/>
      <c r="T9" s="167"/>
      <c r="U9" s="167"/>
      <c r="V9" s="167"/>
      <c r="W9" s="167"/>
      <c r="X9" s="167"/>
      <c r="Z9" s="34"/>
      <c r="AA9" s="167"/>
      <c r="AB9" s="167"/>
      <c r="AC9" s="167"/>
      <c r="AD9" s="34"/>
      <c r="AE9" s="167"/>
    </row>
    <row r="10" spans="3:47" ht="20.25">
      <c r="C10" s="46" t="s">
        <v>611</v>
      </c>
      <c r="D10" s="174" t="s">
        <v>653</v>
      </c>
      <c r="E10" s="174" t="s">
        <v>653</v>
      </c>
      <c r="F10" s="174" t="s">
        <v>653</v>
      </c>
      <c r="G10" s="174" t="s">
        <v>653</v>
      </c>
      <c r="H10" s="174" t="s">
        <v>653</v>
      </c>
      <c r="I10" s="174" t="s">
        <v>653</v>
      </c>
      <c r="J10" s="174" t="s">
        <v>653</v>
      </c>
      <c r="K10" s="174" t="s">
        <v>653</v>
      </c>
      <c r="L10" s="174" t="s">
        <v>653</v>
      </c>
      <c r="M10" s="174" t="s">
        <v>653</v>
      </c>
      <c r="N10" s="174" t="s">
        <v>653</v>
      </c>
      <c r="O10" s="174" t="s">
        <v>653</v>
      </c>
      <c r="Q10" s="167"/>
      <c r="R10" s="167"/>
      <c r="S10" s="167"/>
      <c r="T10" s="167"/>
      <c r="U10" s="167"/>
      <c r="V10" s="167"/>
      <c r="W10" s="167"/>
      <c r="X10" s="167"/>
      <c r="Z10" s="34"/>
      <c r="AA10" s="167"/>
      <c r="AB10" s="167"/>
      <c r="AC10" s="167"/>
      <c r="AD10" s="34"/>
      <c r="AE10" s="167"/>
    </row>
    <row r="11" spans="3:47">
      <c r="Q11" s="167"/>
      <c r="R11" s="167"/>
      <c r="S11" s="167"/>
      <c r="T11" s="167"/>
      <c r="U11" s="167"/>
      <c r="V11" s="167"/>
      <c r="W11" s="167"/>
      <c r="X11" s="167"/>
      <c r="Z11" s="34"/>
      <c r="AA11" s="167"/>
      <c r="AB11" s="167"/>
      <c r="AC11" s="167"/>
      <c r="AD11" s="34"/>
      <c r="AE11" s="167"/>
    </row>
    <row r="12" spans="3:47">
      <c r="T12" s="167"/>
      <c r="U12" s="167"/>
      <c r="V12" s="167"/>
      <c r="W12" s="167"/>
      <c r="X12" s="167"/>
      <c r="Z12" s="34"/>
      <c r="AA12" s="167"/>
      <c r="AB12" s="167"/>
      <c r="AC12" s="167"/>
      <c r="AD12" s="34"/>
      <c r="AE12" s="167"/>
    </row>
    <row r="13" spans="3:47">
      <c r="E13" s="35"/>
      <c r="F13" s="35" t="s">
        <v>219</v>
      </c>
      <c r="G13" s="35" t="s">
        <v>668</v>
      </c>
      <c r="I13" s="110" t="s">
        <v>669</v>
      </c>
      <c r="J13" s="110"/>
      <c r="K13" s="110"/>
      <c r="Q13" s="167"/>
      <c r="R13" s="167"/>
      <c r="S13" s="167"/>
      <c r="T13" s="167"/>
      <c r="U13" s="167"/>
      <c r="V13" s="167"/>
      <c r="W13" s="167"/>
      <c r="X13" s="167"/>
      <c r="Z13" s="34"/>
      <c r="AA13" s="167"/>
      <c r="AB13" s="167"/>
      <c r="AC13" s="167"/>
      <c r="AD13" s="34"/>
      <c r="AE13" s="167"/>
    </row>
    <row r="14" spans="3:47">
      <c r="E14" s="309" t="s">
        <v>222</v>
      </c>
      <c r="F14" s="309">
        <v>5</v>
      </c>
      <c r="G14" s="309">
        <f>F14*65</f>
        <v>325</v>
      </c>
      <c r="Q14" s="167"/>
      <c r="R14" s="167"/>
      <c r="S14" s="167"/>
      <c r="T14" s="167"/>
      <c r="U14" s="167"/>
      <c r="V14" s="167"/>
      <c r="W14" s="167"/>
      <c r="X14" s="167"/>
      <c r="Z14" s="34"/>
      <c r="AA14" s="167"/>
      <c r="AB14" s="167"/>
      <c r="AC14" s="167"/>
      <c r="AD14" s="34"/>
      <c r="AE14" s="167"/>
    </row>
    <row r="15" spans="3:47">
      <c r="E15" s="309" t="s">
        <v>224</v>
      </c>
      <c r="F15" s="309">
        <v>1.25</v>
      </c>
      <c r="G15" s="309">
        <f t="shared" ref="G15:G18" si="0">F15*65</f>
        <v>81.25</v>
      </c>
      <c r="Q15" s="167"/>
      <c r="R15" s="167"/>
      <c r="S15" s="167"/>
      <c r="T15" s="167"/>
      <c r="U15" s="167"/>
      <c r="V15" s="167"/>
      <c r="W15" s="167"/>
      <c r="X15" s="167"/>
      <c r="Z15" s="34"/>
      <c r="AA15" s="167"/>
      <c r="AB15" s="167"/>
      <c r="AC15" s="167"/>
      <c r="AD15" s="34"/>
      <c r="AE15" s="167"/>
    </row>
    <row r="16" spans="3:47">
      <c r="E16" s="56" t="s">
        <v>226</v>
      </c>
      <c r="F16" s="309">
        <v>1.25</v>
      </c>
      <c r="G16" s="309">
        <f t="shared" si="0"/>
        <v>81.25</v>
      </c>
      <c r="Q16" s="167"/>
      <c r="R16" s="167"/>
      <c r="S16" s="167"/>
      <c r="T16" s="167"/>
      <c r="U16" s="167"/>
      <c r="V16" s="167"/>
      <c r="W16" s="167"/>
      <c r="X16" s="167"/>
      <c r="Z16" s="34"/>
      <c r="AA16" s="167"/>
      <c r="AB16" s="167"/>
      <c r="AC16" s="167"/>
      <c r="AD16" s="34"/>
      <c r="AE16" s="167"/>
    </row>
    <row r="17" spans="5:31">
      <c r="E17" s="56" t="s">
        <v>228</v>
      </c>
      <c r="F17" s="309">
        <v>1.25</v>
      </c>
      <c r="G17" s="309">
        <f t="shared" si="0"/>
        <v>81.25</v>
      </c>
      <c r="Q17" s="167"/>
      <c r="R17" s="167"/>
      <c r="S17" s="167"/>
      <c r="T17" s="167"/>
      <c r="U17" s="167"/>
      <c r="V17" s="167"/>
      <c r="W17" s="167"/>
      <c r="X17" s="167"/>
      <c r="Z17" s="34"/>
      <c r="AA17" s="167"/>
      <c r="AB17" s="167"/>
      <c r="AC17" s="167"/>
      <c r="AD17" s="34"/>
      <c r="AE17" s="167"/>
    </row>
    <row r="18" spans="5:31">
      <c r="E18" s="56" t="s">
        <v>230</v>
      </c>
      <c r="F18" s="309">
        <v>1.25</v>
      </c>
      <c r="G18" s="309">
        <f t="shared" si="0"/>
        <v>81.25</v>
      </c>
    </row>
    <row r="19" spans="5:31">
      <c r="E19" s="35" t="s">
        <v>232</v>
      </c>
      <c r="F19" s="35">
        <v>1</v>
      </c>
      <c r="G19" s="35">
        <v>65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D56B29-6CC0-406B-99C1-C813C86566E2}">
  <dimension ref="B3:O23"/>
  <sheetViews>
    <sheetView workbookViewId="0">
      <selection activeCell="I45" sqref="I45"/>
    </sheetView>
  </sheetViews>
  <sheetFormatPr defaultRowHeight="15"/>
  <cols>
    <col min="3" max="5" width="20.7109375" bestFit="1" customWidth="1"/>
    <col min="6" max="6" width="24.5703125" customWidth="1"/>
    <col min="7" max="10" width="19.85546875" bestFit="1" customWidth="1"/>
    <col min="11" max="14" width="20.7109375" bestFit="1" customWidth="1"/>
  </cols>
  <sheetData>
    <row r="3" spans="2:15" ht="21">
      <c r="B3" s="46"/>
      <c r="C3" s="47">
        <v>1</v>
      </c>
      <c r="D3" s="47">
        <v>2</v>
      </c>
      <c r="E3" s="47">
        <v>3</v>
      </c>
      <c r="F3" s="47">
        <v>4</v>
      </c>
      <c r="G3" s="47">
        <v>5</v>
      </c>
      <c r="H3" s="47">
        <v>6</v>
      </c>
      <c r="I3" s="47">
        <v>7</v>
      </c>
      <c r="J3" s="47">
        <v>8</v>
      </c>
      <c r="K3" s="47">
        <v>9</v>
      </c>
      <c r="L3" s="47">
        <v>10</v>
      </c>
      <c r="M3" s="47">
        <v>11</v>
      </c>
      <c r="N3" s="47">
        <v>12</v>
      </c>
    </row>
    <row r="4" spans="2:15" ht="20.25">
      <c r="B4" s="46" t="s">
        <v>600</v>
      </c>
      <c r="C4" s="51" t="s">
        <v>221</v>
      </c>
      <c r="D4" s="51" t="s">
        <v>223</v>
      </c>
      <c r="E4" s="51" t="s">
        <v>225</v>
      </c>
      <c r="F4" s="51" t="s">
        <v>227</v>
      </c>
      <c r="G4" s="51" t="s">
        <v>229</v>
      </c>
      <c r="H4" s="51" t="s">
        <v>231</v>
      </c>
      <c r="I4" s="51" t="s">
        <v>233</v>
      </c>
      <c r="J4" s="51" t="s">
        <v>234</v>
      </c>
      <c r="K4" s="51" t="s">
        <v>235</v>
      </c>
      <c r="L4" s="51" t="s">
        <v>236</v>
      </c>
      <c r="M4" s="51" t="s">
        <v>237</v>
      </c>
      <c r="N4" s="51" t="s">
        <v>238</v>
      </c>
      <c r="O4" s="49"/>
    </row>
    <row r="5" spans="2:15" ht="20.25">
      <c r="B5" s="46" t="s">
        <v>602</v>
      </c>
      <c r="C5" s="52" t="s">
        <v>239</v>
      </c>
      <c r="D5" s="52" t="s">
        <v>240</v>
      </c>
      <c r="E5" s="52" t="s">
        <v>241</v>
      </c>
      <c r="F5" s="52" t="s">
        <v>242</v>
      </c>
      <c r="G5" s="52" t="s">
        <v>243</v>
      </c>
      <c r="H5" s="52" t="s">
        <v>244</v>
      </c>
      <c r="I5" s="52" t="s">
        <v>245</v>
      </c>
      <c r="J5" s="52" t="s">
        <v>246</v>
      </c>
      <c r="K5" s="52" t="s">
        <v>247</v>
      </c>
      <c r="L5" s="52" t="s">
        <v>248</v>
      </c>
      <c r="M5" s="52" t="s">
        <v>249</v>
      </c>
      <c r="N5" s="52" t="s">
        <v>250</v>
      </c>
    </row>
    <row r="6" spans="2:15" ht="20.25">
      <c r="B6" s="46" t="s">
        <v>605</v>
      </c>
      <c r="C6" s="52" t="s">
        <v>252</v>
      </c>
      <c r="D6" s="52" t="s">
        <v>253</v>
      </c>
      <c r="E6" s="52" t="s">
        <v>254</v>
      </c>
      <c r="F6" s="52" t="s">
        <v>255</v>
      </c>
      <c r="G6" s="52" t="s">
        <v>256</v>
      </c>
      <c r="H6" s="52" t="s">
        <v>257</v>
      </c>
      <c r="I6" s="52" t="s">
        <v>258</v>
      </c>
      <c r="J6" s="52" t="s">
        <v>259</v>
      </c>
      <c r="K6" s="52" t="s">
        <v>260</v>
      </c>
      <c r="L6" s="52" t="s">
        <v>261</v>
      </c>
      <c r="M6" s="52" t="s">
        <v>262</v>
      </c>
      <c r="N6" s="52" t="s">
        <v>263</v>
      </c>
    </row>
    <row r="7" spans="2:15" ht="20.25">
      <c r="B7" s="46" t="s">
        <v>606</v>
      </c>
      <c r="C7" s="52" t="s">
        <v>264</v>
      </c>
      <c r="D7" s="52" t="s">
        <v>265</v>
      </c>
      <c r="E7" s="52" t="s">
        <v>266</v>
      </c>
      <c r="F7" s="52" t="s">
        <v>267</v>
      </c>
      <c r="G7" s="52" t="s">
        <v>612</v>
      </c>
      <c r="H7" s="53" t="s">
        <v>653</v>
      </c>
      <c r="I7" s="50" t="s">
        <v>653</v>
      </c>
      <c r="J7" s="50" t="s">
        <v>653</v>
      </c>
      <c r="K7" s="50" t="s">
        <v>653</v>
      </c>
      <c r="L7" s="50" t="s">
        <v>653</v>
      </c>
      <c r="M7" s="50" t="s">
        <v>653</v>
      </c>
      <c r="N7" s="52" t="s">
        <v>251</v>
      </c>
      <c r="O7" s="49"/>
    </row>
    <row r="8" spans="2:15" ht="20.25">
      <c r="B8" s="46" t="s">
        <v>608</v>
      </c>
      <c r="C8" s="53" t="s">
        <v>653</v>
      </c>
      <c r="D8" s="50" t="s">
        <v>653</v>
      </c>
      <c r="E8" s="50" t="s">
        <v>653</v>
      </c>
      <c r="F8" s="50" t="s">
        <v>653</v>
      </c>
      <c r="G8" s="53" t="s">
        <v>653</v>
      </c>
      <c r="H8" s="50" t="s">
        <v>653</v>
      </c>
      <c r="I8" s="50" t="s">
        <v>653</v>
      </c>
      <c r="J8" s="50" t="s">
        <v>653</v>
      </c>
      <c r="K8" s="53" t="s">
        <v>653</v>
      </c>
      <c r="L8" s="50" t="s">
        <v>653</v>
      </c>
      <c r="M8" s="50" t="s">
        <v>653</v>
      </c>
      <c r="N8" s="50" t="s">
        <v>653</v>
      </c>
      <c r="O8" s="49"/>
    </row>
    <row r="9" spans="2:15" ht="20.25">
      <c r="B9" s="46" t="s">
        <v>609</v>
      </c>
      <c r="C9" s="53" t="s">
        <v>653</v>
      </c>
      <c r="D9" s="50" t="s">
        <v>653</v>
      </c>
      <c r="E9" s="50" t="s">
        <v>653</v>
      </c>
      <c r="F9" s="50" t="s">
        <v>653</v>
      </c>
      <c r="G9" s="50" t="s">
        <v>653</v>
      </c>
      <c r="H9" s="50" t="s">
        <v>653</v>
      </c>
      <c r="I9" s="50" t="s">
        <v>653</v>
      </c>
      <c r="J9" s="50" t="s">
        <v>653</v>
      </c>
      <c r="K9" s="53" t="s">
        <v>653</v>
      </c>
      <c r="L9" s="50" t="s">
        <v>653</v>
      </c>
      <c r="M9" s="50" t="s">
        <v>653</v>
      </c>
      <c r="N9" s="50" t="s">
        <v>653</v>
      </c>
      <c r="O9" s="49"/>
    </row>
    <row r="10" spans="2:15" ht="20.25">
      <c r="B10" s="46" t="s">
        <v>610</v>
      </c>
      <c r="C10" s="29" t="s">
        <v>653</v>
      </c>
      <c r="D10" s="50" t="s">
        <v>653</v>
      </c>
      <c r="E10" s="50" t="s">
        <v>653</v>
      </c>
      <c r="F10" s="50" t="s">
        <v>653</v>
      </c>
      <c r="G10" s="50" t="s">
        <v>653</v>
      </c>
      <c r="H10" s="50" t="s">
        <v>653</v>
      </c>
      <c r="I10" s="50" t="s">
        <v>653</v>
      </c>
      <c r="J10" s="50" t="s">
        <v>653</v>
      </c>
      <c r="K10" s="50" t="s">
        <v>653</v>
      </c>
      <c r="L10" s="50" t="s">
        <v>653</v>
      </c>
      <c r="M10" s="50" t="s">
        <v>653</v>
      </c>
      <c r="N10" s="50" t="s">
        <v>653</v>
      </c>
      <c r="O10" s="49"/>
    </row>
    <row r="11" spans="2:15" ht="20.25">
      <c r="B11" s="46" t="s">
        <v>611</v>
      </c>
      <c r="C11" s="29" t="s">
        <v>653</v>
      </c>
      <c r="D11" s="50" t="s">
        <v>653</v>
      </c>
      <c r="E11" s="50" t="s">
        <v>653</v>
      </c>
      <c r="F11" s="50" t="s">
        <v>653</v>
      </c>
      <c r="G11" s="50" t="s">
        <v>653</v>
      </c>
      <c r="H11" s="50" t="s">
        <v>653</v>
      </c>
      <c r="I11" s="50" t="s">
        <v>653</v>
      </c>
      <c r="J11" s="50" t="s">
        <v>653</v>
      </c>
      <c r="K11" s="50" t="s">
        <v>653</v>
      </c>
      <c r="L11" s="50" t="s">
        <v>653</v>
      </c>
      <c r="M11" s="50" t="s">
        <v>653</v>
      </c>
      <c r="N11" s="50" t="s">
        <v>653</v>
      </c>
      <c r="O11" s="49"/>
    </row>
    <row r="12" spans="2:15" ht="20.25">
      <c r="B12" s="46"/>
      <c r="C12" s="29"/>
      <c r="D12" s="48"/>
      <c r="E12" s="48"/>
      <c r="F12" s="48"/>
      <c r="G12" s="48"/>
      <c r="H12" s="48"/>
      <c r="I12" s="48"/>
      <c r="J12" s="48"/>
      <c r="K12" s="48"/>
      <c r="L12" s="48"/>
      <c r="M12" s="48"/>
      <c r="N12" s="48"/>
    </row>
    <row r="13" spans="2:15">
      <c r="C13" s="29"/>
    </row>
    <row r="14" spans="2:15">
      <c r="C14" s="29"/>
    </row>
    <row r="15" spans="2:15">
      <c r="C15" s="29"/>
    </row>
    <row r="22" spans="5:5">
      <c r="E22">
        <f>12*3</f>
        <v>36</v>
      </c>
    </row>
    <row r="23" spans="5:5">
      <c r="E23">
        <f>E22+6</f>
        <v>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5EC01-4123-4018-8616-FD4A0569D4A0}">
  <dimension ref="B2:N10"/>
  <sheetViews>
    <sheetView workbookViewId="0">
      <selection activeCell="J6" sqref="J6"/>
    </sheetView>
  </sheetViews>
  <sheetFormatPr defaultRowHeight="15"/>
  <sheetData>
    <row r="2" spans="2:14" ht="21">
      <c r="B2" s="46"/>
      <c r="C2" s="47">
        <v>1</v>
      </c>
      <c r="D2" s="47">
        <v>2</v>
      </c>
      <c r="E2" s="47">
        <v>3</v>
      </c>
      <c r="F2" s="47">
        <v>4</v>
      </c>
      <c r="G2" s="47">
        <v>5</v>
      </c>
      <c r="H2" s="47">
        <v>6</v>
      </c>
      <c r="I2" s="47">
        <v>7</v>
      </c>
      <c r="J2" s="47">
        <v>8</v>
      </c>
      <c r="K2" s="47">
        <v>9</v>
      </c>
      <c r="L2" s="47">
        <v>10</v>
      </c>
      <c r="M2" s="47">
        <v>11</v>
      </c>
      <c r="N2" s="47">
        <v>12</v>
      </c>
    </row>
    <row r="3" spans="2:14" ht="23.25">
      <c r="B3" s="46" t="s">
        <v>600</v>
      </c>
      <c r="C3" s="172" t="s">
        <v>397</v>
      </c>
      <c r="D3" s="172" t="s">
        <v>398</v>
      </c>
      <c r="E3" s="172" t="s">
        <v>399</v>
      </c>
      <c r="F3" s="172" t="s">
        <v>400</v>
      </c>
      <c r="G3" s="172" t="s">
        <v>401</v>
      </c>
      <c r="H3" s="172" t="s">
        <v>402</v>
      </c>
      <c r="I3" s="172" t="s">
        <v>403</v>
      </c>
      <c r="J3" s="172" t="s">
        <v>404</v>
      </c>
      <c r="K3" s="172" t="s">
        <v>405</v>
      </c>
      <c r="L3" s="172" t="s">
        <v>406</v>
      </c>
      <c r="M3" s="172" t="s">
        <v>407</v>
      </c>
      <c r="N3" s="172" t="s">
        <v>408</v>
      </c>
    </row>
    <row r="4" spans="2:14" ht="23.25">
      <c r="B4" s="46" t="s">
        <v>602</v>
      </c>
      <c r="C4" s="172" t="s">
        <v>409</v>
      </c>
      <c r="D4" s="172" t="s">
        <v>410</v>
      </c>
      <c r="E4" s="172" t="s">
        <v>411</v>
      </c>
      <c r="F4" s="172" t="s">
        <v>412</v>
      </c>
      <c r="G4" s="172" t="s">
        <v>413</v>
      </c>
      <c r="H4" s="172" t="s">
        <v>414</v>
      </c>
      <c r="I4" s="172" t="s">
        <v>415</v>
      </c>
      <c r="J4" s="172" t="s">
        <v>416</v>
      </c>
      <c r="K4" s="172" t="s">
        <v>417</v>
      </c>
      <c r="L4" s="172" t="s">
        <v>418</v>
      </c>
      <c r="M4" s="172" t="s">
        <v>419</v>
      </c>
      <c r="N4" s="172" t="s">
        <v>420</v>
      </c>
    </row>
    <row r="5" spans="2:14" ht="34.5">
      <c r="B5" s="46" t="s">
        <v>605</v>
      </c>
      <c r="C5" s="172" t="s">
        <v>421</v>
      </c>
      <c r="D5" s="172" t="s">
        <v>422</v>
      </c>
      <c r="E5" s="172" t="s">
        <v>423</v>
      </c>
      <c r="F5" s="172" t="s">
        <v>424</v>
      </c>
      <c r="G5" s="172" t="s">
        <v>425</v>
      </c>
      <c r="H5" s="172" t="s">
        <v>426</v>
      </c>
      <c r="I5" s="173" t="s">
        <v>670</v>
      </c>
      <c r="J5" s="174" t="s">
        <v>601</v>
      </c>
      <c r="K5" s="174" t="s">
        <v>653</v>
      </c>
      <c r="L5" s="174" t="s">
        <v>653</v>
      </c>
      <c r="M5" s="174" t="s">
        <v>653</v>
      </c>
      <c r="N5" s="174" t="s">
        <v>653</v>
      </c>
    </row>
    <row r="6" spans="2:14" ht="23.25">
      <c r="B6" s="46" t="s">
        <v>606</v>
      </c>
      <c r="C6" s="172" t="s">
        <v>268</v>
      </c>
      <c r="D6" s="172" t="s">
        <v>269</v>
      </c>
      <c r="E6" s="172" t="s">
        <v>270</v>
      </c>
      <c r="F6" s="172" t="s">
        <v>271</v>
      </c>
      <c r="G6" s="172" t="s">
        <v>272</v>
      </c>
      <c r="H6" s="172" t="s">
        <v>273</v>
      </c>
      <c r="I6" s="172" t="s">
        <v>274</v>
      </c>
      <c r="J6" s="173" t="s">
        <v>275</v>
      </c>
      <c r="K6" s="172" t="s">
        <v>276</v>
      </c>
      <c r="L6" s="172" t="s">
        <v>277</v>
      </c>
      <c r="M6" s="172" t="s">
        <v>278</v>
      </c>
      <c r="N6" s="172" t="s">
        <v>279</v>
      </c>
    </row>
    <row r="7" spans="2:14" ht="23.25">
      <c r="B7" s="46" t="s">
        <v>608</v>
      </c>
      <c r="C7" s="172" t="s">
        <v>280</v>
      </c>
      <c r="D7" s="172" t="s">
        <v>281</v>
      </c>
      <c r="E7" s="172" t="s">
        <v>282</v>
      </c>
      <c r="F7" s="172" t="s">
        <v>637</v>
      </c>
      <c r="G7" s="172" t="s">
        <v>638</v>
      </c>
      <c r="H7" s="172" t="s">
        <v>639</v>
      </c>
      <c r="I7" s="172" t="s">
        <v>640</v>
      </c>
      <c r="J7" s="172" t="s">
        <v>641</v>
      </c>
      <c r="K7" s="172" t="s">
        <v>642</v>
      </c>
      <c r="L7" s="172" t="s">
        <v>643</v>
      </c>
      <c r="M7" s="172" t="s">
        <v>644</v>
      </c>
      <c r="N7" s="172" t="s">
        <v>645</v>
      </c>
    </row>
    <row r="8" spans="2:14" ht="34.5">
      <c r="B8" s="46" t="s">
        <v>609</v>
      </c>
      <c r="C8" s="174" t="s">
        <v>646</v>
      </c>
      <c r="D8" s="174" t="s">
        <v>647</v>
      </c>
      <c r="E8" s="174" t="s">
        <v>648</v>
      </c>
      <c r="F8" s="174" t="s">
        <v>649</v>
      </c>
      <c r="G8" s="174" t="s">
        <v>650</v>
      </c>
      <c r="H8" s="174" t="s">
        <v>651</v>
      </c>
      <c r="I8" s="174" t="s">
        <v>652</v>
      </c>
      <c r="J8" s="174" t="s">
        <v>653</v>
      </c>
      <c r="K8" s="174" t="s">
        <v>653</v>
      </c>
      <c r="L8" s="174" t="s">
        <v>653</v>
      </c>
      <c r="M8" s="174" t="s">
        <v>653</v>
      </c>
      <c r="N8" s="174" t="s">
        <v>653</v>
      </c>
    </row>
    <row r="9" spans="2:14" ht="20.25">
      <c r="B9" s="46" t="s">
        <v>610</v>
      </c>
      <c r="C9" s="174" t="s">
        <v>653</v>
      </c>
      <c r="D9" s="174" t="s">
        <v>653</v>
      </c>
      <c r="E9" s="174" t="s">
        <v>653</v>
      </c>
      <c r="F9" s="174" t="s">
        <v>653</v>
      </c>
      <c r="G9" s="174" t="s">
        <v>653</v>
      </c>
      <c r="H9" s="174" t="s">
        <v>653</v>
      </c>
      <c r="I9" s="174" t="s">
        <v>653</v>
      </c>
      <c r="J9" s="174" t="s">
        <v>653</v>
      </c>
      <c r="K9" s="174" t="s">
        <v>653</v>
      </c>
      <c r="L9" s="174" t="s">
        <v>653</v>
      </c>
      <c r="M9" s="174" t="s">
        <v>653</v>
      </c>
      <c r="N9" s="174" t="s">
        <v>653</v>
      </c>
    </row>
    <row r="10" spans="2:14" ht="20.25">
      <c r="B10" s="46" t="s">
        <v>611</v>
      </c>
      <c r="C10" s="174" t="s">
        <v>653</v>
      </c>
      <c r="D10" s="174" t="s">
        <v>653</v>
      </c>
      <c r="E10" s="174" t="s">
        <v>653</v>
      </c>
      <c r="F10" s="174" t="s">
        <v>653</v>
      </c>
      <c r="G10" s="174" t="s">
        <v>653</v>
      </c>
      <c r="H10" s="174" t="s">
        <v>653</v>
      </c>
      <c r="I10" s="174" t="s">
        <v>653</v>
      </c>
      <c r="J10" s="174" t="s">
        <v>653</v>
      </c>
      <c r="K10" s="174" t="s">
        <v>653</v>
      </c>
      <c r="L10" s="174" t="s">
        <v>653</v>
      </c>
      <c r="M10" s="174" t="s">
        <v>653</v>
      </c>
      <c r="N10" s="174" t="s">
        <v>653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11FC6-5348-4E7C-89CF-368442D2DE98}">
  <sheetPr>
    <pageSetUpPr fitToPage="1"/>
  </sheetPr>
  <dimension ref="A1:S404"/>
  <sheetViews>
    <sheetView workbookViewId="0">
      <pane ySplit="1" topLeftCell="E387" activePane="bottomLeft" state="frozen"/>
      <selection pane="bottomLeft" activeCell="E387" sqref="E387"/>
    </sheetView>
  </sheetViews>
  <sheetFormatPr defaultRowHeight="15"/>
  <cols>
    <col min="1" max="1" width="31.85546875" bestFit="1" customWidth="1"/>
    <col min="2" max="2" width="23.42578125" customWidth="1"/>
    <col min="3" max="3" width="12.5703125" customWidth="1"/>
    <col min="4" max="4" width="17.7109375" customWidth="1"/>
    <col min="5" max="5" width="15.5703125" style="57" customWidth="1"/>
    <col min="6" max="6" width="14.42578125" customWidth="1"/>
    <col min="11" max="11" width="15" customWidth="1"/>
    <col min="19" max="19" width="6.28515625" bestFit="1" customWidth="1"/>
  </cols>
  <sheetData>
    <row r="1" spans="1:19" ht="27.75" customHeight="1">
      <c r="A1" s="42" t="s">
        <v>211</v>
      </c>
      <c r="B1" s="42" t="s">
        <v>212</v>
      </c>
      <c r="C1" s="42" t="s">
        <v>213</v>
      </c>
      <c r="D1" s="42" t="s">
        <v>214</v>
      </c>
      <c r="E1" s="42" t="s">
        <v>215</v>
      </c>
      <c r="F1" s="43" t="s">
        <v>216</v>
      </c>
      <c r="G1" s="42" t="s">
        <v>105</v>
      </c>
      <c r="M1" s="310" t="s">
        <v>217</v>
      </c>
      <c r="N1" s="310"/>
      <c r="O1" s="310"/>
    </row>
    <row r="2" spans="1:19">
      <c r="A2" s="36" t="s">
        <v>218</v>
      </c>
      <c r="B2" s="36">
        <v>75.099999999999994</v>
      </c>
      <c r="C2" s="41">
        <f>2000/B2</f>
        <v>26.631158455392811</v>
      </c>
      <c r="D2" s="36">
        <v>1</v>
      </c>
      <c r="E2" s="36">
        <f>14-C2-D2</f>
        <v>-13.631158455392811</v>
      </c>
      <c r="F2" s="36"/>
      <c r="M2" s="35"/>
      <c r="N2" s="35" t="s">
        <v>219</v>
      </c>
      <c r="O2" s="35" t="s">
        <v>220</v>
      </c>
    </row>
    <row r="3" spans="1:19">
      <c r="A3" s="37" t="s">
        <v>221</v>
      </c>
      <c r="B3" s="39">
        <v>220.9</v>
      </c>
      <c r="C3" s="54">
        <f>2000/B3</f>
        <v>9.0538705296514266</v>
      </c>
      <c r="D3" s="38">
        <v>1</v>
      </c>
      <c r="E3" s="55">
        <f t="shared" ref="E3:E43" si="0">14-C3-D3</f>
        <v>3.9461294703485734</v>
      </c>
      <c r="M3" s="309" t="s">
        <v>222</v>
      </c>
      <c r="N3" s="309">
        <v>5</v>
      </c>
      <c r="O3" s="309">
        <f>N3*24</f>
        <v>120</v>
      </c>
    </row>
    <row r="4" spans="1:19">
      <c r="A4" s="37" t="s">
        <v>223</v>
      </c>
      <c r="B4" s="39">
        <v>236.2</v>
      </c>
      <c r="C4" s="54">
        <f t="shared" ref="C3:C66" si="1">2000/B4</f>
        <v>8.4674005080440313</v>
      </c>
      <c r="D4" s="38">
        <v>1</v>
      </c>
      <c r="E4" s="55">
        <f t="shared" si="0"/>
        <v>4.5325994919559687</v>
      </c>
      <c r="M4" s="309" t="s">
        <v>224</v>
      </c>
      <c r="N4" s="309">
        <v>1.25</v>
      </c>
      <c r="O4" s="309">
        <f t="shared" ref="O4:O8" si="2">N4*24</f>
        <v>30</v>
      </c>
    </row>
    <row r="5" spans="1:19">
      <c r="A5" s="37" t="s">
        <v>225</v>
      </c>
      <c r="B5" s="39">
        <v>151.69999999999999</v>
      </c>
      <c r="C5" s="54">
        <f t="shared" si="1"/>
        <v>13.183915622940015</v>
      </c>
      <c r="D5" s="38">
        <v>1</v>
      </c>
      <c r="E5" s="55">
        <f t="shared" si="0"/>
        <v>-0.18391562294001496</v>
      </c>
      <c r="F5">
        <v>13</v>
      </c>
      <c r="M5" s="56" t="s">
        <v>226</v>
      </c>
      <c r="N5" s="309">
        <v>1.25</v>
      </c>
      <c r="O5" s="309">
        <f t="shared" si="2"/>
        <v>30</v>
      </c>
    </row>
    <row r="6" spans="1:19">
      <c r="A6" s="37" t="s">
        <v>227</v>
      </c>
      <c r="B6" s="39">
        <v>173.1</v>
      </c>
      <c r="C6" s="54">
        <f t="shared" si="1"/>
        <v>11.554015020219527</v>
      </c>
      <c r="D6" s="38">
        <v>1</v>
      </c>
      <c r="E6" s="55">
        <f t="shared" si="0"/>
        <v>1.4459849797804729</v>
      </c>
      <c r="M6" s="56" t="s">
        <v>228</v>
      </c>
      <c r="N6" s="309">
        <v>1.25</v>
      </c>
      <c r="O6" s="309">
        <f t="shared" si="2"/>
        <v>30</v>
      </c>
    </row>
    <row r="7" spans="1:19">
      <c r="A7" s="37" t="s">
        <v>229</v>
      </c>
      <c r="B7" s="40">
        <v>194.9</v>
      </c>
      <c r="C7" s="54">
        <f t="shared" si="1"/>
        <v>10.26167265264238</v>
      </c>
      <c r="D7" s="38">
        <v>1</v>
      </c>
      <c r="E7" s="55">
        <f t="shared" si="0"/>
        <v>2.73832734735762</v>
      </c>
      <c r="M7" s="56" t="s">
        <v>230</v>
      </c>
      <c r="N7" s="309">
        <v>1.25</v>
      </c>
      <c r="O7" s="309">
        <f t="shared" si="2"/>
        <v>30</v>
      </c>
    </row>
    <row r="8" spans="1:19">
      <c r="A8" s="37" t="s">
        <v>231</v>
      </c>
      <c r="B8" s="40">
        <v>125.7</v>
      </c>
      <c r="C8" s="54">
        <f t="shared" si="1"/>
        <v>15.910898965791567</v>
      </c>
      <c r="D8" s="38">
        <v>1</v>
      </c>
      <c r="E8" s="55">
        <f t="shared" si="0"/>
        <v>-2.9108989657915672</v>
      </c>
      <c r="F8">
        <v>13</v>
      </c>
      <c r="M8" s="35" t="s">
        <v>232</v>
      </c>
      <c r="N8" s="35">
        <v>1</v>
      </c>
      <c r="O8" s="309">
        <f t="shared" si="2"/>
        <v>24</v>
      </c>
    </row>
    <row r="9" spans="1:19">
      <c r="A9" s="37" t="s">
        <v>233</v>
      </c>
      <c r="B9" s="40">
        <v>178.8</v>
      </c>
      <c r="C9" s="54">
        <f t="shared" si="1"/>
        <v>11.185682326621924</v>
      </c>
      <c r="D9" s="38">
        <v>1</v>
      </c>
      <c r="E9" s="55">
        <f t="shared" si="0"/>
        <v>1.8143176733780759</v>
      </c>
      <c r="N9">
        <f>SUM(N3:N8)</f>
        <v>11</v>
      </c>
      <c r="O9">
        <f>SUM(O3:O8)</f>
        <v>264</v>
      </c>
    </row>
    <row r="10" spans="1:19">
      <c r="A10" s="37" t="s">
        <v>234</v>
      </c>
      <c r="B10" s="40">
        <v>212.5</v>
      </c>
      <c r="C10" s="54">
        <f t="shared" si="1"/>
        <v>9.4117647058823533</v>
      </c>
      <c r="D10" s="38">
        <v>1</v>
      </c>
      <c r="E10" s="55">
        <f t="shared" si="0"/>
        <v>3.5882352941176467</v>
      </c>
      <c r="M10" s="35"/>
      <c r="N10" s="35"/>
      <c r="O10" s="35"/>
    </row>
    <row r="11" spans="1:19">
      <c r="A11" s="37" t="s">
        <v>235</v>
      </c>
      <c r="B11" s="40">
        <v>266.5</v>
      </c>
      <c r="C11" s="54">
        <f t="shared" si="1"/>
        <v>7.5046904315197001</v>
      </c>
      <c r="D11" s="38">
        <v>1</v>
      </c>
      <c r="E11" s="55">
        <f t="shared" si="0"/>
        <v>5.4953095684802999</v>
      </c>
    </row>
    <row r="12" spans="1:19">
      <c r="A12" s="37" t="s">
        <v>236</v>
      </c>
      <c r="B12" s="40">
        <v>261.3</v>
      </c>
      <c r="C12" s="54">
        <f t="shared" si="1"/>
        <v>7.6540375047837728</v>
      </c>
      <c r="D12" s="38">
        <v>1</v>
      </c>
      <c r="E12" s="55">
        <f t="shared" si="0"/>
        <v>5.3459624952162272</v>
      </c>
      <c r="S12">
        <f>16+12+12+2</f>
        <v>42</v>
      </c>
    </row>
    <row r="13" spans="1:19">
      <c r="A13" s="37" t="s">
        <v>237</v>
      </c>
      <c r="B13" s="40">
        <v>0.8</v>
      </c>
      <c r="C13" s="54">
        <f t="shared" si="1"/>
        <v>2500</v>
      </c>
      <c r="D13" s="38">
        <v>1</v>
      </c>
      <c r="E13" s="55">
        <f t="shared" si="0"/>
        <v>-2487</v>
      </c>
      <c r="F13">
        <v>13</v>
      </c>
      <c r="S13" t="s">
        <v>96</v>
      </c>
    </row>
    <row r="14" spans="1:19">
      <c r="A14" s="37" t="s">
        <v>238</v>
      </c>
      <c r="B14" s="40">
        <v>1.9</v>
      </c>
      <c r="C14" s="54">
        <f t="shared" si="1"/>
        <v>1052.6315789473686</v>
      </c>
      <c r="D14" s="38">
        <v>1</v>
      </c>
      <c r="E14" s="55">
        <f t="shared" si="0"/>
        <v>-1039.6315789473686</v>
      </c>
      <c r="F14">
        <v>13</v>
      </c>
    </row>
    <row r="15" spans="1:19">
      <c r="A15" t="s">
        <v>239</v>
      </c>
      <c r="B15">
        <v>252</v>
      </c>
      <c r="C15" s="54">
        <f t="shared" si="1"/>
        <v>7.9365079365079367</v>
      </c>
      <c r="D15" s="38">
        <v>1</v>
      </c>
      <c r="E15" s="55">
        <f t="shared" si="0"/>
        <v>5.0634920634920633</v>
      </c>
    </row>
    <row r="16" spans="1:19">
      <c r="A16" t="s">
        <v>240</v>
      </c>
      <c r="B16">
        <v>133.30000000000001</v>
      </c>
      <c r="C16" s="54">
        <f t="shared" si="1"/>
        <v>15.003750937734432</v>
      </c>
      <c r="D16" s="38">
        <v>1</v>
      </c>
      <c r="E16" s="55">
        <f t="shared" si="0"/>
        <v>-2.0037509377344325</v>
      </c>
    </row>
    <row r="17" spans="1:13">
      <c r="A17" t="s">
        <v>241</v>
      </c>
      <c r="B17">
        <v>161.80000000000001</v>
      </c>
      <c r="C17" s="54">
        <f t="shared" si="1"/>
        <v>12.360939431396785</v>
      </c>
      <c r="D17" s="38">
        <v>1</v>
      </c>
      <c r="E17" s="55">
        <f t="shared" si="0"/>
        <v>0.63906056860321492</v>
      </c>
    </row>
    <row r="18" spans="1:13">
      <c r="A18" t="s">
        <v>242</v>
      </c>
      <c r="B18">
        <v>321.3</v>
      </c>
      <c r="C18" s="54">
        <f t="shared" si="1"/>
        <v>6.2247121070650477</v>
      </c>
      <c r="D18" s="38">
        <v>1</v>
      </c>
      <c r="E18" s="55">
        <f t="shared" si="0"/>
        <v>6.7752878929349523</v>
      </c>
    </row>
    <row r="19" spans="1:13">
      <c r="A19" t="s">
        <v>243</v>
      </c>
      <c r="B19">
        <v>156.19999999999999</v>
      </c>
      <c r="C19" s="54">
        <f t="shared" si="1"/>
        <v>12.804097311139566</v>
      </c>
      <c r="D19" s="38">
        <v>1</v>
      </c>
      <c r="E19" s="55">
        <f t="shared" si="0"/>
        <v>0.19590268886043383</v>
      </c>
      <c r="F19">
        <v>13</v>
      </c>
    </row>
    <row r="20" spans="1:13">
      <c r="A20" t="s">
        <v>244</v>
      </c>
      <c r="B20">
        <v>149</v>
      </c>
      <c r="C20" s="54">
        <f t="shared" si="1"/>
        <v>13.422818791946309</v>
      </c>
      <c r="D20" s="38">
        <v>1</v>
      </c>
      <c r="E20" s="55">
        <f t="shared" si="0"/>
        <v>-0.42281879194630889</v>
      </c>
      <c r="F20">
        <v>13</v>
      </c>
    </row>
    <row r="21" spans="1:13">
      <c r="A21" t="s">
        <v>245</v>
      </c>
      <c r="B21">
        <v>210.3</v>
      </c>
      <c r="C21" s="54">
        <f t="shared" si="1"/>
        <v>9.5102234902520202</v>
      </c>
      <c r="D21" s="38">
        <v>1</v>
      </c>
      <c r="E21" s="55">
        <f t="shared" si="0"/>
        <v>3.4897765097479798</v>
      </c>
    </row>
    <row r="22" spans="1:13">
      <c r="A22" t="s">
        <v>246</v>
      </c>
      <c r="B22">
        <v>268.39999999999998</v>
      </c>
      <c r="C22" s="54">
        <f t="shared" si="1"/>
        <v>7.4515648286140097</v>
      </c>
      <c r="D22" s="38">
        <v>1</v>
      </c>
      <c r="E22" s="55">
        <f t="shared" si="0"/>
        <v>5.5484351713859903</v>
      </c>
    </row>
    <row r="23" spans="1:13">
      <c r="A23" t="s">
        <v>247</v>
      </c>
      <c r="B23">
        <v>168.3</v>
      </c>
      <c r="C23" s="54">
        <f t="shared" si="1"/>
        <v>11.883541295306001</v>
      </c>
      <c r="D23" s="38">
        <v>1</v>
      </c>
      <c r="E23" s="55">
        <f t="shared" si="0"/>
        <v>1.1164587046939989</v>
      </c>
    </row>
    <row r="24" spans="1:13">
      <c r="A24" t="s">
        <v>248</v>
      </c>
      <c r="B24">
        <v>355</v>
      </c>
      <c r="C24" s="54">
        <f t="shared" si="1"/>
        <v>5.6338028169014081</v>
      </c>
      <c r="D24" s="38">
        <v>1</v>
      </c>
      <c r="E24" s="55">
        <f t="shared" si="0"/>
        <v>7.3661971830985919</v>
      </c>
    </row>
    <row r="25" spans="1:13">
      <c r="A25" t="s">
        <v>249</v>
      </c>
      <c r="B25">
        <v>163.80000000000001</v>
      </c>
      <c r="C25" s="54">
        <f t="shared" si="1"/>
        <v>12.210012210012209</v>
      </c>
      <c r="D25" s="38">
        <v>1</v>
      </c>
      <c r="E25" s="55">
        <f t="shared" si="0"/>
        <v>0.78998778998779073</v>
      </c>
    </row>
    <row r="26" spans="1:13">
      <c r="A26" t="s">
        <v>250</v>
      </c>
      <c r="B26">
        <v>3.3</v>
      </c>
      <c r="C26" s="54">
        <f t="shared" si="1"/>
        <v>606.06060606060612</v>
      </c>
      <c r="D26" s="38">
        <v>1</v>
      </c>
      <c r="E26" s="55">
        <f t="shared" si="0"/>
        <v>-593.06060606060612</v>
      </c>
      <c r="F26">
        <v>13</v>
      </c>
    </row>
    <row r="27" spans="1:13">
      <c r="A27" t="s">
        <v>251</v>
      </c>
      <c r="B27">
        <v>3</v>
      </c>
      <c r="C27" s="54">
        <f t="shared" si="1"/>
        <v>666.66666666666663</v>
      </c>
      <c r="D27" s="38">
        <v>1</v>
      </c>
      <c r="E27" s="55">
        <f t="shared" si="0"/>
        <v>-653.66666666666663</v>
      </c>
      <c r="F27">
        <v>13</v>
      </c>
    </row>
    <row r="28" spans="1:13" s="13" customFormat="1">
      <c r="A28" s="13" t="s">
        <v>252</v>
      </c>
      <c r="B28" s="13">
        <v>338.7</v>
      </c>
      <c r="C28" s="54">
        <f>2000/B28</f>
        <v>5.9049306170652498</v>
      </c>
      <c r="D28" s="38">
        <v>1</v>
      </c>
      <c r="E28" s="55">
        <f t="shared" si="0"/>
        <v>7.0950693829347493</v>
      </c>
      <c r="I28"/>
      <c r="J28" s="175"/>
      <c r="K28"/>
      <c r="L28" s="166"/>
      <c r="M28" s="170"/>
    </row>
    <row r="29" spans="1:13" s="13" customFormat="1">
      <c r="A29" s="13" t="s">
        <v>253</v>
      </c>
      <c r="B29" s="13">
        <v>333.4</v>
      </c>
      <c r="C29" s="54">
        <f t="shared" si="1"/>
        <v>5.9988002399520104</v>
      </c>
      <c r="D29" s="38">
        <v>1</v>
      </c>
      <c r="E29" s="55">
        <f t="shared" si="0"/>
        <v>7.0011997600479887</v>
      </c>
      <c r="I29"/>
      <c r="J29" s="175"/>
      <c r="K29"/>
      <c r="L29" s="166"/>
      <c r="M29" s="170"/>
    </row>
    <row r="30" spans="1:13" s="13" customFormat="1">
      <c r="A30" s="13" t="s">
        <v>254</v>
      </c>
      <c r="B30" s="13">
        <v>183.7</v>
      </c>
      <c r="C30" s="54">
        <f t="shared" si="1"/>
        <v>10.887316276537835</v>
      </c>
      <c r="D30" s="38">
        <v>1</v>
      </c>
      <c r="E30" s="55">
        <f t="shared" si="0"/>
        <v>2.1126837234621654</v>
      </c>
      <c r="G30" s="34"/>
      <c r="H30" s="34"/>
      <c r="I30" s="34"/>
      <c r="J30" s="175"/>
      <c r="K30" s="34"/>
      <c r="L30" s="169"/>
      <c r="M30" s="169"/>
    </row>
    <row r="31" spans="1:13" s="13" customFormat="1">
      <c r="A31" s="13" t="s">
        <v>255</v>
      </c>
      <c r="B31" s="13">
        <v>208.5</v>
      </c>
      <c r="C31" s="54">
        <f t="shared" si="1"/>
        <v>9.5923261390887298</v>
      </c>
      <c r="D31" s="38">
        <v>1</v>
      </c>
      <c r="E31" s="55">
        <f t="shared" si="0"/>
        <v>3.4076738609112702</v>
      </c>
      <c r="I31"/>
      <c r="J31" s="175"/>
      <c r="K31"/>
      <c r="L31" s="166"/>
      <c r="M31" s="170"/>
    </row>
    <row r="32" spans="1:13" s="13" customFormat="1">
      <c r="A32" s="13" t="s">
        <v>256</v>
      </c>
      <c r="B32" s="13">
        <v>287.5</v>
      </c>
      <c r="C32" s="54">
        <f t="shared" si="1"/>
        <v>6.9565217391304346</v>
      </c>
      <c r="D32" s="38">
        <v>1</v>
      </c>
      <c r="E32" s="55">
        <f t="shared" si="0"/>
        <v>6.0434782608695654</v>
      </c>
      <c r="I32"/>
      <c r="J32" s="175"/>
      <c r="K32"/>
      <c r="L32" s="166"/>
      <c r="M32" s="170"/>
    </row>
    <row r="33" spans="1:15" s="13" customFormat="1">
      <c r="A33" s="13" t="s">
        <v>257</v>
      </c>
      <c r="B33" s="13">
        <v>204.3</v>
      </c>
      <c r="C33" s="54">
        <f t="shared" si="1"/>
        <v>9.7895252080274098</v>
      </c>
      <c r="D33" s="38">
        <v>1</v>
      </c>
      <c r="E33" s="55">
        <f t="shared" si="0"/>
        <v>3.2104747919725902</v>
      </c>
      <c r="I33"/>
      <c r="J33" s="175"/>
      <c r="K33"/>
      <c r="L33" s="166"/>
      <c r="M33" s="170"/>
    </row>
    <row r="34" spans="1:15" s="13" customFormat="1">
      <c r="A34" s="13" t="s">
        <v>258</v>
      </c>
      <c r="B34" s="13">
        <v>272.8</v>
      </c>
      <c r="C34" s="54">
        <f t="shared" si="1"/>
        <v>7.3313782991202343</v>
      </c>
      <c r="D34" s="38">
        <v>1</v>
      </c>
      <c r="E34" s="55">
        <f t="shared" si="0"/>
        <v>5.6686217008797657</v>
      </c>
      <c r="I34"/>
      <c r="J34" s="175"/>
      <c r="K34"/>
      <c r="L34" s="166"/>
      <c r="M34" s="170"/>
    </row>
    <row r="35" spans="1:15" s="13" customFormat="1">
      <c r="A35" s="13" t="s">
        <v>259</v>
      </c>
      <c r="B35" s="13">
        <v>232.1</v>
      </c>
      <c r="C35" s="54">
        <f t="shared" si="1"/>
        <v>8.6169754416199922</v>
      </c>
      <c r="D35" s="38">
        <v>1</v>
      </c>
      <c r="E35" s="55">
        <f t="shared" si="0"/>
        <v>4.3830245583800078</v>
      </c>
      <c r="I35"/>
      <c r="J35" s="175"/>
      <c r="K35"/>
      <c r="L35" s="166"/>
      <c r="M35" s="170"/>
    </row>
    <row r="36" spans="1:15" s="13" customFormat="1">
      <c r="A36" s="13" t="s">
        <v>260</v>
      </c>
      <c r="B36" s="13">
        <v>207.8</v>
      </c>
      <c r="C36" s="54">
        <f t="shared" si="1"/>
        <v>9.624639076034649</v>
      </c>
      <c r="D36" s="38">
        <v>1</v>
      </c>
      <c r="E36" s="55">
        <f t="shared" si="0"/>
        <v>3.375360923965351</v>
      </c>
      <c r="I36"/>
      <c r="J36" s="175"/>
      <c r="K36"/>
      <c r="L36" s="166"/>
      <c r="M36" s="170"/>
    </row>
    <row r="37" spans="1:15" s="13" customFormat="1">
      <c r="A37" s="13" t="s">
        <v>261</v>
      </c>
      <c r="B37" s="13">
        <v>353.5</v>
      </c>
      <c r="C37" s="54">
        <f t="shared" si="1"/>
        <v>5.6577086280056577</v>
      </c>
      <c r="D37" s="38">
        <v>1</v>
      </c>
      <c r="E37" s="55">
        <f t="shared" si="0"/>
        <v>7.3422913719943423</v>
      </c>
      <c r="I37"/>
      <c r="J37" s="175"/>
      <c r="K37"/>
      <c r="L37" s="166"/>
      <c r="M37" s="170"/>
    </row>
    <row r="38" spans="1:15" s="13" customFormat="1">
      <c r="A38" s="13" t="s">
        <v>262</v>
      </c>
      <c r="B38" s="13">
        <v>376.1</v>
      </c>
      <c r="C38" s="54">
        <f t="shared" si="1"/>
        <v>5.3177346450412122</v>
      </c>
      <c r="D38" s="38">
        <v>1</v>
      </c>
      <c r="E38" s="55">
        <f t="shared" si="0"/>
        <v>7.6822653549587869</v>
      </c>
      <c r="I38"/>
      <c r="J38" s="175"/>
      <c r="K38"/>
      <c r="L38" s="166"/>
      <c r="M38" s="170"/>
    </row>
    <row r="39" spans="1:15" s="13" customFormat="1">
      <c r="A39" s="13" t="s">
        <v>263</v>
      </c>
      <c r="B39" s="13">
        <v>270.10000000000002</v>
      </c>
      <c r="C39" s="54">
        <f t="shared" si="1"/>
        <v>7.4046649389115133</v>
      </c>
      <c r="D39" s="38">
        <v>1</v>
      </c>
      <c r="E39" s="55">
        <f t="shared" si="0"/>
        <v>5.5953350610884867</v>
      </c>
      <c r="I39"/>
      <c r="J39" s="175"/>
      <c r="K39"/>
      <c r="L39" s="166"/>
      <c r="M39" s="170"/>
    </row>
    <row r="40" spans="1:15" s="13" customFormat="1">
      <c r="A40" s="13" t="s">
        <v>264</v>
      </c>
      <c r="B40" s="13">
        <v>209.7</v>
      </c>
      <c r="C40" s="54">
        <f t="shared" si="1"/>
        <v>9.5374344301382941</v>
      </c>
      <c r="D40" s="38">
        <v>1</v>
      </c>
      <c r="E40" s="55">
        <f t="shared" si="0"/>
        <v>3.4625655698617059</v>
      </c>
      <c r="I40"/>
      <c r="J40" s="175"/>
      <c r="K40"/>
      <c r="L40" s="166"/>
      <c r="M40" s="170"/>
    </row>
    <row r="41" spans="1:15" s="13" customFormat="1">
      <c r="A41" s="13" t="s">
        <v>265</v>
      </c>
      <c r="B41" s="13">
        <v>214.7</v>
      </c>
      <c r="C41" s="54">
        <f t="shared" si="1"/>
        <v>9.3153237074988358</v>
      </c>
      <c r="D41" s="38">
        <v>1</v>
      </c>
      <c r="E41" s="55">
        <f t="shared" si="0"/>
        <v>3.6846762925011642</v>
      </c>
      <c r="I41"/>
      <c r="J41" s="175"/>
      <c r="K41"/>
      <c r="L41" s="166"/>
      <c r="M41" s="170"/>
    </row>
    <row r="42" spans="1:15" s="13" customFormat="1">
      <c r="A42" s="13" t="s">
        <v>266</v>
      </c>
      <c r="B42" s="13">
        <v>196.2</v>
      </c>
      <c r="C42" s="54">
        <f t="shared" si="1"/>
        <v>10.193679918450561</v>
      </c>
      <c r="D42" s="38">
        <v>1</v>
      </c>
      <c r="E42" s="55">
        <f t="shared" si="0"/>
        <v>2.8063200815494387</v>
      </c>
      <c r="G42" s="34"/>
      <c r="H42" s="34"/>
      <c r="I42" s="34"/>
      <c r="J42" s="175"/>
      <c r="K42" s="34"/>
      <c r="L42" s="169"/>
      <c r="M42" s="169"/>
    </row>
    <row r="43" spans="1:15" s="13" customFormat="1">
      <c r="A43" s="13" t="s">
        <v>267</v>
      </c>
      <c r="B43" s="13">
        <v>4.9000000000000004</v>
      </c>
      <c r="C43" s="54">
        <f t="shared" si="1"/>
        <v>408.16326530612241</v>
      </c>
      <c r="D43" s="38">
        <v>1</v>
      </c>
      <c r="E43" s="55">
        <f t="shared" si="0"/>
        <v>-395.16326530612241</v>
      </c>
      <c r="F43" s="13">
        <v>13</v>
      </c>
    </row>
    <row r="44" spans="1:15">
      <c r="A44" t="s">
        <v>268</v>
      </c>
      <c r="B44">
        <v>197.7</v>
      </c>
      <c r="C44" s="54">
        <f t="shared" si="1"/>
        <v>10.116337885685383</v>
      </c>
    </row>
    <row r="45" spans="1:15">
      <c r="A45" t="s">
        <v>269</v>
      </c>
      <c r="B45">
        <v>270.7</v>
      </c>
      <c r="C45" s="54">
        <f t="shared" si="1"/>
        <v>7.3882526782415958</v>
      </c>
      <c r="G45" s="13"/>
      <c r="H45" s="13"/>
      <c r="L45" s="166"/>
      <c r="M45" s="170"/>
      <c r="O45" s="13"/>
    </row>
    <row r="46" spans="1:15">
      <c r="A46" t="s">
        <v>270</v>
      </c>
      <c r="B46">
        <v>88.2</v>
      </c>
      <c r="C46" s="54">
        <f t="shared" si="1"/>
        <v>22.675736961451246</v>
      </c>
      <c r="G46" s="13"/>
      <c r="H46" s="13"/>
      <c r="L46" s="166"/>
      <c r="M46" s="170"/>
      <c r="O46" s="13"/>
    </row>
    <row r="47" spans="1:15">
      <c r="A47" t="s">
        <v>271</v>
      </c>
      <c r="B47">
        <v>109.5</v>
      </c>
      <c r="C47" s="54">
        <f t="shared" si="1"/>
        <v>18.264840182648403</v>
      </c>
      <c r="G47" s="34"/>
      <c r="H47" s="34"/>
      <c r="I47" s="34"/>
      <c r="J47" s="34"/>
      <c r="K47" s="34"/>
      <c r="L47" s="169"/>
      <c r="M47" s="169"/>
      <c r="O47" s="13"/>
    </row>
    <row r="48" spans="1:15">
      <c r="A48" t="s">
        <v>272</v>
      </c>
      <c r="B48">
        <v>163.69999999999999</v>
      </c>
      <c r="C48" s="54">
        <f t="shared" si="1"/>
        <v>12.217470983506415</v>
      </c>
      <c r="G48" s="13"/>
      <c r="H48" s="13"/>
      <c r="L48" s="166"/>
      <c r="M48" s="170"/>
      <c r="O48" s="13"/>
    </row>
    <row r="49" spans="1:15">
      <c r="A49" t="s">
        <v>273</v>
      </c>
      <c r="B49">
        <v>162.80000000000001</v>
      </c>
      <c r="C49" s="54">
        <f t="shared" si="1"/>
        <v>12.285012285012284</v>
      </c>
      <c r="G49" s="13"/>
      <c r="H49" s="13"/>
      <c r="L49" s="166"/>
      <c r="M49" s="170"/>
      <c r="O49" s="13"/>
    </row>
    <row r="50" spans="1:15">
      <c r="A50" t="s">
        <v>274</v>
      </c>
      <c r="B50">
        <v>187.8</v>
      </c>
      <c r="C50" s="54">
        <f t="shared" si="1"/>
        <v>10.649627263045792</v>
      </c>
      <c r="G50" s="13"/>
      <c r="H50" s="13"/>
      <c r="L50" s="166"/>
      <c r="M50" s="170"/>
      <c r="O50" s="13"/>
    </row>
    <row r="51" spans="1:15">
      <c r="A51" t="s">
        <v>275</v>
      </c>
      <c r="B51">
        <v>209.1</v>
      </c>
      <c r="C51" s="54">
        <f t="shared" si="1"/>
        <v>9.5648015303682445</v>
      </c>
      <c r="G51" s="13"/>
      <c r="H51" s="13"/>
      <c r="L51" s="166"/>
      <c r="M51" s="170"/>
      <c r="O51" s="13"/>
    </row>
    <row r="52" spans="1:15">
      <c r="A52" t="s">
        <v>276</v>
      </c>
      <c r="B52">
        <v>238.3</v>
      </c>
      <c r="C52" s="54">
        <f t="shared" si="1"/>
        <v>8.3927822073017193</v>
      </c>
      <c r="G52" s="13"/>
      <c r="H52" s="13"/>
      <c r="L52" s="166"/>
      <c r="M52" s="170"/>
      <c r="O52" s="13"/>
    </row>
    <row r="53" spans="1:15">
      <c r="A53" t="s">
        <v>277</v>
      </c>
      <c r="B53">
        <v>113</v>
      </c>
      <c r="C53" s="54">
        <f t="shared" si="1"/>
        <v>17.699115044247787</v>
      </c>
      <c r="G53" s="13"/>
      <c r="H53" s="13"/>
      <c r="L53" s="166"/>
      <c r="M53" s="170"/>
      <c r="O53" s="13"/>
    </row>
    <row r="54" spans="1:15">
      <c r="A54" t="s">
        <v>278</v>
      </c>
      <c r="B54">
        <v>156.4</v>
      </c>
      <c r="C54" s="54">
        <f t="shared" si="1"/>
        <v>12.787723785166239</v>
      </c>
      <c r="G54" s="13"/>
      <c r="H54" s="13"/>
      <c r="L54" s="166"/>
      <c r="M54" s="170"/>
      <c r="O54" s="13"/>
    </row>
    <row r="55" spans="1:15">
      <c r="A55" t="s">
        <v>279</v>
      </c>
      <c r="B55">
        <v>177.9</v>
      </c>
      <c r="C55" s="54">
        <f t="shared" si="1"/>
        <v>11.242270938729623</v>
      </c>
      <c r="G55" s="13"/>
      <c r="H55" s="13"/>
      <c r="L55" s="166"/>
      <c r="M55" s="170"/>
      <c r="O55" s="13"/>
    </row>
    <row r="56" spans="1:15">
      <c r="A56" t="s">
        <v>280</v>
      </c>
      <c r="B56">
        <v>234.8</v>
      </c>
      <c r="C56" s="54">
        <f t="shared" si="1"/>
        <v>8.5178875638841571</v>
      </c>
      <c r="G56" s="13"/>
      <c r="H56" s="13"/>
      <c r="L56" s="166"/>
      <c r="M56" s="170"/>
      <c r="O56" s="13"/>
    </row>
    <row r="57" spans="1:15">
      <c r="A57" t="s">
        <v>281</v>
      </c>
      <c r="B57">
        <v>200.1</v>
      </c>
      <c r="C57" s="54">
        <f t="shared" si="1"/>
        <v>9.9950024987506243</v>
      </c>
      <c r="G57" s="13"/>
      <c r="H57" s="13"/>
      <c r="L57" s="166"/>
      <c r="M57" s="170"/>
      <c r="O57" s="13"/>
    </row>
    <row r="58" spans="1:15">
      <c r="A58" t="s">
        <v>282</v>
      </c>
      <c r="B58">
        <v>204.9</v>
      </c>
      <c r="C58" s="54">
        <f t="shared" si="1"/>
        <v>9.7608589555880911</v>
      </c>
      <c r="G58" s="13"/>
      <c r="H58" s="13"/>
      <c r="L58" s="166"/>
      <c r="M58" s="170"/>
      <c r="O58" s="13"/>
    </row>
    <row r="59" spans="1:15">
      <c r="B59">
        <v>175</v>
      </c>
      <c r="C59" s="54">
        <f t="shared" si="1"/>
        <v>11.428571428571429</v>
      </c>
    </row>
    <row r="60" spans="1:15">
      <c r="A60" t="s">
        <v>283</v>
      </c>
      <c r="E60"/>
    </row>
    <row r="61" spans="1:15">
      <c r="A61" t="s">
        <v>284</v>
      </c>
      <c r="B61">
        <v>212.2</v>
      </c>
      <c r="C61" s="54">
        <f t="shared" si="1"/>
        <v>9.4250706880301607</v>
      </c>
      <c r="D61">
        <v>2</v>
      </c>
      <c r="E61" s="54">
        <f t="shared" ref="E61:E124" si="3">14-C61-D61</f>
        <v>2.5749293119698393</v>
      </c>
    </row>
    <row r="62" spans="1:15">
      <c r="A62" t="s">
        <v>285</v>
      </c>
      <c r="B62">
        <v>299.60000000000002</v>
      </c>
      <c r="C62" s="54">
        <f t="shared" si="1"/>
        <v>6.6755674232309739</v>
      </c>
      <c r="D62">
        <v>2</v>
      </c>
      <c r="E62" s="54">
        <f t="shared" si="3"/>
        <v>5.3244325767690261</v>
      </c>
    </row>
    <row r="63" spans="1:15">
      <c r="A63" t="s">
        <v>286</v>
      </c>
      <c r="B63">
        <v>173.2</v>
      </c>
      <c r="C63" s="54">
        <f t="shared" si="1"/>
        <v>11.547344110854505</v>
      </c>
      <c r="D63">
        <v>2</v>
      </c>
      <c r="E63" s="54">
        <f t="shared" si="3"/>
        <v>0.45265588914549504</v>
      </c>
    </row>
    <row r="64" spans="1:15">
      <c r="A64" t="s">
        <v>287</v>
      </c>
      <c r="B64">
        <v>257.60000000000002</v>
      </c>
      <c r="C64" s="54">
        <f t="shared" si="1"/>
        <v>7.7639751552795024</v>
      </c>
      <c r="D64">
        <v>2</v>
      </c>
      <c r="E64" s="54">
        <f t="shared" si="3"/>
        <v>4.2360248447204976</v>
      </c>
    </row>
    <row r="65" spans="1:6">
      <c r="A65" t="s">
        <v>288</v>
      </c>
      <c r="B65">
        <v>130.5</v>
      </c>
      <c r="C65" s="54">
        <f t="shared" si="1"/>
        <v>15.325670498084291</v>
      </c>
      <c r="D65">
        <v>2</v>
      </c>
      <c r="E65" s="54">
        <f t="shared" si="3"/>
        <v>-3.3256704980842908</v>
      </c>
      <c r="F65">
        <f>(B65/1000)*12</f>
        <v>1.5660000000000001</v>
      </c>
    </row>
    <row r="66" spans="1:6">
      <c r="A66" t="s">
        <v>289</v>
      </c>
      <c r="B66">
        <v>159.9</v>
      </c>
      <c r="C66" s="54">
        <f t="shared" si="1"/>
        <v>12.507817385866167</v>
      </c>
      <c r="D66">
        <v>2</v>
      </c>
      <c r="E66" s="54">
        <f t="shared" si="3"/>
        <v>-0.50781738586616676</v>
      </c>
      <c r="F66">
        <f>(B66/1000)*12</f>
        <v>1.9188000000000001</v>
      </c>
    </row>
    <row r="67" spans="1:6">
      <c r="A67" t="s">
        <v>290</v>
      </c>
      <c r="B67">
        <v>361.6</v>
      </c>
      <c r="C67" s="54">
        <f t="shared" ref="C67:C71" si="4">2000/B67</f>
        <v>5.5309734513274336</v>
      </c>
      <c r="D67">
        <v>2</v>
      </c>
      <c r="E67" s="54">
        <f t="shared" si="3"/>
        <v>6.4690265486725664</v>
      </c>
    </row>
    <row r="68" spans="1:6">
      <c r="A68" t="s">
        <v>291</v>
      </c>
      <c r="B68">
        <v>233</v>
      </c>
      <c r="C68" s="54">
        <f t="shared" si="4"/>
        <v>8.5836909871244629</v>
      </c>
      <c r="D68">
        <v>2</v>
      </c>
      <c r="E68" s="54">
        <f t="shared" si="3"/>
        <v>3.4163090128755371</v>
      </c>
    </row>
    <row r="69" spans="1:6">
      <c r="A69" t="s">
        <v>292</v>
      </c>
      <c r="B69">
        <v>313.89999999999998</v>
      </c>
      <c r="C69" s="54">
        <f t="shared" si="4"/>
        <v>6.3714558776680477</v>
      </c>
      <c r="D69">
        <v>2</v>
      </c>
      <c r="E69" s="54">
        <f t="shared" si="3"/>
        <v>5.6285441223319523</v>
      </c>
    </row>
    <row r="70" spans="1:6">
      <c r="A70" t="s">
        <v>293</v>
      </c>
      <c r="B70">
        <v>171.2</v>
      </c>
      <c r="C70" s="54">
        <f t="shared" si="4"/>
        <v>11.682242990654206</v>
      </c>
      <c r="D70">
        <v>2</v>
      </c>
      <c r="E70" s="54">
        <f t="shared" si="3"/>
        <v>0.31775700934579376</v>
      </c>
      <c r="F70">
        <f>12*(B70/1000)</f>
        <v>2.0543999999999998</v>
      </c>
    </row>
    <row r="71" spans="1:6">
      <c r="A71" s="191" t="s">
        <v>294</v>
      </c>
      <c r="B71" s="175">
        <v>7</v>
      </c>
      <c r="C71" s="54">
        <f t="shared" si="4"/>
        <v>285.71428571428572</v>
      </c>
      <c r="D71">
        <v>2</v>
      </c>
      <c r="E71" s="54">
        <f t="shared" si="3"/>
        <v>-273.71428571428572</v>
      </c>
      <c r="F71">
        <f>(B71/1000)*12</f>
        <v>8.4000000000000005E-2</v>
      </c>
    </row>
    <row r="72" spans="1:6">
      <c r="A72" s="191" t="s">
        <v>295</v>
      </c>
      <c r="B72" s="191">
        <v>279.5</v>
      </c>
      <c r="C72" s="54">
        <f>2000/B72</f>
        <v>7.1556350626118066</v>
      </c>
      <c r="D72">
        <v>2</v>
      </c>
      <c r="E72" s="54">
        <f t="shared" si="3"/>
        <v>4.8443649373881934</v>
      </c>
    </row>
    <row r="73" spans="1:6">
      <c r="A73" s="191" t="s">
        <v>296</v>
      </c>
      <c r="B73" s="191">
        <v>401.5</v>
      </c>
      <c r="C73" s="54">
        <f>2000/B73</f>
        <v>4.9813200498132009</v>
      </c>
      <c r="D73">
        <v>2</v>
      </c>
      <c r="E73" s="54">
        <f t="shared" si="3"/>
        <v>7.0186799501867991</v>
      </c>
    </row>
    <row r="74" spans="1:6">
      <c r="A74" s="191" t="s">
        <v>297</v>
      </c>
      <c r="B74" s="191">
        <v>175.5</v>
      </c>
      <c r="C74" s="54">
        <f>2000/B74</f>
        <v>11.396011396011396</v>
      </c>
      <c r="D74">
        <v>2</v>
      </c>
      <c r="E74" s="54">
        <f t="shared" si="3"/>
        <v>0.60398860398860421</v>
      </c>
    </row>
    <row r="75" spans="1:6">
      <c r="A75" s="191" t="s">
        <v>298</v>
      </c>
      <c r="B75" s="191">
        <v>220.4</v>
      </c>
      <c r="C75" s="54">
        <f>2000/B75</f>
        <v>9.0744101633393832</v>
      </c>
      <c r="D75">
        <v>2</v>
      </c>
      <c r="E75" s="54">
        <f t="shared" si="3"/>
        <v>2.9255898366606168</v>
      </c>
    </row>
    <row r="76" spans="1:6">
      <c r="A76" s="191" t="s">
        <v>299</v>
      </c>
      <c r="B76" s="191">
        <v>279.7</v>
      </c>
      <c r="C76" s="54">
        <f>2000/B76</f>
        <v>7.1505184125849128</v>
      </c>
      <c r="D76">
        <v>2</v>
      </c>
      <c r="E76" s="54">
        <f t="shared" si="3"/>
        <v>4.8494815874150872</v>
      </c>
    </row>
    <row r="77" spans="1:6">
      <c r="A77" s="191" t="s">
        <v>300</v>
      </c>
      <c r="B77" s="191">
        <v>265.3</v>
      </c>
      <c r="C77" s="54">
        <f>2000/B77</f>
        <v>7.5386355069732378</v>
      </c>
      <c r="D77">
        <v>2</v>
      </c>
      <c r="E77" s="54">
        <f t="shared" si="3"/>
        <v>4.4613644930267622</v>
      </c>
    </row>
    <row r="78" spans="1:6">
      <c r="A78" s="191" t="s">
        <v>301</v>
      </c>
      <c r="B78" s="191">
        <v>432.6</v>
      </c>
      <c r="C78" s="54">
        <f>2000/B78</f>
        <v>4.6232085067036524</v>
      </c>
      <c r="D78">
        <v>2</v>
      </c>
      <c r="E78" s="54">
        <f t="shared" si="3"/>
        <v>7.3767914932963485</v>
      </c>
    </row>
    <row r="79" spans="1:6">
      <c r="A79" s="191" t="s">
        <v>302</v>
      </c>
      <c r="B79" s="191">
        <v>190.7</v>
      </c>
      <c r="C79" s="54">
        <f>2000/B79</f>
        <v>10.487676979549031</v>
      </c>
      <c r="D79">
        <v>2</v>
      </c>
      <c r="E79" s="54">
        <f t="shared" si="3"/>
        <v>1.5123230204509692</v>
      </c>
    </row>
    <row r="80" spans="1:6">
      <c r="A80" s="191" t="s">
        <v>303</v>
      </c>
      <c r="B80" s="191">
        <v>235.4</v>
      </c>
      <c r="C80" s="54">
        <f>2000/B80</f>
        <v>8.4961767204757859</v>
      </c>
      <c r="D80">
        <v>2</v>
      </c>
      <c r="E80" s="54">
        <f t="shared" si="3"/>
        <v>3.5038232795242141</v>
      </c>
    </row>
    <row r="81" spans="1:11">
      <c r="A81" s="191" t="s">
        <v>304</v>
      </c>
      <c r="B81" s="191">
        <v>137.69999999999999</v>
      </c>
      <c r="C81" s="54">
        <f>2000/B81</f>
        <v>14.524328249818447</v>
      </c>
      <c r="D81">
        <v>2</v>
      </c>
      <c r="E81" s="54">
        <f t="shared" si="3"/>
        <v>-2.5243282498184474</v>
      </c>
      <c r="F81">
        <f>(B81/1000)*12</f>
        <v>1.6523999999999999</v>
      </c>
    </row>
    <row r="82" spans="1:11">
      <c r="A82" s="191" t="s">
        <v>305</v>
      </c>
      <c r="B82" s="191">
        <v>4</v>
      </c>
      <c r="C82" s="54">
        <f>2000/B82</f>
        <v>500</v>
      </c>
      <c r="D82">
        <v>2</v>
      </c>
      <c r="E82" s="54">
        <f t="shared" si="3"/>
        <v>-488</v>
      </c>
      <c r="F82">
        <f>(B82/1000)*12</f>
        <v>4.8000000000000001E-2</v>
      </c>
    </row>
    <row r="83" spans="1:11">
      <c r="A83" t="s">
        <v>306</v>
      </c>
      <c r="B83">
        <v>478.7</v>
      </c>
      <c r="C83" s="54">
        <f t="shared" ref="C83:C146" si="5">2000/B83</f>
        <v>4.1779820346772514</v>
      </c>
      <c r="D83" s="135">
        <v>2</v>
      </c>
      <c r="E83" s="54">
        <f t="shared" si="3"/>
        <v>7.8220179653227486</v>
      </c>
      <c r="I83" s="310" t="s">
        <v>217</v>
      </c>
      <c r="J83" s="310"/>
      <c r="K83" s="310"/>
    </row>
    <row r="84" spans="1:11">
      <c r="A84" t="s">
        <v>307</v>
      </c>
      <c r="B84">
        <v>386.2</v>
      </c>
      <c r="C84" s="54">
        <f t="shared" si="5"/>
        <v>5.1786639047125842</v>
      </c>
      <c r="D84" s="135">
        <v>2</v>
      </c>
      <c r="E84" s="54">
        <f t="shared" si="3"/>
        <v>6.8213360952874158</v>
      </c>
      <c r="I84" s="35"/>
      <c r="J84" s="35" t="s">
        <v>219</v>
      </c>
      <c r="K84" s="35" t="s">
        <v>220</v>
      </c>
    </row>
    <row r="85" spans="1:11">
      <c r="A85" t="s">
        <v>308</v>
      </c>
      <c r="B85">
        <v>486.2</v>
      </c>
      <c r="C85" s="54">
        <f t="shared" si="5"/>
        <v>4.113533525298231</v>
      </c>
      <c r="D85" s="135">
        <v>2</v>
      </c>
      <c r="E85" s="54">
        <f t="shared" si="3"/>
        <v>7.8864664747017699</v>
      </c>
      <c r="I85" s="309" t="s">
        <v>222</v>
      </c>
      <c r="J85" s="309">
        <v>5</v>
      </c>
      <c r="K85" s="309">
        <f>J85*24</f>
        <v>120</v>
      </c>
    </row>
    <row r="86" spans="1:11">
      <c r="A86" t="s">
        <v>309</v>
      </c>
      <c r="B86">
        <v>387.7</v>
      </c>
      <c r="C86" s="54">
        <f t="shared" si="5"/>
        <v>5.158627805003869</v>
      </c>
      <c r="D86" s="135">
        <v>2</v>
      </c>
      <c r="E86" s="54">
        <f t="shared" si="3"/>
        <v>6.841372194996131</v>
      </c>
      <c r="I86" s="309" t="s">
        <v>224</v>
      </c>
      <c r="J86" s="309">
        <v>1.25</v>
      </c>
      <c r="K86" s="309">
        <f t="shared" ref="K86:K90" si="6">J86*24</f>
        <v>30</v>
      </c>
    </row>
    <row r="87" spans="1:11">
      <c r="A87" t="s">
        <v>310</v>
      </c>
      <c r="B87">
        <v>189.5</v>
      </c>
      <c r="C87" s="54">
        <f t="shared" si="5"/>
        <v>10.554089709762533</v>
      </c>
      <c r="D87" s="135">
        <v>2</v>
      </c>
      <c r="E87" s="54">
        <f t="shared" si="3"/>
        <v>1.4459102902374674</v>
      </c>
      <c r="I87" s="56" t="s">
        <v>226</v>
      </c>
      <c r="J87" s="309">
        <v>1.25</v>
      </c>
      <c r="K87" s="309">
        <f t="shared" si="6"/>
        <v>30</v>
      </c>
    </row>
    <row r="88" spans="1:11">
      <c r="A88" t="s">
        <v>311</v>
      </c>
      <c r="B88">
        <v>349</v>
      </c>
      <c r="C88" s="54">
        <f t="shared" si="5"/>
        <v>5.7306590257879657</v>
      </c>
      <c r="D88" s="135">
        <v>2</v>
      </c>
      <c r="E88" s="54">
        <f t="shared" si="3"/>
        <v>6.2693409742120352</v>
      </c>
      <c r="I88" s="56" t="s">
        <v>228</v>
      </c>
      <c r="J88" s="309">
        <v>1.25</v>
      </c>
      <c r="K88" s="309">
        <f t="shared" si="6"/>
        <v>30</v>
      </c>
    </row>
    <row r="89" spans="1:11">
      <c r="A89" t="s">
        <v>312</v>
      </c>
      <c r="B89">
        <v>224.4</v>
      </c>
      <c r="C89" s="54">
        <f t="shared" si="5"/>
        <v>8.9126559714795004</v>
      </c>
      <c r="D89" s="135">
        <v>2</v>
      </c>
      <c r="E89" s="54">
        <f t="shared" si="3"/>
        <v>3.0873440285204996</v>
      </c>
      <c r="I89" s="56" t="s">
        <v>230</v>
      </c>
      <c r="J89" s="309">
        <v>1.25</v>
      </c>
      <c r="K89" s="309">
        <f t="shared" si="6"/>
        <v>30</v>
      </c>
    </row>
    <row r="90" spans="1:11">
      <c r="A90" t="s">
        <v>313</v>
      </c>
      <c r="B90">
        <v>257</v>
      </c>
      <c r="C90" s="54">
        <f t="shared" si="5"/>
        <v>7.782101167315175</v>
      </c>
      <c r="D90" s="135">
        <v>2</v>
      </c>
      <c r="E90" s="54">
        <f t="shared" si="3"/>
        <v>4.217898832684825</v>
      </c>
      <c r="I90" s="35" t="s">
        <v>232</v>
      </c>
      <c r="J90" s="35">
        <v>1</v>
      </c>
      <c r="K90" s="309">
        <f t="shared" si="6"/>
        <v>24</v>
      </c>
    </row>
    <row r="91" spans="1:11">
      <c r="A91" t="s">
        <v>314</v>
      </c>
      <c r="B91">
        <v>362.2</v>
      </c>
      <c r="C91" s="54">
        <f t="shared" si="5"/>
        <v>5.5218111540585317</v>
      </c>
      <c r="D91" s="135">
        <v>2</v>
      </c>
      <c r="E91" s="54">
        <f t="shared" si="3"/>
        <v>6.4781888459414674</v>
      </c>
      <c r="J91">
        <f>SUM(J85:J90)</f>
        <v>11</v>
      </c>
      <c r="K91">
        <f>SUM(K85:K90)</f>
        <v>264</v>
      </c>
    </row>
    <row r="92" spans="1:11">
      <c r="A92" t="s">
        <v>315</v>
      </c>
      <c r="B92">
        <v>166.4</v>
      </c>
      <c r="C92" s="54">
        <f t="shared" si="5"/>
        <v>12.019230769230768</v>
      </c>
      <c r="D92" s="135">
        <v>2</v>
      </c>
      <c r="E92" s="54">
        <f t="shared" si="3"/>
        <v>-1.9230769230768274E-2</v>
      </c>
    </row>
    <row r="93" spans="1:11">
      <c r="A93" t="s">
        <v>316</v>
      </c>
      <c r="B93">
        <v>3</v>
      </c>
      <c r="C93" s="54">
        <f t="shared" si="5"/>
        <v>666.66666666666663</v>
      </c>
      <c r="D93" s="87">
        <v>2</v>
      </c>
      <c r="E93" s="54">
        <f t="shared" si="3"/>
        <v>-654.66666666666663</v>
      </c>
    </row>
    <row r="94" spans="1:11">
      <c r="A94" t="s">
        <v>317</v>
      </c>
      <c r="B94">
        <v>382.8</v>
      </c>
      <c r="C94" s="54">
        <f t="shared" si="5"/>
        <v>5.2246603970741896</v>
      </c>
      <c r="D94">
        <v>2</v>
      </c>
      <c r="E94" s="54">
        <f t="shared" si="3"/>
        <v>6.7753396029258113</v>
      </c>
    </row>
    <row r="95" spans="1:11">
      <c r="A95" t="s">
        <v>318</v>
      </c>
      <c r="B95">
        <v>315</v>
      </c>
      <c r="C95" s="54">
        <f t="shared" si="5"/>
        <v>6.3492063492063489</v>
      </c>
      <c r="D95" s="135">
        <v>2</v>
      </c>
      <c r="E95" s="54">
        <f t="shared" si="3"/>
        <v>5.6507936507936511</v>
      </c>
    </row>
    <row r="96" spans="1:11">
      <c r="A96" t="s">
        <v>319</v>
      </c>
      <c r="B96">
        <v>391.6</v>
      </c>
      <c r="C96" s="54">
        <f t="shared" si="5"/>
        <v>5.1072522982635338</v>
      </c>
      <c r="D96" s="135">
        <v>2</v>
      </c>
      <c r="E96" s="54">
        <f t="shared" si="3"/>
        <v>6.8927477017364662</v>
      </c>
    </row>
    <row r="97" spans="1:6">
      <c r="A97" t="s">
        <v>320</v>
      </c>
      <c r="B97">
        <v>341.3</v>
      </c>
      <c r="C97" s="54">
        <f t="shared" si="5"/>
        <v>5.8599472604746552</v>
      </c>
      <c r="D97" s="135">
        <v>2</v>
      </c>
      <c r="E97" s="54">
        <f t="shared" si="3"/>
        <v>6.1400527395253448</v>
      </c>
    </row>
    <row r="98" spans="1:6">
      <c r="A98" t="s">
        <v>321</v>
      </c>
      <c r="B98">
        <v>384.3</v>
      </c>
      <c r="C98" s="54">
        <f t="shared" si="5"/>
        <v>5.2042674993494664</v>
      </c>
      <c r="D98" s="135">
        <v>2</v>
      </c>
      <c r="E98" s="54">
        <f t="shared" si="3"/>
        <v>6.7957325006505336</v>
      </c>
    </row>
    <row r="99" spans="1:6">
      <c r="A99" t="s">
        <v>322</v>
      </c>
      <c r="B99">
        <v>249.5</v>
      </c>
      <c r="C99" s="54">
        <f t="shared" si="5"/>
        <v>8.0160320641282556</v>
      </c>
      <c r="D99" s="135">
        <v>2</v>
      </c>
      <c r="E99" s="54">
        <f t="shared" si="3"/>
        <v>3.9839679358717444</v>
      </c>
    </row>
    <row r="100" spans="1:6">
      <c r="A100" t="s">
        <v>323</v>
      </c>
      <c r="B100">
        <v>198.5</v>
      </c>
      <c r="C100" s="54">
        <f t="shared" si="5"/>
        <v>10.075566750629722</v>
      </c>
      <c r="D100" s="135">
        <v>2</v>
      </c>
      <c r="E100" s="54">
        <f t="shared" si="3"/>
        <v>1.9244332493702778</v>
      </c>
    </row>
    <row r="101" spans="1:6">
      <c r="A101" t="s">
        <v>324</v>
      </c>
      <c r="B101">
        <v>186.2</v>
      </c>
      <c r="C101" s="54">
        <f t="shared" si="5"/>
        <v>10.741138560687434</v>
      </c>
      <c r="D101" s="135">
        <v>2</v>
      </c>
      <c r="E101" s="54">
        <f t="shared" si="3"/>
        <v>1.2588614393125663</v>
      </c>
    </row>
    <row r="102" spans="1:6">
      <c r="A102" t="s">
        <v>325</v>
      </c>
      <c r="B102">
        <v>255.5</v>
      </c>
      <c r="C102" s="54">
        <f t="shared" si="5"/>
        <v>7.8277886497064575</v>
      </c>
      <c r="D102" s="135">
        <v>2</v>
      </c>
      <c r="E102" s="54">
        <f t="shared" si="3"/>
        <v>4.1722113502935425</v>
      </c>
    </row>
    <row r="103" spans="1:6">
      <c r="A103" t="s">
        <v>326</v>
      </c>
      <c r="B103">
        <v>273.39999999999998</v>
      </c>
      <c r="C103" s="54">
        <f t="shared" si="5"/>
        <v>7.3152889539136803</v>
      </c>
      <c r="D103" s="135">
        <v>2</v>
      </c>
      <c r="E103" s="54">
        <f t="shared" si="3"/>
        <v>4.6847110460863197</v>
      </c>
    </row>
    <row r="104" spans="1:6">
      <c r="A104" t="s">
        <v>327</v>
      </c>
      <c r="B104">
        <v>98.9</v>
      </c>
      <c r="C104" s="54">
        <f t="shared" si="5"/>
        <v>20.222446916076844</v>
      </c>
      <c r="D104">
        <v>2</v>
      </c>
      <c r="E104" s="54">
        <f t="shared" si="3"/>
        <v>-8.2224469160768443</v>
      </c>
      <c r="F104">
        <f>B104/1000*12</f>
        <v>1.1868000000000001</v>
      </c>
    </row>
    <row r="105" spans="1:6">
      <c r="A105" t="s">
        <v>328</v>
      </c>
      <c r="B105">
        <v>126.7</v>
      </c>
      <c r="C105" s="54">
        <f t="shared" si="5"/>
        <v>15.785319652722967</v>
      </c>
      <c r="D105">
        <v>2</v>
      </c>
      <c r="E105" s="54">
        <f t="shared" si="3"/>
        <v>-3.7853196527229667</v>
      </c>
      <c r="F105">
        <f>B105/1000*12</f>
        <v>1.5204</v>
      </c>
    </row>
    <row r="106" spans="1:6">
      <c r="A106" t="s">
        <v>329</v>
      </c>
      <c r="B106">
        <v>141.6</v>
      </c>
      <c r="C106" s="54">
        <f t="shared" si="5"/>
        <v>14.124293785310735</v>
      </c>
      <c r="D106">
        <v>2</v>
      </c>
      <c r="E106" s="54">
        <f t="shared" si="3"/>
        <v>-2.1242937853107353</v>
      </c>
      <c r="F106">
        <f>B106/1000*12</f>
        <v>1.6992</v>
      </c>
    </row>
    <row r="107" spans="1:6">
      <c r="A107" t="s">
        <v>330</v>
      </c>
      <c r="B107">
        <v>185.3</v>
      </c>
      <c r="C107" s="54">
        <f t="shared" si="5"/>
        <v>10.793308148947652</v>
      </c>
      <c r="D107">
        <v>2</v>
      </c>
      <c r="E107" s="54">
        <f t="shared" si="3"/>
        <v>1.2066918510523479</v>
      </c>
    </row>
    <row r="108" spans="1:6">
      <c r="A108" t="s">
        <v>331</v>
      </c>
      <c r="B108">
        <v>194</v>
      </c>
      <c r="C108" s="54">
        <f t="shared" si="5"/>
        <v>10.309278350515465</v>
      </c>
      <c r="D108">
        <v>2</v>
      </c>
      <c r="E108" s="54">
        <f t="shared" si="3"/>
        <v>1.6907216494845354</v>
      </c>
    </row>
    <row r="109" spans="1:6">
      <c r="A109" t="s">
        <v>332</v>
      </c>
      <c r="B109">
        <v>200</v>
      </c>
      <c r="C109" s="54">
        <f t="shared" si="5"/>
        <v>10</v>
      </c>
      <c r="D109">
        <v>2</v>
      </c>
      <c r="E109" s="54">
        <f t="shared" si="3"/>
        <v>2</v>
      </c>
    </row>
    <row r="110" spans="1:6">
      <c r="A110" t="s">
        <v>333</v>
      </c>
      <c r="B110">
        <v>207.1</v>
      </c>
      <c r="C110" s="54">
        <f t="shared" si="5"/>
        <v>9.6571704490584267</v>
      </c>
      <c r="D110">
        <v>2</v>
      </c>
      <c r="E110" s="54">
        <f t="shared" si="3"/>
        <v>2.3428295509415733</v>
      </c>
    </row>
    <row r="111" spans="1:6">
      <c r="A111" t="s">
        <v>334</v>
      </c>
      <c r="B111">
        <v>268.39999999999998</v>
      </c>
      <c r="C111" s="54">
        <f t="shared" si="5"/>
        <v>7.4515648286140097</v>
      </c>
      <c r="D111">
        <v>2</v>
      </c>
      <c r="E111" s="54">
        <f t="shared" si="3"/>
        <v>4.5484351713859903</v>
      </c>
    </row>
    <row r="112" spans="1:6">
      <c r="A112" t="s">
        <v>335</v>
      </c>
      <c r="B112">
        <v>185.1</v>
      </c>
      <c r="C112" s="54">
        <f t="shared" si="5"/>
        <v>10.804970286331713</v>
      </c>
      <c r="D112">
        <v>2</v>
      </c>
      <c r="E112" s="54">
        <f t="shared" si="3"/>
        <v>1.195029713668287</v>
      </c>
    </row>
    <row r="113" spans="1:5">
      <c r="A113" t="s">
        <v>336</v>
      </c>
      <c r="B113">
        <v>198.2</v>
      </c>
      <c r="C113" s="54">
        <f t="shared" si="5"/>
        <v>10.090817356205854</v>
      </c>
      <c r="D113">
        <v>2</v>
      </c>
      <c r="E113" s="54">
        <f t="shared" si="3"/>
        <v>1.9091826437941464</v>
      </c>
    </row>
    <row r="114" spans="1:5">
      <c r="A114" t="s">
        <v>337</v>
      </c>
      <c r="B114">
        <v>483.9</v>
      </c>
      <c r="C114" s="54">
        <f t="shared" si="5"/>
        <v>4.1330853482124406</v>
      </c>
      <c r="D114">
        <v>2</v>
      </c>
      <c r="E114" s="54">
        <f t="shared" si="3"/>
        <v>7.8669146517875603</v>
      </c>
    </row>
    <row r="115" spans="1:5">
      <c r="A115" t="s">
        <v>338</v>
      </c>
      <c r="B115">
        <v>335.4</v>
      </c>
      <c r="C115" s="54">
        <f t="shared" si="5"/>
        <v>5.9630292188431726</v>
      </c>
      <c r="D115">
        <v>2</v>
      </c>
      <c r="E115" s="54">
        <f t="shared" si="3"/>
        <v>6.0369707811568283</v>
      </c>
    </row>
    <row r="116" spans="1:5">
      <c r="A116" t="s">
        <v>339</v>
      </c>
      <c r="B116">
        <v>431.7</v>
      </c>
      <c r="C116" s="54">
        <f t="shared" si="5"/>
        <v>4.63284688441047</v>
      </c>
      <c r="D116">
        <v>2</v>
      </c>
      <c r="E116" s="54">
        <f t="shared" si="3"/>
        <v>7.3671531155895309</v>
      </c>
    </row>
    <row r="117" spans="1:5">
      <c r="A117" t="s">
        <v>340</v>
      </c>
      <c r="B117">
        <v>278.39999999999998</v>
      </c>
      <c r="C117" s="54">
        <f t="shared" si="5"/>
        <v>7.1839080459770122</v>
      </c>
      <c r="D117">
        <v>2</v>
      </c>
      <c r="E117" s="54">
        <f t="shared" si="3"/>
        <v>4.8160919540229878</v>
      </c>
    </row>
    <row r="118" spans="1:5">
      <c r="A118" t="s">
        <v>341</v>
      </c>
      <c r="B118">
        <v>231.5</v>
      </c>
      <c r="C118" s="54">
        <f t="shared" si="5"/>
        <v>8.639308855291576</v>
      </c>
      <c r="D118">
        <v>2</v>
      </c>
      <c r="E118" s="54">
        <f t="shared" si="3"/>
        <v>3.360691144708424</v>
      </c>
    </row>
    <row r="119" spans="1:5">
      <c r="A119" t="s">
        <v>342</v>
      </c>
      <c r="B119">
        <v>230</v>
      </c>
      <c r="C119" s="54">
        <f t="shared" si="5"/>
        <v>8.695652173913043</v>
      </c>
      <c r="D119">
        <v>2</v>
      </c>
      <c r="E119" s="54">
        <f t="shared" si="3"/>
        <v>3.304347826086957</v>
      </c>
    </row>
    <row r="120" spans="1:5">
      <c r="A120" t="s">
        <v>343</v>
      </c>
      <c r="B120">
        <v>404.4</v>
      </c>
      <c r="C120" s="54">
        <f t="shared" si="5"/>
        <v>4.9455984174085064</v>
      </c>
      <c r="D120">
        <v>2</v>
      </c>
      <c r="E120" s="54">
        <f t="shared" si="3"/>
        <v>7.0544015825914936</v>
      </c>
    </row>
    <row r="121" spans="1:5">
      <c r="A121" t="s">
        <v>344</v>
      </c>
      <c r="B121">
        <v>444.8</v>
      </c>
      <c r="C121" s="54">
        <f t="shared" si="5"/>
        <v>4.4964028776978413</v>
      </c>
      <c r="D121">
        <v>2</v>
      </c>
      <c r="E121" s="54">
        <f>14-C121-D121</f>
        <v>7.5035971223021587</v>
      </c>
    </row>
    <row r="122" spans="1:5">
      <c r="A122" t="s">
        <v>345</v>
      </c>
      <c r="B122">
        <v>329.2</v>
      </c>
      <c r="C122" s="54">
        <f t="shared" si="5"/>
        <v>6.0753341433778862</v>
      </c>
      <c r="D122">
        <v>2</v>
      </c>
      <c r="E122" s="54">
        <f t="shared" si="3"/>
        <v>5.9246658566221138</v>
      </c>
    </row>
    <row r="123" spans="1:5">
      <c r="A123" t="s">
        <v>346</v>
      </c>
      <c r="B123">
        <v>194.5</v>
      </c>
      <c r="C123" s="54">
        <f t="shared" si="5"/>
        <v>10.282776349614396</v>
      </c>
      <c r="D123">
        <v>2</v>
      </c>
      <c r="E123" s="54">
        <f t="shared" si="3"/>
        <v>1.7172236503856038</v>
      </c>
    </row>
    <row r="124" spans="1:5">
      <c r="A124" t="s">
        <v>347</v>
      </c>
      <c r="B124">
        <v>294.2</v>
      </c>
      <c r="C124" s="54">
        <f t="shared" si="5"/>
        <v>6.7980965329707681</v>
      </c>
      <c r="D124">
        <v>2</v>
      </c>
      <c r="E124" s="54">
        <f t="shared" si="3"/>
        <v>5.2019034670292319</v>
      </c>
    </row>
    <row r="125" spans="1:5">
      <c r="A125" t="s">
        <v>348</v>
      </c>
      <c r="B125">
        <v>243.8</v>
      </c>
      <c r="C125" s="54">
        <f t="shared" si="5"/>
        <v>8.2034454470877769</v>
      </c>
      <c r="D125">
        <v>2</v>
      </c>
      <c r="E125" s="54">
        <f>14-C125-D125</f>
        <v>3.7965545529122231</v>
      </c>
    </row>
    <row r="126" spans="1:5">
      <c r="A126" t="s">
        <v>349</v>
      </c>
      <c r="B126">
        <v>238.3</v>
      </c>
      <c r="C126" s="54">
        <f t="shared" si="5"/>
        <v>8.3927822073017193</v>
      </c>
      <c r="D126">
        <v>2</v>
      </c>
      <c r="E126" s="54">
        <f t="shared" ref="E125:E152" si="7">14-C126-D126</f>
        <v>3.6072177926982807</v>
      </c>
    </row>
    <row r="127" spans="1:5">
      <c r="A127" t="s">
        <v>350</v>
      </c>
      <c r="B127">
        <v>220.9</v>
      </c>
      <c r="C127" s="54">
        <f t="shared" si="5"/>
        <v>9.0538705296514266</v>
      </c>
      <c r="D127">
        <v>2</v>
      </c>
      <c r="E127" s="54">
        <f t="shared" si="7"/>
        <v>2.9461294703485734</v>
      </c>
    </row>
    <row r="128" spans="1:5">
      <c r="A128" t="s">
        <v>351</v>
      </c>
      <c r="B128">
        <v>280</v>
      </c>
      <c r="C128" s="54">
        <f t="shared" si="5"/>
        <v>7.1428571428571432</v>
      </c>
      <c r="D128">
        <v>2</v>
      </c>
      <c r="E128" s="54">
        <f t="shared" si="7"/>
        <v>4.8571428571428568</v>
      </c>
    </row>
    <row r="129" spans="1:6">
      <c r="A129" t="s">
        <v>352</v>
      </c>
      <c r="B129">
        <v>5.9</v>
      </c>
      <c r="C129" s="54">
        <f t="shared" si="5"/>
        <v>338.9830508474576</v>
      </c>
      <c r="D129">
        <v>2</v>
      </c>
      <c r="E129" s="54">
        <f t="shared" si="7"/>
        <v>-326.9830508474576</v>
      </c>
      <c r="F129">
        <f>B129/1000*12</f>
        <v>7.0800000000000002E-2</v>
      </c>
    </row>
    <row r="130" spans="1:6">
      <c r="A130" t="s">
        <v>353</v>
      </c>
      <c r="B130">
        <v>233.3</v>
      </c>
      <c r="C130" s="54">
        <f t="shared" si="5"/>
        <v>8.5726532361765955</v>
      </c>
      <c r="D130">
        <v>2</v>
      </c>
      <c r="E130" s="54">
        <f t="shared" si="7"/>
        <v>3.4273467638234045</v>
      </c>
    </row>
    <row r="131" spans="1:6">
      <c r="A131" t="s">
        <v>354</v>
      </c>
      <c r="B131">
        <v>467</v>
      </c>
      <c r="C131" s="54">
        <f t="shared" si="5"/>
        <v>4.282655246252677</v>
      </c>
      <c r="D131">
        <v>2</v>
      </c>
      <c r="E131" s="54">
        <f t="shared" si="7"/>
        <v>7.717344753747323</v>
      </c>
    </row>
    <row r="132" spans="1:6">
      <c r="A132" t="s">
        <v>355</v>
      </c>
      <c r="B132">
        <v>331.4</v>
      </c>
      <c r="C132" s="54">
        <f t="shared" si="5"/>
        <v>6.0350030175015092</v>
      </c>
      <c r="D132">
        <v>2</v>
      </c>
      <c r="E132" s="54">
        <f t="shared" si="7"/>
        <v>5.9649969824984908</v>
      </c>
    </row>
    <row r="133" spans="1:6">
      <c r="A133" t="s">
        <v>356</v>
      </c>
      <c r="B133">
        <v>430.6</v>
      </c>
      <c r="C133" s="54">
        <f t="shared" si="5"/>
        <v>4.6446818392940079</v>
      </c>
      <c r="D133">
        <v>2</v>
      </c>
      <c r="E133" s="54">
        <f t="shared" si="7"/>
        <v>7.3553181607059912</v>
      </c>
    </row>
    <row r="134" spans="1:6">
      <c r="A134" t="s">
        <v>357</v>
      </c>
      <c r="B134">
        <v>306</v>
      </c>
      <c r="C134" s="54">
        <f t="shared" si="5"/>
        <v>6.5359477124183005</v>
      </c>
      <c r="D134">
        <v>2</v>
      </c>
      <c r="E134" s="54">
        <f t="shared" si="7"/>
        <v>5.4640522875816995</v>
      </c>
    </row>
    <row r="135" spans="1:6">
      <c r="A135" t="s">
        <v>358</v>
      </c>
      <c r="B135">
        <v>382.3</v>
      </c>
      <c r="C135" s="54">
        <f t="shared" si="5"/>
        <v>5.2314935914203504</v>
      </c>
      <c r="D135">
        <v>2</v>
      </c>
      <c r="E135" s="54">
        <f t="shared" si="7"/>
        <v>6.7685064085796505</v>
      </c>
    </row>
    <row r="136" spans="1:6">
      <c r="A136" t="s">
        <v>359</v>
      </c>
      <c r="B136">
        <v>216.1</v>
      </c>
      <c r="C136" s="54">
        <f t="shared" si="5"/>
        <v>9.254974548819991</v>
      </c>
      <c r="D136">
        <v>2</v>
      </c>
      <c r="E136" s="54">
        <f t="shared" si="7"/>
        <v>2.745025451180009</v>
      </c>
    </row>
    <row r="137" spans="1:6">
      <c r="A137" t="s">
        <v>360</v>
      </c>
      <c r="B137">
        <v>268.39999999999998</v>
      </c>
      <c r="C137" s="54">
        <f t="shared" si="5"/>
        <v>7.4515648286140097</v>
      </c>
      <c r="D137">
        <v>2</v>
      </c>
      <c r="E137" s="54">
        <f t="shared" si="7"/>
        <v>4.5484351713859903</v>
      </c>
      <c r="F137">
        <f t="shared" ref="F137:F138" si="8">B137/1000*C137</f>
        <v>2</v>
      </c>
    </row>
    <row r="138" spans="1:6">
      <c r="A138" t="s">
        <v>361</v>
      </c>
      <c r="B138">
        <v>275.8</v>
      </c>
      <c r="C138" s="54">
        <v>7.4515648286140097</v>
      </c>
      <c r="D138">
        <v>2</v>
      </c>
      <c r="E138" s="54">
        <f t="shared" si="7"/>
        <v>4.5484351713859903</v>
      </c>
      <c r="F138">
        <f t="shared" si="8"/>
        <v>2.0551415797317438</v>
      </c>
    </row>
    <row r="139" spans="1:6">
      <c r="A139" t="s">
        <v>362</v>
      </c>
      <c r="B139">
        <v>315.60000000000002</v>
      </c>
      <c r="C139" s="54">
        <f t="shared" si="5"/>
        <v>6.337135614702154</v>
      </c>
      <c r="D139">
        <v>2</v>
      </c>
      <c r="E139" s="54">
        <f t="shared" si="7"/>
        <v>5.662864385297846</v>
      </c>
    </row>
    <row r="140" spans="1:6">
      <c r="A140" t="s">
        <v>363</v>
      </c>
      <c r="B140">
        <v>3.5</v>
      </c>
      <c r="C140" s="54">
        <f t="shared" si="5"/>
        <v>571.42857142857144</v>
      </c>
      <c r="D140">
        <v>2</v>
      </c>
      <c r="E140" s="54">
        <f t="shared" si="7"/>
        <v>-559.42857142857144</v>
      </c>
      <c r="F140">
        <f>B140/1000*12</f>
        <v>4.2000000000000003E-2</v>
      </c>
    </row>
    <row r="141" spans="1:6">
      <c r="A141" t="s">
        <v>364</v>
      </c>
      <c r="B141">
        <v>192.1</v>
      </c>
      <c r="C141" s="54">
        <f t="shared" si="5"/>
        <v>10.411244143675169</v>
      </c>
      <c r="D141">
        <v>2</v>
      </c>
      <c r="E141" s="54">
        <f t="shared" si="7"/>
        <v>1.5887558563248305</v>
      </c>
    </row>
    <row r="142" spans="1:6">
      <c r="A142" t="s">
        <v>365</v>
      </c>
      <c r="B142">
        <v>181.5</v>
      </c>
      <c r="C142" s="54">
        <f t="shared" si="5"/>
        <v>11.019283746556473</v>
      </c>
      <c r="D142">
        <v>2</v>
      </c>
      <c r="E142" s="54">
        <f t="shared" si="7"/>
        <v>0.98071625344352675</v>
      </c>
    </row>
    <row r="143" spans="1:6">
      <c r="A143" t="s">
        <v>366</v>
      </c>
      <c r="B143">
        <v>199.6</v>
      </c>
      <c r="C143" s="54">
        <f t="shared" si="5"/>
        <v>10.020040080160321</v>
      </c>
      <c r="D143">
        <v>2</v>
      </c>
      <c r="E143" s="54">
        <f t="shared" si="7"/>
        <v>1.9799599198396791</v>
      </c>
    </row>
    <row r="144" spans="1:6">
      <c r="A144" t="s">
        <v>367</v>
      </c>
      <c r="B144">
        <v>201.8</v>
      </c>
      <c r="C144" s="54">
        <f t="shared" si="5"/>
        <v>9.9108027750247771</v>
      </c>
      <c r="D144">
        <v>2</v>
      </c>
      <c r="E144" s="54">
        <f t="shared" si="7"/>
        <v>2.0891972249752229</v>
      </c>
    </row>
    <row r="145" spans="1:6">
      <c r="A145" t="s">
        <v>368</v>
      </c>
      <c r="B145">
        <v>333.4</v>
      </c>
      <c r="C145" s="54">
        <f t="shared" si="5"/>
        <v>5.9988002399520104</v>
      </c>
      <c r="D145">
        <v>2</v>
      </c>
      <c r="E145" s="54">
        <f t="shared" si="7"/>
        <v>6.0011997600479887</v>
      </c>
    </row>
    <row r="146" spans="1:6">
      <c r="A146" t="s">
        <v>369</v>
      </c>
      <c r="B146">
        <v>230.5</v>
      </c>
      <c r="C146" s="54">
        <f t="shared" si="5"/>
        <v>8.676789587852495</v>
      </c>
      <c r="D146">
        <v>2</v>
      </c>
      <c r="E146" s="54">
        <f t="shared" si="7"/>
        <v>3.323210412147505</v>
      </c>
    </row>
    <row r="147" spans="1:6">
      <c r="A147" t="s">
        <v>370</v>
      </c>
      <c r="B147">
        <v>303.8</v>
      </c>
      <c r="C147" s="54">
        <f t="shared" ref="C147:C152" si="9">2000/B147</f>
        <v>6.5832784726793943</v>
      </c>
      <c r="D147">
        <v>2</v>
      </c>
      <c r="E147" s="54">
        <f t="shared" si="7"/>
        <v>5.4167215273206057</v>
      </c>
    </row>
    <row r="148" spans="1:6">
      <c r="A148" t="s">
        <v>371</v>
      </c>
      <c r="B148">
        <v>363.7</v>
      </c>
      <c r="C148" s="54">
        <f t="shared" si="9"/>
        <v>5.4990376684080289</v>
      </c>
      <c r="D148">
        <v>2</v>
      </c>
      <c r="E148" s="54">
        <f t="shared" si="7"/>
        <v>6.5009623315919711</v>
      </c>
    </row>
    <row r="149" spans="1:6">
      <c r="A149" t="s">
        <v>372</v>
      </c>
      <c r="B149">
        <v>253.3</v>
      </c>
      <c r="C149" s="54">
        <f t="shared" si="9"/>
        <v>7.8957757599684166</v>
      </c>
      <c r="D149">
        <v>2</v>
      </c>
      <c r="E149" s="54">
        <f t="shared" si="7"/>
        <v>4.1042242400315834</v>
      </c>
    </row>
    <row r="150" spans="1:6">
      <c r="A150" t="s">
        <v>373</v>
      </c>
      <c r="B150">
        <v>273.60000000000002</v>
      </c>
      <c r="C150" s="54">
        <f t="shared" si="9"/>
        <v>7.3099415204678353</v>
      </c>
      <c r="D150">
        <v>2</v>
      </c>
      <c r="E150" s="54">
        <f t="shared" si="7"/>
        <v>4.6900584795321647</v>
      </c>
    </row>
    <row r="151" spans="1:6">
      <c r="A151" t="s">
        <v>374</v>
      </c>
      <c r="B151" s="246">
        <v>2.9</v>
      </c>
      <c r="C151" s="54">
        <f t="shared" si="9"/>
        <v>689.65517241379314</v>
      </c>
      <c r="D151">
        <v>2</v>
      </c>
      <c r="E151" s="54">
        <f t="shared" si="7"/>
        <v>-677.65517241379314</v>
      </c>
      <c r="F151">
        <f>B151/1000*12</f>
        <v>3.4799999999999998E-2</v>
      </c>
    </row>
    <row r="152" spans="1:6">
      <c r="A152" t="s">
        <v>375</v>
      </c>
      <c r="B152" s="246">
        <v>5.3</v>
      </c>
      <c r="C152" s="54">
        <f t="shared" si="9"/>
        <v>377.35849056603774</v>
      </c>
      <c r="D152">
        <v>2</v>
      </c>
      <c r="E152" s="54">
        <f t="shared" si="7"/>
        <v>-365.35849056603774</v>
      </c>
      <c r="F152">
        <f>B152/1000*12</f>
        <v>6.3600000000000004E-2</v>
      </c>
    </row>
    <row r="153" spans="1:6">
      <c r="A153" t="s">
        <v>376</v>
      </c>
      <c r="B153">
        <v>282.39999999999998</v>
      </c>
      <c r="C153" s="54">
        <f t="shared" ref="C153:C173" si="10">2000/B153</f>
        <v>7.0821529745042495</v>
      </c>
      <c r="D153">
        <v>2</v>
      </c>
      <c r="E153" s="54">
        <f>14-C153-D153</f>
        <v>4.9178470254957505</v>
      </c>
    </row>
    <row r="154" spans="1:6">
      <c r="A154" t="s">
        <v>377</v>
      </c>
      <c r="B154">
        <v>204.4</v>
      </c>
      <c r="C154" s="54">
        <f t="shared" si="10"/>
        <v>9.7847358121330714</v>
      </c>
      <c r="D154">
        <v>2</v>
      </c>
      <c r="E154" s="54">
        <f t="shared" ref="E154:E173" si="11">14-C154-D154</f>
        <v>2.2152641878669286</v>
      </c>
    </row>
    <row r="155" spans="1:6">
      <c r="A155" t="s">
        <v>378</v>
      </c>
      <c r="B155">
        <v>189.1</v>
      </c>
      <c r="C155" s="54">
        <f t="shared" si="10"/>
        <v>10.576414595452142</v>
      </c>
      <c r="D155">
        <v>2</v>
      </c>
      <c r="E155" s="54">
        <f t="shared" si="11"/>
        <v>1.4235854045478575</v>
      </c>
    </row>
    <row r="156" spans="1:6">
      <c r="A156" t="s">
        <v>379</v>
      </c>
      <c r="B156">
        <v>225.4</v>
      </c>
      <c r="C156" s="54">
        <f t="shared" si="10"/>
        <v>8.8731144631765755</v>
      </c>
      <c r="D156">
        <v>2</v>
      </c>
      <c r="E156" s="54">
        <f t="shared" si="11"/>
        <v>3.1268855368234245</v>
      </c>
    </row>
    <row r="157" spans="1:6">
      <c r="A157" t="s">
        <v>380</v>
      </c>
      <c r="B157">
        <v>178.1</v>
      </c>
      <c r="C157" s="54">
        <f t="shared" si="10"/>
        <v>11.229646266142616</v>
      </c>
      <c r="D157">
        <v>2</v>
      </c>
      <c r="E157" s="54">
        <f t="shared" si="11"/>
        <v>0.77035373385738382</v>
      </c>
    </row>
    <row r="158" spans="1:6">
      <c r="A158" t="s">
        <v>381</v>
      </c>
      <c r="B158">
        <v>229.7</v>
      </c>
      <c r="C158" s="54">
        <f t="shared" si="10"/>
        <v>8.7070091423596008</v>
      </c>
      <c r="D158">
        <v>2</v>
      </c>
      <c r="E158" s="54">
        <f t="shared" si="11"/>
        <v>3.2929908576403992</v>
      </c>
    </row>
    <row r="159" spans="1:6">
      <c r="A159" t="s">
        <v>382</v>
      </c>
      <c r="B159">
        <v>249.1</v>
      </c>
      <c r="C159" s="54">
        <f t="shared" si="10"/>
        <v>8.0289040545965484</v>
      </c>
      <c r="D159">
        <v>2</v>
      </c>
      <c r="E159" s="54">
        <f t="shared" si="11"/>
        <v>3.9710959454034516</v>
      </c>
    </row>
    <row r="160" spans="1:6">
      <c r="A160" t="s">
        <v>383</v>
      </c>
      <c r="B160">
        <v>233.9</v>
      </c>
      <c r="C160" s="54">
        <f t="shared" si="10"/>
        <v>8.5506626763574172</v>
      </c>
      <c r="D160">
        <v>2</v>
      </c>
      <c r="E160" s="54">
        <f t="shared" si="11"/>
        <v>3.4493373236425828</v>
      </c>
    </row>
    <row r="161" spans="1:6">
      <c r="A161" t="s">
        <v>384</v>
      </c>
      <c r="B161">
        <v>304.10000000000002</v>
      </c>
      <c r="C161" s="54">
        <f t="shared" si="10"/>
        <v>6.5767839526471548</v>
      </c>
      <c r="D161">
        <v>2</v>
      </c>
      <c r="E161" s="54">
        <f t="shared" si="11"/>
        <v>5.4232160473528452</v>
      </c>
    </row>
    <row r="162" spans="1:6">
      <c r="A162" t="s">
        <v>385</v>
      </c>
      <c r="B162">
        <v>208.3</v>
      </c>
      <c r="C162" s="54">
        <f t="shared" si="10"/>
        <v>9.601536245799327</v>
      </c>
      <c r="D162">
        <v>2</v>
      </c>
      <c r="E162" s="54">
        <f t="shared" si="11"/>
        <v>2.398463754200673</v>
      </c>
    </row>
    <row r="163" spans="1:6">
      <c r="A163" t="s">
        <v>386</v>
      </c>
      <c r="B163" s="57">
        <v>414.9</v>
      </c>
      <c r="C163" s="54">
        <f t="shared" si="10"/>
        <v>4.8204386599180529</v>
      </c>
      <c r="D163">
        <v>2</v>
      </c>
      <c r="E163" s="54">
        <f t="shared" si="11"/>
        <v>7.1795613400819462</v>
      </c>
    </row>
    <row r="164" spans="1:6">
      <c r="A164" t="s">
        <v>387</v>
      </c>
      <c r="B164" s="57">
        <v>184.5</v>
      </c>
      <c r="C164" s="54">
        <f t="shared" si="10"/>
        <v>10.840108401084011</v>
      </c>
      <c r="D164">
        <v>2</v>
      </c>
      <c r="E164" s="54">
        <f t="shared" si="11"/>
        <v>1.1598915989159888</v>
      </c>
    </row>
    <row r="165" spans="1:6">
      <c r="A165" t="s">
        <v>388</v>
      </c>
      <c r="B165" s="57">
        <v>264</v>
      </c>
      <c r="C165" s="54">
        <f t="shared" si="10"/>
        <v>7.5757575757575761</v>
      </c>
      <c r="D165">
        <v>2</v>
      </c>
      <c r="E165" s="54">
        <f t="shared" si="11"/>
        <v>4.4242424242424239</v>
      </c>
    </row>
    <row r="166" spans="1:6">
      <c r="A166" t="s">
        <v>389</v>
      </c>
      <c r="B166" s="57">
        <v>258.7</v>
      </c>
      <c r="C166" s="54">
        <f t="shared" si="10"/>
        <v>7.7309625048318518</v>
      </c>
      <c r="D166">
        <v>2</v>
      </c>
      <c r="E166" s="54">
        <f t="shared" si="11"/>
        <v>4.2690374951681482</v>
      </c>
    </row>
    <row r="167" spans="1:6">
      <c r="A167" t="s">
        <v>390</v>
      </c>
      <c r="B167" s="57">
        <v>350.1</v>
      </c>
      <c r="C167" s="54">
        <f t="shared" si="10"/>
        <v>5.7126535275635533</v>
      </c>
      <c r="D167">
        <v>2</v>
      </c>
      <c r="E167" s="54">
        <f t="shared" si="11"/>
        <v>6.2873464724364467</v>
      </c>
    </row>
    <row r="168" spans="1:6">
      <c r="A168" t="s">
        <v>391</v>
      </c>
      <c r="B168" s="57">
        <v>223.7</v>
      </c>
      <c r="C168" s="54">
        <f t="shared" si="10"/>
        <v>8.9405453732677707</v>
      </c>
      <c r="D168">
        <v>2</v>
      </c>
      <c r="E168" s="54">
        <f t="shared" si="11"/>
        <v>3.0594546267322293</v>
      </c>
    </row>
    <row r="169" spans="1:6">
      <c r="A169" t="s">
        <v>392</v>
      </c>
      <c r="B169" s="57">
        <v>287.2</v>
      </c>
      <c r="C169" s="54">
        <f t="shared" si="10"/>
        <v>6.9637883008356551</v>
      </c>
      <c r="D169">
        <v>2</v>
      </c>
      <c r="E169" s="54">
        <f t="shared" si="11"/>
        <v>5.0362116991643449</v>
      </c>
    </row>
    <row r="170" spans="1:6">
      <c r="A170" t="s">
        <v>393</v>
      </c>
      <c r="B170" s="57">
        <v>327.60000000000002</v>
      </c>
      <c r="C170" s="54">
        <f t="shared" si="10"/>
        <v>6.1050061050061046</v>
      </c>
      <c r="D170">
        <v>2</v>
      </c>
      <c r="E170" s="54">
        <f t="shared" si="11"/>
        <v>5.8949938949938954</v>
      </c>
    </row>
    <row r="171" spans="1:6">
      <c r="A171" t="s">
        <v>394</v>
      </c>
      <c r="B171" s="57">
        <v>287.5</v>
      </c>
      <c r="C171" s="54">
        <f t="shared" si="10"/>
        <v>6.9565217391304346</v>
      </c>
      <c r="D171">
        <v>2</v>
      </c>
      <c r="E171" s="54">
        <f t="shared" si="11"/>
        <v>5.0434782608695654</v>
      </c>
    </row>
    <row r="172" spans="1:6">
      <c r="A172" t="s">
        <v>395</v>
      </c>
      <c r="B172" s="57">
        <v>326.10000000000002</v>
      </c>
      <c r="C172" s="54">
        <f t="shared" si="10"/>
        <v>6.1330880098129406</v>
      </c>
      <c r="D172">
        <v>2</v>
      </c>
      <c r="E172" s="54">
        <f t="shared" si="11"/>
        <v>5.8669119901870594</v>
      </c>
    </row>
    <row r="173" spans="1:6">
      <c r="A173" t="s">
        <v>396</v>
      </c>
      <c r="B173" s="57">
        <v>3.3</v>
      </c>
      <c r="C173" s="54">
        <f t="shared" si="10"/>
        <v>606.06060606060612</v>
      </c>
      <c r="D173">
        <v>2</v>
      </c>
      <c r="E173" s="54">
        <f t="shared" si="11"/>
        <v>-594.06060606060612</v>
      </c>
      <c r="F173">
        <f>B173/1000*12</f>
        <v>3.9599999999999996E-2</v>
      </c>
    </row>
    <row r="174" spans="1:6">
      <c r="A174" t="s">
        <v>397</v>
      </c>
      <c r="B174">
        <v>153.69999999999999</v>
      </c>
      <c r="F174" s="253">
        <v>1.8443999999999998</v>
      </c>
    </row>
    <row r="175" spans="1:6">
      <c r="A175" t="s">
        <v>398</v>
      </c>
      <c r="B175">
        <v>113.3</v>
      </c>
      <c r="F175" s="254">
        <v>1.3595999999999999</v>
      </c>
    </row>
    <row r="176" spans="1:6">
      <c r="A176" t="s">
        <v>399</v>
      </c>
      <c r="B176">
        <v>175.8</v>
      </c>
      <c r="F176" s="253">
        <v>2.1096000000000004</v>
      </c>
    </row>
    <row r="177" spans="1:6">
      <c r="A177" t="s">
        <v>400</v>
      </c>
      <c r="B177">
        <v>127.2</v>
      </c>
      <c r="F177" s="254">
        <v>1.5264000000000002</v>
      </c>
    </row>
    <row r="178" spans="1:6">
      <c r="A178" t="s">
        <v>401</v>
      </c>
      <c r="B178">
        <v>142.4</v>
      </c>
      <c r="F178" s="253">
        <v>1.7088000000000001</v>
      </c>
    </row>
    <row r="179" spans="1:6">
      <c r="A179" t="s">
        <v>402</v>
      </c>
      <c r="B179">
        <v>156.19999999999999</v>
      </c>
      <c r="F179" s="253">
        <v>1.8743999999999996</v>
      </c>
    </row>
    <row r="180" spans="1:6">
      <c r="A180" t="s">
        <v>403</v>
      </c>
      <c r="B180">
        <v>136.30000000000001</v>
      </c>
      <c r="F180" s="254">
        <v>1.6356000000000002</v>
      </c>
    </row>
    <row r="181" spans="1:6">
      <c r="A181" t="s">
        <v>404</v>
      </c>
      <c r="B181">
        <v>133.69999999999999</v>
      </c>
      <c r="F181" s="254">
        <v>1.6043999999999998</v>
      </c>
    </row>
    <row r="182" spans="1:6">
      <c r="A182" t="s">
        <v>405</v>
      </c>
      <c r="B182" s="162">
        <f>0.1667*1000</f>
        <v>166.7</v>
      </c>
      <c r="F182" s="253"/>
    </row>
    <row r="183" spans="1:6">
      <c r="A183" t="s">
        <v>406</v>
      </c>
      <c r="B183">
        <v>195.8</v>
      </c>
      <c r="F183" s="253">
        <v>2.3496000000000001</v>
      </c>
    </row>
    <row r="184" spans="1:6">
      <c r="A184" t="s">
        <v>407</v>
      </c>
      <c r="B184">
        <v>174.5</v>
      </c>
      <c r="F184" s="253">
        <v>2.0939999999999999</v>
      </c>
    </row>
    <row r="185" spans="1:6">
      <c r="A185" t="s">
        <v>408</v>
      </c>
      <c r="B185">
        <v>128.4</v>
      </c>
      <c r="F185" s="254">
        <v>1.5408000000000002</v>
      </c>
    </row>
    <row r="186" spans="1:6">
      <c r="A186" t="s">
        <v>409</v>
      </c>
      <c r="B186">
        <v>115.3</v>
      </c>
      <c r="F186" s="254">
        <v>1.3835999999999999</v>
      </c>
    </row>
    <row r="187" spans="1:6">
      <c r="A187" t="s">
        <v>410</v>
      </c>
      <c r="B187">
        <v>182.3</v>
      </c>
      <c r="F187" s="253">
        <v>2.1876000000000002</v>
      </c>
    </row>
    <row r="188" spans="1:6">
      <c r="A188" t="s">
        <v>411</v>
      </c>
      <c r="B188">
        <v>121.8</v>
      </c>
      <c r="F188" s="254">
        <v>1.4615999999999998</v>
      </c>
    </row>
    <row r="189" spans="1:6">
      <c r="A189" t="s">
        <v>412</v>
      </c>
      <c r="B189">
        <v>183</v>
      </c>
      <c r="F189" s="253">
        <v>2.1959999999999997</v>
      </c>
    </row>
    <row r="190" spans="1:6">
      <c r="A190" t="s">
        <v>413</v>
      </c>
      <c r="B190">
        <v>173.6</v>
      </c>
      <c r="F190" s="253">
        <v>2.0832000000000002</v>
      </c>
    </row>
    <row r="191" spans="1:6">
      <c r="A191" t="s">
        <v>414</v>
      </c>
      <c r="B191" s="162">
        <f>0.1667*1000</f>
        <v>166.7</v>
      </c>
      <c r="F191" s="253"/>
    </row>
    <row r="192" spans="1:6">
      <c r="A192" t="s">
        <v>415</v>
      </c>
      <c r="B192">
        <v>192.6</v>
      </c>
      <c r="F192" s="253">
        <v>2.3111999999999999</v>
      </c>
    </row>
    <row r="193" spans="1:8">
      <c r="A193" t="s">
        <v>416</v>
      </c>
      <c r="B193" s="162">
        <f>0.1667*1000</f>
        <v>166.7</v>
      </c>
      <c r="F193" s="253"/>
    </row>
    <row r="194" spans="1:8">
      <c r="A194" t="s">
        <v>417</v>
      </c>
      <c r="B194">
        <v>193.3</v>
      </c>
      <c r="F194" s="253">
        <v>2.3195999999999999</v>
      </c>
    </row>
    <row r="195" spans="1:8">
      <c r="A195" t="s">
        <v>418</v>
      </c>
      <c r="B195" s="162">
        <f>0.1667*1000</f>
        <v>166.7</v>
      </c>
      <c r="F195" s="253"/>
    </row>
    <row r="196" spans="1:8">
      <c r="A196" t="s">
        <v>419</v>
      </c>
      <c r="B196">
        <v>165.6</v>
      </c>
      <c r="F196" s="253">
        <v>1.9872000000000001</v>
      </c>
    </row>
    <row r="197" spans="1:8">
      <c r="A197" t="s">
        <v>420</v>
      </c>
      <c r="B197" s="162">
        <f>0.1667*1000</f>
        <v>166.7</v>
      </c>
      <c r="F197" s="253"/>
    </row>
    <row r="198" spans="1:8">
      <c r="A198" t="s">
        <v>421</v>
      </c>
      <c r="B198">
        <v>131</v>
      </c>
      <c r="F198" s="254">
        <v>1.5720000000000001</v>
      </c>
    </row>
    <row r="199" spans="1:8">
      <c r="A199" t="s">
        <v>422</v>
      </c>
      <c r="B199" s="162">
        <f t="shared" ref="B199:B202" si="12">0.1667*1000</f>
        <v>166.7</v>
      </c>
      <c r="F199" s="253"/>
    </row>
    <row r="200" spans="1:8">
      <c r="A200" t="s">
        <v>423</v>
      </c>
      <c r="B200" s="162">
        <f t="shared" si="12"/>
        <v>166.7</v>
      </c>
      <c r="F200" s="253"/>
    </row>
    <row r="201" spans="1:8">
      <c r="A201" t="s">
        <v>424</v>
      </c>
      <c r="B201" s="162">
        <f t="shared" si="12"/>
        <v>166.7</v>
      </c>
      <c r="F201" s="253"/>
    </row>
    <row r="202" spans="1:8">
      <c r="A202" t="s">
        <v>425</v>
      </c>
      <c r="B202" s="162">
        <f t="shared" si="12"/>
        <v>166.7</v>
      </c>
      <c r="F202" s="253"/>
    </row>
    <row r="203" spans="1:8">
      <c r="A203" t="s">
        <v>426</v>
      </c>
      <c r="B203">
        <v>103.7</v>
      </c>
      <c r="F203" s="254">
        <v>1.2444</v>
      </c>
    </row>
    <row r="204" spans="1:8">
      <c r="A204" t="s">
        <v>427</v>
      </c>
      <c r="B204" s="246">
        <v>257.3</v>
      </c>
      <c r="C204" s="54">
        <f t="shared" ref="C204" si="13">2000/B204</f>
        <v>7.7730275942479592</v>
      </c>
      <c r="D204">
        <v>2</v>
      </c>
      <c r="E204" s="54">
        <f>14-C204-D204</f>
        <v>4.2269724057520408</v>
      </c>
      <c r="H204" s="246"/>
    </row>
    <row r="205" spans="1:8">
      <c r="A205" t="s">
        <v>428</v>
      </c>
      <c r="B205" s="246">
        <v>231.2</v>
      </c>
      <c r="C205" s="54">
        <f t="shared" ref="C205:C268" si="14">2000/B205</f>
        <v>8.6505190311418687</v>
      </c>
      <c r="D205">
        <v>2</v>
      </c>
      <c r="E205" s="54">
        <f t="shared" ref="E205:E268" si="15">14-C205-D205</f>
        <v>3.3494809688581313</v>
      </c>
      <c r="H205" s="246"/>
    </row>
    <row r="206" spans="1:8">
      <c r="A206" t="s">
        <v>429</v>
      </c>
      <c r="B206" s="246">
        <v>223</v>
      </c>
      <c r="C206" s="54">
        <f t="shared" si="14"/>
        <v>8.9686098654708513</v>
      </c>
      <c r="D206">
        <v>2</v>
      </c>
      <c r="E206" s="54">
        <f t="shared" si="15"/>
        <v>3.0313901345291487</v>
      </c>
      <c r="H206" s="246"/>
    </row>
    <row r="207" spans="1:8">
      <c r="A207" t="s">
        <v>430</v>
      </c>
      <c r="B207" s="246">
        <v>323</v>
      </c>
      <c r="C207" s="54">
        <f t="shared" si="14"/>
        <v>6.1919504643962853</v>
      </c>
      <c r="D207">
        <v>2</v>
      </c>
      <c r="E207" s="54">
        <f t="shared" si="15"/>
        <v>5.8080495356037147</v>
      </c>
      <c r="H207" s="246"/>
    </row>
    <row r="208" spans="1:8">
      <c r="A208" t="s">
        <v>431</v>
      </c>
      <c r="B208" s="246">
        <v>312.8</v>
      </c>
      <c r="C208" s="54">
        <f t="shared" si="14"/>
        <v>6.3938618925831197</v>
      </c>
      <c r="D208">
        <v>2</v>
      </c>
      <c r="E208" s="54">
        <f t="shared" si="15"/>
        <v>5.6061381074168803</v>
      </c>
      <c r="H208" s="246"/>
    </row>
    <row r="209" spans="1:8">
      <c r="A209" t="s">
        <v>432</v>
      </c>
      <c r="B209" s="246">
        <v>327.3</v>
      </c>
      <c r="C209" s="54">
        <f t="shared" si="14"/>
        <v>6.110601894286587</v>
      </c>
      <c r="D209">
        <v>2</v>
      </c>
      <c r="E209" s="54">
        <f t="shared" si="15"/>
        <v>5.889398105713413</v>
      </c>
      <c r="H209" s="246"/>
    </row>
    <row r="210" spans="1:8">
      <c r="A210" t="s">
        <v>433</v>
      </c>
      <c r="B210" s="246">
        <v>385.1</v>
      </c>
      <c r="C210" s="54">
        <f t="shared" si="14"/>
        <v>5.1934562451311344</v>
      </c>
      <c r="D210">
        <v>2</v>
      </c>
      <c r="E210" s="54">
        <f t="shared" si="15"/>
        <v>6.8065437548688656</v>
      </c>
      <c r="H210" s="246"/>
    </row>
    <row r="211" spans="1:8">
      <c r="A211" t="s">
        <v>434</v>
      </c>
      <c r="B211" s="246">
        <v>552.70000000000005</v>
      </c>
      <c r="C211" s="54">
        <f t="shared" si="14"/>
        <v>3.6185996019540436</v>
      </c>
      <c r="D211">
        <v>2</v>
      </c>
      <c r="E211" s="54">
        <f t="shared" si="15"/>
        <v>8.3814003980459564</v>
      </c>
      <c r="H211" s="246"/>
    </row>
    <row r="212" spans="1:8">
      <c r="A212" t="s">
        <v>435</v>
      </c>
      <c r="B212" s="246">
        <v>310.3</v>
      </c>
      <c r="C212" s="54">
        <f t="shared" si="14"/>
        <v>6.4453754431195618</v>
      </c>
      <c r="D212">
        <v>2</v>
      </c>
      <c r="E212" s="54">
        <f>14-C212-D212</f>
        <v>5.5546245568804382</v>
      </c>
      <c r="H212" s="246"/>
    </row>
    <row r="213" spans="1:8">
      <c r="A213" t="s">
        <v>436</v>
      </c>
      <c r="B213" s="246">
        <v>341.5</v>
      </c>
      <c r="C213" s="54">
        <f t="shared" si="14"/>
        <v>5.8565153733528552</v>
      </c>
      <c r="D213">
        <v>2</v>
      </c>
      <c r="E213" s="54">
        <f t="shared" si="15"/>
        <v>6.1434846266471439</v>
      </c>
      <c r="H213" s="246"/>
    </row>
    <row r="214" spans="1:8">
      <c r="A214" t="s">
        <v>437</v>
      </c>
      <c r="B214" s="246">
        <v>257.8</v>
      </c>
      <c r="C214" s="54">
        <f t="shared" si="14"/>
        <v>7.7579519006982149</v>
      </c>
      <c r="D214">
        <v>2</v>
      </c>
      <c r="E214" s="54">
        <f t="shared" si="15"/>
        <v>4.2420480993017851</v>
      </c>
      <c r="H214" s="246"/>
    </row>
    <row r="215" spans="1:8">
      <c r="A215" t="s">
        <v>438</v>
      </c>
      <c r="B215" s="246">
        <v>320.2</v>
      </c>
      <c r="C215" s="54">
        <f t="shared" si="14"/>
        <v>6.2460961898813245</v>
      </c>
      <c r="D215">
        <v>2</v>
      </c>
      <c r="E215" s="54">
        <f t="shared" si="15"/>
        <v>5.7539038101186755</v>
      </c>
      <c r="H215" s="246"/>
    </row>
    <row r="216" spans="1:8">
      <c r="A216" t="s">
        <v>439</v>
      </c>
      <c r="B216" s="246">
        <v>336.2</v>
      </c>
      <c r="C216" s="54">
        <f t="shared" si="14"/>
        <v>5.9488399762046402</v>
      </c>
      <c r="D216">
        <v>2</v>
      </c>
      <c r="E216" s="54">
        <f t="shared" si="15"/>
        <v>6.0511600237953598</v>
      </c>
      <c r="H216" s="246"/>
    </row>
    <row r="217" spans="1:8">
      <c r="A217" t="s">
        <v>440</v>
      </c>
      <c r="B217" s="246">
        <v>408.4</v>
      </c>
      <c r="C217" s="54">
        <f t="shared" si="14"/>
        <v>4.8971596474045054</v>
      </c>
      <c r="D217">
        <v>2</v>
      </c>
      <c r="E217" s="54">
        <f t="shared" si="15"/>
        <v>7.1028403525954946</v>
      </c>
      <c r="H217" s="246"/>
    </row>
    <row r="218" spans="1:8">
      <c r="A218" t="s">
        <v>441</v>
      </c>
      <c r="B218" s="246">
        <v>434.3</v>
      </c>
      <c r="C218" s="54">
        <f t="shared" si="14"/>
        <v>4.6051116739580937</v>
      </c>
      <c r="D218">
        <v>2</v>
      </c>
      <c r="E218" s="54">
        <f t="shared" si="15"/>
        <v>7.3948883260419063</v>
      </c>
      <c r="H218" s="246"/>
    </row>
    <row r="219" spans="1:8">
      <c r="A219" t="s">
        <v>442</v>
      </c>
      <c r="B219" s="246">
        <v>253</v>
      </c>
      <c r="C219" s="54">
        <f t="shared" si="14"/>
        <v>7.9051383399209483</v>
      </c>
      <c r="D219">
        <v>2</v>
      </c>
      <c r="E219" s="54">
        <f t="shared" si="15"/>
        <v>4.0948616600790517</v>
      </c>
      <c r="H219" s="246"/>
    </row>
    <row r="220" spans="1:8">
      <c r="A220" t="s">
        <v>443</v>
      </c>
      <c r="B220" s="246">
        <v>223.8</v>
      </c>
      <c r="C220" s="54">
        <f t="shared" si="14"/>
        <v>8.9365504915102765</v>
      </c>
      <c r="D220">
        <v>2</v>
      </c>
      <c r="E220" s="54">
        <f t="shared" si="15"/>
        <v>3.0634495084897235</v>
      </c>
      <c r="H220" s="246"/>
    </row>
    <row r="221" spans="1:8">
      <c r="A221" t="s">
        <v>444</v>
      </c>
      <c r="B221" s="246">
        <v>214.7</v>
      </c>
      <c r="C221" s="54">
        <f t="shared" si="14"/>
        <v>9.3153237074988358</v>
      </c>
      <c r="D221">
        <v>2</v>
      </c>
      <c r="E221" s="54">
        <f t="shared" si="15"/>
        <v>2.6846762925011642</v>
      </c>
      <c r="H221" s="246"/>
    </row>
    <row r="222" spans="1:8">
      <c r="A222" t="s">
        <v>445</v>
      </c>
      <c r="B222" s="246">
        <v>163.80000000000001</v>
      </c>
      <c r="C222" s="54">
        <f t="shared" si="14"/>
        <v>12.210012210012209</v>
      </c>
      <c r="D222">
        <v>2</v>
      </c>
      <c r="E222" s="54">
        <f t="shared" si="15"/>
        <v>-0.21001221001220927</v>
      </c>
      <c r="F222">
        <f>B222/1000*12</f>
        <v>1.9656</v>
      </c>
      <c r="H222" s="246"/>
    </row>
    <row r="223" spans="1:8">
      <c r="A223" t="s">
        <v>446</v>
      </c>
      <c r="B223" s="246">
        <v>336.1</v>
      </c>
      <c r="C223" s="54">
        <f t="shared" si="14"/>
        <v>5.9506099375185952</v>
      </c>
      <c r="D223">
        <v>2</v>
      </c>
      <c r="E223" s="54">
        <f t="shared" si="15"/>
        <v>6.0493900624814039</v>
      </c>
      <c r="H223" s="246"/>
    </row>
    <row r="224" spans="1:8">
      <c r="A224" t="s">
        <v>376</v>
      </c>
      <c r="B224">
        <v>282.39999999999998</v>
      </c>
      <c r="C224" s="54">
        <f t="shared" si="14"/>
        <v>7.0821529745042495</v>
      </c>
      <c r="D224">
        <v>2</v>
      </c>
      <c r="E224" s="54">
        <f t="shared" si="15"/>
        <v>4.9178470254957505</v>
      </c>
    </row>
    <row r="225" spans="1:6">
      <c r="A225" t="s">
        <v>377</v>
      </c>
      <c r="B225">
        <v>204.4</v>
      </c>
      <c r="C225" s="54">
        <f t="shared" si="14"/>
        <v>9.7847358121330714</v>
      </c>
      <c r="D225">
        <v>2</v>
      </c>
      <c r="E225" s="54">
        <f t="shared" si="15"/>
        <v>2.2152641878669286</v>
      </c>
    </row>
    <row r="226" spans="1:6">
      <c r="A226" t="s">
        <v>378</v>
      </c>
      <c r="B226">
        <v>189.1</v>
      </c>
      <c r="C226" s="54">
        <f t="shared" si="14"/>
        <v>10.576414595452142</v>
      </c>
      <c r="D226">
        <v>2</v>
      </c>
      <c r="E226" s="54">
        <f t="shared" si="15"/>
        <v>1.4235854045478575</v>
      </c>
    </row>
    <row r="227" spans="1:6">
      <c r="A227" t="s">
        <v>379</v>
      </c>
      <c r="B227">
        <v>225.4</v>
      </c>
      <c r="C227" s="54">
        <f t="shared" si="14"/>
        <v>8.8731144631765755</v>
      </c>
      <c r="D227">
        <v>2</v>
      </c>
      <c r="E227" s="54">
        <f t="shared" si="15"/>
        <v>3.1268855368234245</v>
      </c>
    </row>
    <row r="228" spans="1:6">
      <c r="A228" t="s">
        <v>380</v>
      </c>
      <c r="B228">
        <v>178.1</v>
      </c>
      <c r="C228" s="54">
        <f t="shared" si="14"/>
        <v>11.229646266142616</v>
      </c>
      <c r="D228">
        <v>2</v>
      </c>
      <c r="E228" s="54">
        <f t="shared" si="15"/>
        <v>0.77035373385738382</v>
      </c>
    </row>
    <row r="229" spans="1:6">
      <c r="A229" s="277" t="s">
        <v>381</v>
      </c>
      <c r="B229" s="277">
        <v>229.7</v>
      </c>
      <c r="C229" s="278">
        <f t="shared" si="14"/>
        <v>8.7070091423596008</v>
      </c>
      <c r="D229" s="277">
        <v>2</v>
      </c>
      <c r="E229" s="278">
        <f t="shared" si="15"/>
        <v>3.2929908576403992</v>
      </c>
      <c r="F229" s="277">
        <f>B229/1000*11.2</f>
        <v>2.5726399999999998</v>
      </c>
    </row>
    <row r="230" spans="1:6">
      <c r="A230" t="s">
        <v>382</v>
      </c>
      <c r="B230">
        <v>249.1</v>
      </c>
      <c r="C230" s="54">
        <f t="shared" si="14"/>
        <v>8.0289040545965484</v>
      </c>
      <c r="D230">
        <v>2</v>
      </c>
      <c r="E230" s="54">
        <f t="shared" si="15"/>
        <v>3.9710959454034516</v>
      </c>
    </row>
    <row r="231" spans="1:6">
      <c r="A231" t="s">
        <v>383</v>
      </c>
      <c r="B231">
        <v>233.9</v>
      </c>
      <c r="C231" s="54">
        <f t="shared" si="14"/>
        <v>8.5506626763574172</v>
      </c>
      <c r="D231">
        <v>2</v>
      </c>
      <c r="E231" s="54">
        <f t="shared" si="15"/>
        <v>3.4493373236425828</v>
      </c>
    </row>
    <row r="232" spans="1:6">
      <c r="A232" t="s">
        <v>384</v>
      </c>
      <c r="B232">
        <v>304.10000000000002</v>
      </c>
      <c r="C232" s="54">
        <f t="shared" si="14"/>
        <v>6.5767839526471548</v>
      </c>
      <c r="D232">
        <v>2</v>
      </c>
      <c r="E232" s="54">
        <f t="shared" si="15"/>
        <v>5.4232160473528452</v>
      </c>
    </row>
    <row r="233" spans="1:6">
      <c r="A233" t="s">
        <v>385</v>
      </c>
      <c r="B233">
        <v>208.3</v>
      </c>
      <c r="C233" s="54">
        <f t="shared" si="14"/>
        <v>9.601536245799327</v>
      </c>
      <c r="D233">
        <v>2</v>
      </c>
      <c r="E233" s="54">
        <f t="shared" si="15"/>
        <v>2.398463754200673</v>
      </c>
    </row>
    <row r="234" spans="1:6">
      <c r="A234" t="s">
        <v>386</v>
      </c>
      <c r="B234" s="57">
        <v>414.9</v>
      </c>
      <c r="C234" s="54">
        <f t="shared" si="14"/>
        <v>4.8204386599180529</v>
      </c>
      <c r="D234">
        <v>2</v>
      </c>
      <c r="E234" s="54">
        <f t="shared" si="15"/>
        <v>7.1795613400819462</v>
      </c>
    </row>
    <row r="235" spans="1:6">
      <c r="A235" t="s">
        <v>387</v>
      </c>
      <c r="B235" s="57">
        <v>184.5</v>
      </c>
      <c r="C235" s="54">
        <f t="shared" si="14"/>
        <v>10.840108401084011</v>
      </c>
      <c r="D235">
        <v>2</v>
      </c>
      <c r="E235" s="54">
        <f t="shared" si="15"/>
        <v>1.1598915989159888</v>
      </c>
    </row>
    <row r="236" spans="1:6">
      <c r="A236" t="s">
        <v>388</v>
      </c>
      <c r="B236" s="57">
        <v>264</v>
      </c>
      <c r="C236" s="54">
        <f t="shared" si="14"/>
        <v>7.5757575757575761</v>
      </c>
      <c r="D236">
        <v>2</v>
      </c>
      <c r="E236" s="54">
        <f t="shared" si="15"/>
        <v>4.4242424242424239</v>
      </c>
    </row>
    <row r="237" spans="1:6">
      <c r="A237" t="s">
        <v>389</v>
      </c>
      <c r="B237" s="57">
        <v>258.7</v>
      </c>
      <c r="C237" s="54">
        <f t="shared" si="14"/>
        <v>7.7309625048318518</v>
      </c>
      <c r="D237">
        <v>2</v>
      </c>
      <c r="E237" s="54">
        <f t="shared" si="15"/>
        <v>4.2690374951681482</v>
      </c>
    </row>
    <row r="238" spans="1:6">
      <c r="A238" t="s">
        <v>390</v>
      </c>
      <c r="B238" s="57">
        <v>350.1</v>
      </c>
      <c r="C238" s="54">
        <f t="shared" si="14"/>
        <v>5.7126535275635533</v>
      </c>
      <c r="D238">
        <v>2</v>
      </c>
      <c r="E238" s="54">
        <f t="shared" si="15"/>
        <v>6.2873464724364467</v>
      </c>
    </row>
    <row r="239" spans="1:6">
      <c r="A239" t="s">
        <v>391</v>
      </c>
      <c r="B239" s="57">
        <v>223.7</v>
      </c>
      <c r="C239" s="54">
        <f t="shared" si="14"/>
        <v>8.9405453732677707</v>
      </c>
      <c r="D239">
        <v>2</v>
      </c>
      <c r="E239" s="54">
        <f t="shared" si="15"/>
        <v>3.0594546267322293</v>
      </c>
    </row>
    <row r="240" spans="1:6">
      <c r="A240" t="s">
        <v>392</v>
      </c>
      <c r="B240" s="57">
        <v>287.2</v>
      </c>
      <c r="C240" s="54">
        <f t="shared" si="14"/>
        <v>6.9637883008356551</v>
      </c>
      <c r="D240">
        <v>2</v>
      </c>
      <c r="E240" s="54">
        <f t="shared" si="15"/>
        <v>5.0362116991643449</v>
      </c>
    </row>
    <row r="241" spans="1:6">
      <c r="A241" t="s">
        <v>393</v>
      </c>
      <c r="B241" s="57">
        <v>327.60000000000002</v>
      </c>
      <c r="C241" s="54">
        <f t="shared" si="14"/>
        <v>6.1050061050061046</v>
      </c>
      <c r="D241">
        <v>2</v>
      </c>
      <c r="E241" s="54">
        <f t="shared" si="15"/>
        <v>5.8949938949938954</v>
      </c>
    </row>
    <row r="242" spans="1:6">
      <c r="A242" t="s">
        <v>394</v>
      </c>
      <c r="B242" s="57">
        <v>287.5</v>
      </c>
      <c r="C242" s="54">
        <f>2000/B242</f>
        <v>6.9565217391304346</v>
      </c>
      <c r="D242">
        <v>2</v>
      </c>
      <c r="E242" s="54">
        <f t="shared" si="15"/>
        <v>5.0434782608695654</v>
      </c>
    </row>
    <row r="243" spans="1:6">
      <c r="A243" t="s">
        <v>395</v>
      </c>
      <c r="B243" s="57">
        <v>326.10000000000002</v>
      </c>
      <c r="C243" s="54">
        <f t="shared" si="14"/>
        <v>6.1330880098129406</v>
      </c>
      <c r="D243">
        <v>2</v>
      </c>
      <c r="E243" s="54">
        <f t="shared" si="15"/>
        <v>5.8669119901870594</v>
      </c>
    </row>
    <row r="244" spans="1:6">
      <c r="A244" t="s">
        <v>396</v>
      </c>
      <c r="B244" s="57">
        <v>3.3</v>
      </c>
      <c r="C244" s="54">
        <f t="shared" si="14"/>
        <v>606.06060606060612</v>
      </c>
      <c r="D244">
        <v>2</v>
      </c>
      <c r="E244" s="54">
        <f t="shared" si="15"/>
        <v>-594.06060606060612</v>
      </c>
      <c r="F244">
        <f>B244/1000*12</f>
        <v>3.9599999999999996E-2</v>
      </c>
    </row>
    <row r="245" spans="1:6">
      <c r="A245" t="s">
        <v>447</v>
      </c>
      <c r="B245">
        <v>373.5</v>
      </c>
      <c r="C245" s="54">
        <f t="shared" si="14"/>
        <v>5.3547523427041499</v>
      </c>
      <c r="D245">
        <v>2</v>
      </c>
      <c r="E245" s="54">
        <f t="shared" si="15"/>
        <v>6.645247657295851</v>
      </c>
    </row>
    <row r="246" spans="1:6">
      <c r="A246" t="s">
        <v>448</v>
      </c>
      <c r="B246">
        <v>323.8</v>
      </c>
      <c r="C246" s="54">
        <f t="shared" si="14"/>
        <v>6.1766522544780731</v>
      </c>
      <c r="D246">
        <v>2</v>
      </c>
      <c r="E246" s="54">
        <f t="shared" si="15"/>
        <v>5.8233477455219269</v>
      </c>
    </row>
    <row r="247" spans="1:6">
      <c r="A247" t="s">
        <v>449</v>
      </c>
      <c r="B247">
        <v>208.3</v>
      </c>
      <c r="C247" s="54">
        <f t="shared" si="14"/>
        <v>9.601536245799327</v>
      </c>
      <c r="D247">
        <v>2</v>
      </c>
      <c r="E247" s="54">
        <f t="shared" si="15"/>
        <v>2.398463754200673</v>
      </c>
    </row>
    <row r="248" spans="1:6">
      <c r="A248" t="s">
        <v>450</v>
      </c>
      <c r="B248">
        <v>375.7</v>
      </c>
      <c r="C248" s="54">
        <f t="shared" si="14"/>
        <v>5.3233963268565345</v>
      </c>
      <c r="D248">
        <v>2</v>
      </c>
      <c r="E248" s="54">
        <f t="shared" si="15"/>
        <v>6.6766036731434646</v>
      </c>
    </row>
    <row r="249" spans="1:6">
      <c r="A249" t="s">
        <v>451</v>
      </c>
      <c r="B249">
        <v>238.8</v>
      </c>
      <c r="C249" s="54">
        <f t="shared" si="14"/>
        <v>8.3752093802345051</v>
      </c>
      <c r="D249">
        <v>2</v>
      </c>
      <c r="E249" s="54">
        <f t="shared" si="15"/>
        <v>3.6247906197654949</v>
      </c>
    </row>
    <row r="250" spans="1:6">
      <c r="A250" t="s">
        <v>452</v>
      </c>
      <c r="B250">
        <v>208.3</v>
      </c>
      <c r="C250" s="54">
        <f t="shared" si="14"/>
        <v>9.601536245799327</v>
      </c>
      <c r="D250">
        <v>2</v>
      </c>
      <c r="E250" s="54">
        <f t="shared" si="15"/>
        <v>2.398463754200673</v>
      </c>
    </row>
    <row r="251" spans="1:6">
      <c r="A251" t="s">
        <v>453</v>
      </c>
      <c r="B251">
        <v>201.4</v>
      </c>
      <c r="C251" s="54">
        <f t="shared" si="14"/>
        <v>9.9304865938430975</v>
      </c>
      <c r="D251">
        <v>2</v>
      </c>
      <c r="E251" s="54">
        <f t="shared" si="15"/>
        <v>2.0695134061569025</v>
      </c>
    </row>
    <row r="252" spans="1:6">
      <c r="A252" t="s">
        <v>454</v>
      </c>
      <c r="B252">
        <v>151.9</v>
      </c>
      <c r="C252" s="54">
        <f t="shared" si="14"/>
        <v>13.166556945358789</v>
      </c>
      <c r="D252">
        <v>2</v>
      </c>
      <c r="E252" s="54">
        <f t="shared" si="15"/>
        <v>-1.1665569453587885</v>
      </c>
      <c r="F252">
        <f>B252/1000*12</f>
        <v>1.8228</v>
      </c>
    </row>
    <row r="253" spans="1:6">
      <c r="A253" t="s">
        <v>455</v>
      </c>
      <c r="B253">
        <v>259.3</v>
      </c>
      <c r="C253" s="54">
        <f t="shared" si="14"/>
        <v>7.7130736598534515</v>
      </c>
      <c r="D253">
        <v>2</v>
      </c>
      <c r="E253" s="54">
        <f t="shared" si="15"/>
        <v>4.2869263401465485</v>
      </c>
    </row>
    <row r="254" spans="1:6">
      <c r="A254" t="s">
        <v>456</v>
      </c>
      <c r="B254">
        <v>180.4</v>
      </c>
      <c r="C254" s="54">
        <f t="shared" si="14"/>
        <v>11.086474501108647</v>
      </c>
      <c r="D254">
        <v>2</v>
      </c>
      <c r="E254" s="54">
        <f t="shared" si="15"/>
        <v>0.91352549889135304</v>
      </c>
    </row>
    <row r="255" spans="1:6">
      <c r="A255" t="s">
        <v>457</v>
      </c>
      <c r="B255">
        <v>272</v>
      </c>
      <c r="C255" s="54">
        <f t="shared" si="14"/>
        <v>7.3529411764705879</v>
      </c>
      <c r="D255">
        <v>2</v>
      </c>
      <c r="E255" s="54">
        <f t="shared" si="15"/>
        <v>4.6470588235294121</v>
      </c>
    </row>
    <row r="256" spans="1:6">
      <c r="A256" t="s">
        <v>458</v>
      </c>
      <c r="B256">
        <v>253.9</v>
      </c>
      <c r="C256" s="54">
        <f t="shared" si="14"/>
        <v>7.8771169751870813</v>
      </c>
      <c r="D256">
        <v>2</v>
      </c>
      <c r="E256" s="54">
        <f t="shared" si="15"/>
        <v>4.1228830248129187</v>
      </c>
    </row>
    <row r="257" spans="1:6">
      <c r="A257" t="s">
        <v>459</v>
      </c>
      <c r="B257">
        <v>269.89999999999998</v>
      </c>
      <c r="C257" s="54">
        <f t="shared" si="14"/>
        <v>7.4101519081141172</v>
      </c>
      <c r="D257">
        <v>2</v>
      </c>
      <c r="E257" s="54">
        <f t="shared" si="15"/>
        <v>4.5898480918858828</v>
      </c>
    </row>
    <row r="258" spans="1:6">
      <c r="A258" t="s">
        <v>460</v>
      </c>
      <c r="B258">
        <v>274.60000000000002</v>
      </c>
      <c r="C258" s="54">
        <f t="shared" si="14"/>
        <v>7.2833211944646754</v>
      </c>
      <c r="D258">
        <v>2</v>
      </c>
      <c r="E258" s="54">
        <f t="shared" si="15"/>
        <v>4.7166788055353246</v>
      </c>
    </row>
    <row r="259" spans="1:6">
      <c r="A259" t="s">
        <v>461</v>
      </c>
      <c r="B259">
        <v>261</v>
      </c>
      <c r="C259" s="54">
        <f t="shared" si="14"/>
        <v>7.6628352490421454</v>
      </c>
      <c r="D259">
        <v>2</v>
      </c>
      <c r="E259" s="54">
        <f t="shared" si="15"/>
        <v>4.3371647509578546</v>
      </c>
    </row>
    <row r="260" spans="1:6">
      <c r="A260" t="s">
        <v>462</v>
      </c>
      <c r="B260">
        <v>434.5</v>
      </c>
      <c r="C260" s="54">
        <f t="shared" si="14"/>
        <v>4.6029919447640966</v>
      </c>
      <c r="D260">
        <v>2</v>
      </c>
      <c r="E260" s="54">
        <f t="shared" si="15"/>
        <v>7.3970080552359043</v>
      </c>
    </row>
    <row r="261" spans="1:6">
      <c r="A261" t="s">
        <v>463</v>
      </c>
      <c r="B261">
        <v>276</v>
      </c>
      <c r="C261" s="54">
        <f t="shared" si="14"/>
        <v>7.2463768115942031</v>
      </c>
      <c r="D261">
        <v>2</v>
      </c>
      <c r="E261" s="54">
        <f t="shared" si="15"/>
        <v>4.7536231884057969</v>
      </c>
    </row>
    <row r="262" spans="1:6">
      <c r="A262" t="s">
        <v>464</v>
      </c>
      <c r="B262">
        <v>135.4</v>
      </c>
      <c r="C262" s="54">
        <f t="shared" si="14"/>
        <v>14.771048744460856</v>
      </c>
      <c r="D262">
        <v>2</v>
      </c>
      <c r="E262" s="54">
        <f t="shared" si="15"/>
        <v>-2.771048744460856</v>
      </c>
      <c r="F262">
        <f>B262/1000*12</f>
        <v>1.6248</v>
      </c>
    </row>
    <row r="263" spans="1:6">
      <c r="A263" t="s">
        <v>465</v>
      </c>
      <c r="B263">
        <v>235.2</v>
      </c>
      <c r="C263" s="54">
        <f t="shared" si="14"/>
        <v>8.5034013605442187</v>
      </c>
      <c r="D263">
        <v>2</v>
      </c>
      <c r="E263" s="54">
        <f t="shared" si="15"/>
        <v>3.4965986394557813</v>
      </c>
    </row>
    <row r="264" spans="1:6">
      <c r="A264" t="s">
        <v>466</v>
      </c>
      <c r="B264">
        <v>227.5</v>
      </c>
      <c r="C264" s="54">
        <f t="shared" si="14"/>
        <v>8.791208791208792</v>
      </c>
      <c r="D264">
        <v>2</v>
      </c>
      <c r="E264" s="54">
        <f t="shared" si="15"/>
        <v>3.208791208791208</v>
      </c>
    </row>
    <row r="265" spans="1:6">
      <c r="A265" t="s">
        <v>467</v>
      </c>
      <c r="B265">
        <v>182.9</v>
      </c>
      <c r="C265" s="54">
        <f t="shared" si="14"/>
        <v>10.934937124111537</v>
      </c>
      <c r="D265">
        <v>2</v>
      </c>
      <c r="E265" s="54">
        <f t="shared" si="15"/>
        <v>1.0650628758884633</v>
      </c>
    </row>
    <row r="266" spans="1:6">
      <c r="A266" t="s">
        <v>468</v>
      </c>
      <c r="B266">
        <v>286.7</v>
      </c>
      <c r="C266" s="54">
        <f t="shared" si="14"/>
        <v>6.975933031042902</v>
      </c>
      <c r="D266">
        <v>2</v>
      </c>
      <c r="E266" s="54">
        <f t="shared" si="15"/>
        <v>5.024066968957098</v>
      </c>
    </row>
    <row r="267" spans="1:6">
      <c r="A267" t="s">
        <v>469</v>
      </c>
      <c r="B267">
        <v>266.10000000000002</v>
      </c>
      <c r="C267" s="54">
        <f t="shared" si="14"/>
        <v>7.5159714393085304</v>
      </c>
      <c r="D267">
        <v>2</v>
      </c>
      <c r="E267" s="54">
        <f t="shared" si="15"/>
        <v>4.4840285606914696</v>
      </c>
    </row>
    <row r="268" spans="1:6">
      <c r="A268" t="s">
        <v>470</v>
      </c>
      <c r="B268">
        <v>356.3</v>
      </c>
      <c r="C268" s="54">
        <f t="shared" si="14"/>
        <v>5.6132472635419592</v>
      </c>
      <c r="D268">
        <v>2</v>
      </c>
      <c r="E268" s="54">
        <f t="shared" si="15"/>
        <v>6.3867527364580408</v>
      </c>
    </row>
    <row r="269" spans="1:6">
      <c r="A269" t="s">
        <v>471</v>
      </c>
      <c r="B269">
        <v>204.4</v>
      </c>
      <c r="C269" s="54">
        <f t="shared" ref="C269:C275" si="16">2000/B269</f>
        <v>9.7847358121330714</v>
      </c>
      <c r="D269">
        <v>2</v>
      </c>
      <c r="E269" s="54">
        <f t="shared" ref="E269:E275" si="17">14-C269-D269</f>
        <v>2.2152641878669286</v>
      </c>
    </row>
    <row r="270" spans="1:6">
      <c r="A270" t="s">
        <v>472</v>
      </c>
      <c r="B270">
        <v>239.3</v>
      </c>
      <c r="C270" s="54">
        <f t="shared" si="16"/>
        <v>8.3577099874634353</v>
      </c>
      <c r="D270">
        <v>2</v>
      </c>
      <c r="E270" s="54">
        <f t="shared" si="17"/>
        <v>3.6422900125365647</v>
      </c>
    </row>
    <row r="271" spans="1:6">
      <c r="A271" t="s">
        <v>473</v>
      </c>
      <c r="B271">
        <v>227.3</v>
      </c>
      <c r="C271" s="54">
        <f t="shared" si="16"/>
        <v>8.7989441267047948</v>
      </c>
      <c r="D271">
        <v>2</v>
      </c>
      <c r="E271" s="54">
        <f t="shared" si="17"/>
        <v>3.2010558732952052</v>
      </c>
    </row>
    <row r="272" spans="1:6">
      <c r="A272" t="s">
        <v>474</v>
      </c>
      <c r="B272">
        <v>214.4</v>
      </c>
      <c r="C272" s="54">
        <f t="shared" si="16"/>
        <v>9.3283582089552244</v>
      </c>
      <c r="D272">
        <v>2</v>
      </c>
      <c r="E272" s="54">
        <f t="shared" si="17"/>
        <v>2.6716417910447756</v>
      </c>
    </row>
    <row r="273" spans="1:6">
      <c r="A273" t="s">
        <v>475</v>
      </c>
      <c r="B273">
        <v>206.9</v>
      </c>
      <c r="C273" s="54">
        <f t="shared" si="16"/>
        <v>9.6665055582406954</v>
      </c>
      <c r="D273">
        <v>2</v>
      </c>
      <c r="E273" s="54">
        <f t="shared" si="17"/>
        <v>2.3334944417593046</v>
      </c>
    </row>
    <row r="274" spans="1:6">
      <c r="A274" t="s">
        <v>476</v>
      </c>
      <c r="B274">
        <v>263.10000000000002</v>
      </c>
      <c r="C274" s="54">
        <f t="shared" si="16"/>
        <v>7.6016723679209424</v>
      </c>
      <c r="D274">
        <v>2</v>
      </c>
      <c r="E274" s="54">
        <f t="shared" si="17"/>
        <v>4.3983276320790576</v>
      </c>
    </row>
    <row r="275" spans="1:6">
      <c r="A275" t="s">
        <v>179</v>
      </c>
      <c r="B275">
        <v>5.2</v>
      </c>
      <c r="C275" s="54">
        <f t="shared" si="16"/>
        <v>384.61538461538458</v>
      </c>
      <c r="D275">
        <v>2</v>
      </c>
      <c r="E275" s="54">
        <f t="shared" si="17"/>
        <v>-372.61538461538458</v>
      </c>
    </row>
    <row r="276" spans="1:6">
      <c r="A276" t="s">
        <v>477</v>
      </c>
      <c r="B276">
        <v>255.4</v>
      </c>
      <c r="C276" s="54">
        <f t="shared" ref="C276:C311" si="18">2000/B276</f>
        <v>7.8308535630383709</v>
      </c>
      <c r="D276">
        <v>2</v>
      </c>
      <c r="E276" s="54">
        <f t="shared" ref="E276:E311" si="19">14-C276-D276</f>
        <v>4.1691464369616291</v>
      </c>
    </row>
    <row r="277" spans="1:6">
      <c r="A277" t="s">
        <v>478</v>
      </c>
      <c r="B277">
        <v>406.8</v>
      </c>
      <c r="C277" s="54">
        <f t="shared" si="18"/>
        <v>4.9164208456243852</v>
      </c>
      <c r="D277">
        <v>2</v>
      </c>
      <c r="E277" s="54">
        <f t="shared" si="19"/>
        <v>7.0835791543756148</v>
      </c>
    </row>
    <row r="278" spans="1:6">
      <c r="A278" t="s">
        <v>479</v>
      </c>
      <c r="B278">
        <v>217.3</v>
      </c>
      <c r="C278" s="54">
        <f t="shared" si="18"/>
        <v>9.2038656235618959</v>
      </c>
      <c r="D278">
        <v>2</v>
      </c>
      <c r="E278" s="54">
        <f t="shared" si="19"/>
        <v>2.7961343764381041</v>
      </c>
    </row>
    <row r="279" spans="1:6">
      <c r="A279" t="s">
        <v>480</v>
      </c>
      <c r="B279">
        <v>305.10000000000002</v>
      </c>
      <c r="C279" s="54">
        <f t="shared" si="18"/>
        <v>6.5552277941658463</v>
      </c>
      <c r="D279">
        <v>2</v>
      </c>
      <c r="E279" s="54">
        <f t="shared" si="19"/>
        <v>5.4447722058341537</v>
      </c>
    </row>
    <row r="280" spans="1:6">
      <c r="A280" t="s">
        <v>481</v>
      </c>
      <c r="B280">
        <v>424.8</v>
      </c>
      <c r="C280" s="54">
        <f t="shared" si="18"/>
        <v>4.7080979284369118</v>
      </c>
      <c r="D280">
        <v>2</v>
      </c>
      <c r="E280" s="54">
        <f t="shared" si="19"/>
        <v>7.2919020715630882</v>
      </c>
    </row>
    <row r="281" spans="1:6">
      <c r="A281" t="s">
        <v>482</v>
      </c>
      <c r="B281">
        <v>586.5</v>
      </c>
      <c r="C281" s="54">
        <f t="shared" si="18"/>
        <v>3.4100596760443307</v>
      </c>
      <c r="D281">
        <v>2</v>
      </c>
      <c r="E281" s="54">
        <f t="shared" si="19"/>
        <v>8.5899403239556698</v>
      </c>
    </row>
    <row r="282" spans="1:6">
      <c r="A282" t="s">
        <v>483</v>
      </c>
      <c r="B282">
        <v>249.4</v>
      </c>
      <c r="C282" s="54">
        <f t="shared" si="18"/>
        <v>8.019246190858059</v>
      </c>
      <c r="D282">
        <v>2</v>
      </c>
      <c r="E282" s="54">
        <f t="shared" si="19"/>
        <v>3.980753809141941</v>
      </c>
    </row>
    <row r="283" spans="1:6">
      <c r="A283" t="s">
        <v>484</v>
      </c>
      <c r="B283">
        <v>360.4</v>
      </c>
      <c r="C283" s="54">
        <f t="shared" si="18"/>
        <v>5.5493895671476139</v>
      </c>
      <c r="D283">
        <v>2</v>
      </c>
      <c r="E283" s="54">
        <f t="shared" si="19"/>
        <v>6.4506104328523861</v>
      </c>
    </row>
    <row r="284" spans="1:6">
      <c r="A284" t="s">
        <v>485</v>
      </c>
      <c r="B284">
        <v>291.5</v>
      </c>
      <c r="C284" s="54">
        <f t="shared" si="18"/>
        <v>6.8610634648370494</v>
      </c>
      <c r="D284">
        <v>2</v>
      </c>
      <c r="E284" s="54">
        <f t="shared" si="19"/>
        <v>5.1389365351629506</v>
      </c>
    </row>
    <row r="285" spans="1:6">
      <c r="A285" t="s">
        <v>486</v>
      </c>
      <c r="B285">
        <v>210.9</v>
      </c>
      <c r="C285" s="54">
        <f t="shared" si="18"/>
        <v>9.4831673779042198</v>
      </c>
      <c r="D285">
        <v>2</v>
      </c>
      <c r="E285" s="54">
        <f t="shared" si="19"/>
        <v>2.5168326220957802</v>
      </c>
    </row>
    <row r="286" spans="1:6">
      <c r="A286" t="s">
        <v>487</v>
      </c>
      <c r="B286">
        <v>263.10000000000002</v>
      </c>
      <c r="C286" s="54">
        <f t="shared" si="18"/>
        <v>7.6016723679209424</v>
      </c>
      <c r="D286">
        <v>2</v>
      </c>
      <c r="E286" s="54">
        <f t="shared" si="19"/>
        <v>4.3983276320790576</v>
      </c>
    </row>
    <row r="287" spans="1:6">
      <c r="A287" t="s">
        <v>488</v>
      </c>
      <c r="B287">
        <v>451.1</v>
      </c>
      <c r="C287" s="54">
        <f t="shared" si="18"/>
        <v>4.4336067390822436</v>
      </c>
      <c r="D287">
        <v>2</v>
      </c>
      <c r="E287" s="54">
        <f t="shared" si="19"/>
        <v>7.5663932609177564</v>
      </c>
    </row>
    <row r="288" spans="1:6">
      <c r="A288" t="s">
        <v>489</v>
      </c>
      <c r="B288">
        <v>120.5</v>
      </c>
      <c r="C288" s="54">
        <f t="shared" si="18"/>
        <v>16.597510373443985</v>
      </c>
      <c r="D288">
        <v>2</v>
      </c>
      <c r="E288" s="54">
        <f t="shared" si="19"/>
        <v>-4.5975103734439848</v>
      </c>
      <c r="F288" s="34">
        <f>B288/1000*12</f>
        <v>1.446</v>
      </c>
    </row>
    <row r="289" spans="1:5">
      <c r="A289" t="s">
        <v>490</v>
      </c>
      <c r="B289">
        <v>287.2</v>
      </c>
      <c r="C289" s="54">
        <f t="shared" si="18"/>
        <v>6.9637883008356551</v>
      </c>
      <c r="D289">
        <v>2</v>
      </c>
      <c r="E289" s="54">
        <f t="shared" si="19"/>
        <v>5.0362116991643449</v>
      </c>
    </row>
    <row r="290" spans="1:5">
      <c r="A290" t="s">
        <v>491</v>
      </c>
      <c r="B290">
        <v>390.5</v>
      </c>
      <c r="C290" s="54">
        <f t="shared" si="18"/>
        <v>5.1216389244558256</v>
      </c>
      <c r="D290">
        <v>2</v>
      </c>
      <c r="E290" s="54">
        <f t="shared" si="19"/>
        <v>6.8783610755441735</v>
      </c>
    </row>
    <row r="291" spans="1:5">
      <c r="A291" t="s">
        <v>492</v>
      </c>
      <c r="B291">
        <v>370.4</v>
      </c>
      <c r="C291" s="54">
        <f t="shared" si="18"/>
        <v>5.3995680345572357</v>
      </c>
      <c r="D291">
        <v>2</v>
      </c>
      <c r="E291" s="54">
        <f t="shared" si="19"/>
        <v>6.6004319654427643</v>
      </c>
    </row>
    <row r="292" spans="1:5">
      <c r="A292" t="s">
        <v>493</v>
      </c>
      <c r="B292">
        <v>319.60000000000002</v>
      </c>
      <c r="C292" s="54">
        <f t="shared" si="18"/>
        <v>6.2578222778473087</v>
      </c>
      <c r="D292">
        <v>2</v>
      </c>
      <c r="E292" s="54">
        <f t="shared" si="19"/>
        <v>5.7421777221526913</v>
      </c>
    </row>
    <row r="293" spans="1:5">
      <c r="A293" t="s">
        <v>494</v>
      </c>
      <c r="B293">
        <v>284.3</v>
      </c>
      <c r="C293" s="54">
        <f t="shared" si="18"/>
        <v>7.0348223707351387</v>
      </c>
      <c r="D293">
        <v>2</v>
      </c>
      <c r="E293" s="54">
        <f t="shared" si="19"/>
        <v>4.9651776292648613</v>
      </c>
    </row>
    <row r="294" spans="1:5">
      <c r="A294" t="s">
        <v>495</v>
      </c>
      <c r="B294">
        <v>288.3</v>
      </c>
      <c r="C294" s="54">
        <f t="shared" si="18"/>
        <v>6.9372181755116191</v>
      </c>
      <c r="D294">
        <v>2</v>
      </c>
      <c r="E294" s="54">
        <f t="shared" si="19"/>
        <v>5.0627818244883809</v>
      </c>
    </row>
    <row r="295" spans="1:5">
      <c r="A295" t="s">
        <v>496</v>
      </c>
      <c r="B295">
        <v>618.29999999999995</v>
      </c>
      <c r="C295" s="54">
        <f t="shared" si="18"/>
        <v>3.2346757237586936</v>
      </c>
      <c r="D295">
        <v>2</v>
      </c>
      <c r="E295" s="54">
        <f t="shared" si="19"/>
        <v>8.7653242762413068</v>
      </c>
    </row>
    <row r="296" spans="1:5">
      <c r="A296" t="s">
        <v>497</v>
      </c>
      <c r="B296">
        <v>3.1</v>
      </c>
      <c r="C296" s="54">
        <f t="shared" si="18"/>
        <v>645.16129032258061</v>
      </c>
      <c r="D296">
        <v>2</v>
      </c>
      <c r="E296" s="54">
        <f t="shared" si="19"/>
        <v>-633.16129032258061</v>
      </c>
    </row>
    <row r="297" spans="1:5">
      <c r="A297" t="s">
        <v>498</v>
      </c>
      <c r="B297">
        <v>303</v>
      </c>
      <c r="C297" s="54">
        <f t="shared" si="18"/>
        <v>6.6006600660066006</v>
      </c>
      <c r="D297">
        <v>2</v>
      </c>
      <c r="E297" s="54">
        <f t="shared" si="19"/>
        <v>5.3993399339933994</v>
      </c>
    </row>
    <row r="298" spans="1:5">
      <c r="A298" t="s">
        <v>499</v>
      </c>
      <c r="B298">
        <v>208.8</v>
      </c>
      <c r="C298" s="54">
        <f t="shared" si="18"/>
        <v>9.5785440613026811</v>
      </c>
      <c r="D298">
        <v>2</v>
      </c>
      <c r="E298" s="54">
        <f t="shared" si="19"/>
        <v>2.4214559386973189</v>
      </c>
    </row>
    <row r="299" spans="1:5">
      <c r="A299" t="s">
        <v>500</v>
      </c>
      <c r="B299">
        <v>183.8</v>
      </c>
      <c r="C299" s="54">
        <f t="shared" si="18"/>
        <v>10.881392818280739</v>
      </c>
      <c r="D299">
        <v>2</v>
      </c>
      <c r="E299" s="54">
        <f t="shared" si="19"/>
        <v>1.1186071817192609</v>
      </c>
    </row>
    <row r="300" spans="1:5">
      <c r="A300" t="s">
        <v>501</v>
      </c>
      <c r="B300">
        <v>187.1</v>
      </c>
      <c r="C300" s="54">
        <f t="shared" si="18"/>
        <v>10.689470871191876</v>
      </c>
      <c r="D300">
        <v>2</v>
      </c>
      <c r="E300" s="54">
        <f t="shared" si="19"/>
        <v>1.310529128808124</v>
      </c>
    </row>
    <row r="301" spans="1:5">
      <c r="A301" t="s">
        <v>502</v>
      </c>
      <c r="B301">
        <v>179.2</v>
      </c>
      <c r="C301" s="54">
        <f t="shared" si="18"/>
        <v>11.160714285714286</v>
      </c>
      <c r="D301">
        <v>2</v>
      </c>
      <c r="E301" s="54">
        <f t="shared" si="19"/>
        <v>0.83928571428571352</v>
      </c>
    </row>
    <row r="302" spans="1:5">
      <c r="A302" t="s">
        <v>503</v>
      </c>
      <c r="B302">
        <v>266</v>
      </c>
      <c r="C302" s="54">
        <f t="shared" si="18"/>
        <v>7.518796992481203</v>
      </c>
      <c r="D302">
        <v>2</v>
      </c>
      <c r="E302" s="54">
        <f t="shared" si="19"/>
        <v>4.481203007518797</v>
      </c>
    </row>
    <row r="303" spans="1:5">
      <c r="A303" t="s">
        <v>504</v>
      </c>
      <c r="B303">
        <v>178.2</v>
      </c>
      <c r="C303" s="54">
        <f t="shared" si="18"/>
        <v>11.22334455667789</v>
      </c>
      <c r="D303">
        <v>2</v>
      </c>
      <c r="E303" s="54">
        <f t="shared" si="19"/>
        <v>0.77665544332210956</v>
      </c>
    </row>
    <row r="304" spans="1:5">
      <c r="A304" t="s">
        <v>505</v>
      </c>
      <c r="B304">
        <v>203.2</v>
      </c>
      <c r="C304" s="54">
        <f t="shared" si="18"/>
        <v>9.8425196850393704</v>
      </c>
      <c r="D304">
        <v>2</v>
      </c>
      <c r="E304" s="54">
        <f t="shared" si="19"/>
        <v>2.1574803149606296</v>
      </c>
    </row>
    <row r="305" spans="1:6">
      <c r="A305" t="s">
        <v>506</v>
      </c>
      <c r="B305">
        <v>139.69999999999999</v>
      </c>
      <c r="C305" s="54">
        <f t="shared" si="18"/>
        <v>14.316392269148176</v>
      </c>
      <c r="D305">
        <v>2</v>
      </c>
      <c r="E305" s="54">
        <f t="shared" si="19"/>
        <v>-2.3163922691481762</v>
      </c>
      <c r="F305" s="34">
        <f>B305/1000*12</f>
        <v>1.6763999999999999</v>
      </c>
    </row>
    <row r="306" spans="1:6">
      <c r="A306" t="s">
        <v>507</v>
      </c>
      <c r="B306">
        <v>183.1</v>
      </c>
      <c r="C306" s="54">
        <f t="shared" si="18"/>
        <v>10.922992900054615</v>
      </c>
      <c r="D306">
        <v>2</v>
      </c>
      <c r="E306" s="54">
        <f t="shared" si="19"/>
        <v>1.0770070999453853</v>
      </c>
    </row>
    <row r="307" spans="1:6">
      <c r="A307" t="s">
        <v>508</v>
      </c>
      <c r="B307">
        <v>194.6</v>
      </c>
      <c r="C307" s="54">
        <f t="shared" si="18"/>
        <v>10.277492291880781</v>
      </c>
      <c r="D307">
        <v>2</v>
      </c>
      <c r="E307" s="54">
        <f t="shared" si="19"/>
        <v>1.7225077081192186</v>
      </c>
    </row>
    <row r="308" spans="1:6">
      <c r="A308" t="s">
        <v>509</v>
      </c>
      <c r="B308">
        <v>347.6</v>
      </c>
      <c r="C308" s="54">
        <f t="shared" si="18"/>
        <v>5.7537399309551205</v>
      </c>
      <c r="D308">
        <v>2</v>
      </c>
      <c r="E308" s="54">
        <f t="shared" si="19"/>
        <v>6.2462600690448795</v>
      </c>
    </row>
    <row r="309" spans="1:6">
      <c r="A309" t="s">
        <v>510</v>
      </c>
      <c r="B309">
        <v>204.4</v>
      </c>
      <c r="C309" s="54">
        <f t="shared" si="18"/>
        <v>9.7847358121330714</v>
      </c>
      <c r="D309">
        <v>2</v>
      </c>
      <c r="E309" s="54">
        <f t="shared" si="19"/>
        <v>2.2152641878669286</v>
      </c>
    </row>
    <row r="310" spans="1:6">
      <c r="A310" t="s">
        <v>511</v>
      </c>
      <c r="B310">
        <v>201.7</v>
      </c>
      <c r="C310" s="54">
        <f t="shared" si="18"/>
        <v>9.9157164105106599</v>
      </c>
      <c r="D310">
        <v>2</v>
      </c>
      <c r="E310" s="54">
        <f t="shared" si="19"/>
        <v>2.0842835894893401</v>
      </c>
    </row>
    <row r="311" spans="1:6">
      <c r="A311" t="s">
        <v>512</v>
      </c>
      <c r="B311">
        <v>160.5</v>
      </c>
      <c r="C311" s="54">
        <f t="shared" si="18"/>
        <v>12.461059190031152</v>
      </c>
      <c r="D311">
        <v>2</v>
      </c>
      <c r="E311" s="54">
        <f t="shared" si="19"/>
        <v>-0.46105919003115226</v>
      </c>
      <c r="F311" s="34">
        <f>B311/1000*12</f>
        <v>1.9260000000000002</v>
      </c>
    </row>
    <row r="312" spans="1:6">
      <c r="A312" t="s">
        <v>513</v>
      </c>
      <c r="B312">
        <v>217.2</v>
      </c>
      <c r="C312" s="54">
        <f>2000/B312</f>
        <v>9.2081031307550649</v>
      </c>
      <c r="D312">
        <v>2</v>
      </c>
      <c r="E312" s="54">
        <f>14-C312-D312</f>
        <v>2.7918968692449351</v>
      </c>
    </row>
    <row r="313" spans="1:6">
      <c r="A313" t="s">
        <v>514</v>
      </c>
      <c r="B313">
        <v>230.4</v>
      </c>
      <c r="C313" s="54">
        <f>2000/B313</f>
        <v>8.6805555555555554</v>
      </c>
      <c r="D313">
        <v>2</v>
      </c>
      <c r="E313" s="54">
        <f>14-C313-D313</f>
        <v>3.3194444444444446</v>
      </c>
    </row>
    <row r="314" spans="1:6">
      <c r="A314" t="s">
        <v>515</v>
      </c>
      <c r="B314">
        <v>558.79999999999995</v>
      </c>
      <c r="C314" s="54">
        <f>2000/B314</f>
        <v>3.579098067287044</v>
      </c>
      <c r="D314">
        <v>2</v>
      </c>
      <c r="E314" s="54">
        <f>14-C314-D314</f>
        <v>8.4209019327129564</v>
      </c>
    </row>
    <row r="315" spans="1:6">
      <c r="A315" t="s">
        <v>516</v>
      </c>
      <c r="B315">
        <v>324.7</v>
      </c>
      <c r="C315" s="54">
        <f>2000/B315</f>
        <v>6.1595318755774562</v>
      </c>
      <c r="D315">
        <v>2</v>
      </c>
      <c r="E315" s="54">
        <f>14-C315-D315</f>
        <v>5.8404681244225438</v>
      </c>
    </row>
    <row r="316" spans="1:6">
      <c r="A316" t="s">
        <v>517</v>
      </c>
      <c r="B316">
        <v>276.8</v>
      </c>
      <c r="C316" s="54">
        <f>2000/B316</f>
        <v>7.2254335260115603</v>
      </c>
      <c r="D316">
        <v>2</v>
      </c>
      <c r="E316" s="54">
        <f>14-C316-D316</f>
        <v>4.7745664739884397</v>
      </c>
    </row>
    <row r="317" spans="1:6">
      <c r="A317" t="s">
        <v>518</v>
      </c>
      <c r="B317">
        <v>254.5</v>
      </c>
      <c r="C317" s="54">
        <f>2000/B317</f>
        <v>7.8585461689587426</v>
      </c>
      <c r="D317">
        <v>2</v>
      </c>
      <c r="E317" s="54">
        <f>14-C317-D317</f>
        <v>4.1414538310412574</v>
      </c>
    </row>
    <row r="318" spans="1:6">
      <c r="A318" t="s">
        <v>519</v>
      </c>
      <c r="B318">
        <v>298.3</v>
      </c>
      <c r="C318" s="54">
        <f>2000/B318</f>
        <v>6.70465973851827</v>
      </c>
      <c r="D318">
        <v>2</v>
      </c>
      <c r="E318" s="54">
        <f>14-C318-D318</f>
        <v>5.29534026148173</v>
      </c>
    </row>
    <row r="319" spans="1:6">
      <c r="A319" t="s">
        <v>520</v>
      </c>
      <c r="B319">
        <v>265.89999999999998</v>
      </c>
      <c r="C319" s="54">
        <f>2000/B319</f>
        <v>7.5216246709289214</v>
      </c>
      <c r="D319">
        <v>2</v>
      </c>
      <c r="E319" s="54">
        <f>14-C319-D319</f>
        <v>4.4783753290710786</v>
      </c>
    </row>
    <row r="320" spans="1:6">
      <c r="A320" t="s">
        <v>521</v>
      </c>
      <c r="B320">
        <v>317.89999999999998</v>
      </c>
      <c r="C320" s="54">
        <f>2000/B320</f>
        <v>6.2912865681031773</v>
      </c>
      <c r="D320">
        <v>2</v>
      </c>
      <c r="E320" s="54">
        <f>14-C320-D320</f>
        <v>5.7087134318968227</v>
      </c>
    </row>
    <row r="321" spans="1:6">
      <c r="A321" t="s">
        <v>522</v>
      </c>
      <c r="B321">
        <v>282.60000000000002</v>
      </c>
      <c r="C321" s="54">
        <f>2000/B321</f>
        <v>7.0771408351026182</v>
      </c>
      <c r="D321">
        <v>2</v>
      </c>
      <c r="E321" s="54">
        <f>14-C321-D321</f>
        <v>4.9228591648973818</v>
      </c>
    </row>
    <row r="322" spans="1:6">
      <c r="A322" t="s">
        <v>523</v>
      </c>
      <c r="B322">
        <v>220.4</v>
      </c>
      <c r="C322" s="54">
        <f>2000/B322</f>
        <v>9.0744101633393832</v>
      </c>
      <c r="D322">
        <v>2</v>
      </c>
      <c r="E322" s="54">
        <f>14-C322-D322</f>
        <v>2.9255898366606168</v>
      </c>
    </row>
    <row r="323" spans="1:6">
      <c r="A323" t="s">
        <v>524</v>
      </c>
      <c r="B323">
        <v>345.9</v>
      </c>
      <c r="C323" s="54">
        <f>2000/B323</f>
        <v>5.7820179242555652</v>
      </c>
      <c r="D323">
        <v>2</v>
      </c>
      <c r="E323" s="54">
        <f>14-C323-D323</f>
        <v>6.217982075744434</v>
      </c>
    </row>
    <row r="324" spans="1:6">
      <c r="A324" t="s">
        <v>525</v>
      </c>
      <c r="B324">
        <v>296.7</v>
      </c>
      <c r="C324" s="54">
        <f>2000/B324</f>
        <v>6.7408156386922817</v>
      </c>
      <c r="D324">
        <v>2</v>
      </c>
      <c r="E324" s="54">
        <f>14-C324-D324</f>
        <v>5.2591843613077183</v>
      </c>
    </row>
    <row r="325" spans="1:6">
      <c r="A325" t="s">
        <v>526</v>
      </c>
      <c r="B325">
        <v>336.4</v>
      </c>
      <c r="C325" s="54">
        <f>2000/B325</f>
        <v>5.9453032104637344</v>
      </c>
      <c r="D325">
        <v>2</v>
      </c>
      <c r="E325" s="54">
        <f>14-C325-D325</f>
        <v>6.0546967895362656</v>
      </c>
    </row>
    <row r="326" spans="1:6">
      <c r="A326" t="s">
        <v>527</v>
      </c>
      <c r="B326">
        <v>226</v>
      </c>
      <c r="C326" s="54">
        <f>2000/B326</f>
        <v>8.8495575221238933</v>
      </c>
      <c r="D326">
        <v>2</v>
      </c>
      <c r="E326" s="54">
        <f>14-C326-D326</f>
        <v>3.1504424778761067</v>
      </c>
    </row>
    <row r="327" spans="1:6">
      <c r="A327" t="s">
        <v>528</v>
      </c>
      <c r="B327" s="289">
        <v>249.4</v>
      </c>
      <c r="C327" s="54">
        <f t="shared" ref="C327:C390" si="20">2000/B327</f>
        <v>8.019246190858059</v>
      </c>
      <c r="D327">
        <v>2</v>
      </c>
      <c r="E327" s="290">
        <f>12-C327</f>
        <v>3.980753809141941</v>
      </c>
    </row>
    <row r="328" spans="1:6">
      <c r="A328" t="s">
        <v>529</v>
      </c>
      <c r="B328" s="289">
        <v>353.2</v>
      </c>
      <c r="C328" s="54">
        <f t="shared" si="20"/>
        <v>5.6625141562853907</v>
      </c>
      <c r="D328">
        <v>2</v>
      </c>
      <c r="E328" s="290">
        <f t="shared" ref="E328:E391" si="21">12-C328</f>
        <v>6.3374858437146093</v>
      </c>
    </row>
    <row r="329" spans="1:6">
      <c r="A329" t="s">
        <v>530</v>
      </c>
      <c r="B329" s="289">
        <v>342.6</v>
      </c>
      <c r="C329" s="54">
        <f t="shared" si="20"/>
        <v>5.8377116170461179</v>
      </c>
      <c r="D329">
        <v>2</v>
      </c>
      <c r="E329" s="290">
        <f t="shared" si="21"/>
        <v>6.1622883829538821</v>
      </c>
    </row>
    <row r="330" spans="1:6">
      <c r="A330" t="s">
        <v>531</v>
      </c>
      <c r="B330" s="289">
        <v>220.7</v>
      </c>
      <c r="C330" s="54">
        <f t="shared" si="20"/>
        <v>9.0620752152242865</v>
      </c>
      <c r="D330">
        <v>2</v>
      </c>
      <c r="E330" s="290">
        <f t="shared" si="21"/>
        <v>2.9379247847757135</v>
      </c>
    </row>
    <row r="331" spans="1:6">
      <c r="A331" t="s">
        <v>532</v>
      </c>
      <c r="B331" s="289">
        <v>314.5</v>
      </c>
      <c r="C331" s="54">
        <f t="shared" si="20"/>
        <v>6.3593004769475359</v>
      </c>
      <c r="D331">
        <v>2</v>
      </c>
      <c r="E331" s="290">
        <f t="shared" si="21"/>
        <v>5.6406995230524641</v>
      </c>
    </row>
    <row r="332" spans="1:6">
      <c r="A332" t="s">
        <v>533</v>
      </c>
      <c r="B332" s="289">
        <v>304.89999999999998</v>
      </c>
      <c r="C332" s="54">
        <f t="shared" si="20"/>
        <v>6.5595277140045924</v>
      </c>
      <c r="D332">
        <v>2</v>
      </c>
      <c r="E332" s="290">
        <f t="shared" si="21"/>
        <v>5.4404722859954076</v>
      </c>
    </row>
    <row r="333" spans="1:6">
      <c r="A333" t="s">
        <v>534</v>
      </c>
      <c r="B333" s="289">
        <v>188.6</v>
      </c>
      <c r="C333" s="54">
        <f t="shared" si="20"/>
        <v>10.604453870625663</v>
      </c>
      <c r="D333">
        <v>2</v>
      </c>
      <c r="E333" s="290">
        <f t="shared" si="21"/>
        <v>1.3955461293743365</v>
      </c>
    </row>
    <row r="334" spans="1:6">
      <c r="A334" t="s">
        <v>535</v>
      </c>
      <c r="B334" s="289">
        <v>349</v>
      </c>
      <c r="C334" s="54">
        <f t="shared" si="20"/>
        <v>5.7306590257879657</v>
      </c>
      <c r="D334">
        <v>2</v>
      </c>
      <c r="E334" s="290">
        <f t="shared" si="21"/>
        <v>6.2693409742120343</v>
      </c>
    </row>
    <row r="335" spans="1:6">
      <c r="A335" t="s">
        <v>536</v>
      </c>
      <c r="B335" s="289">
        <v>134.5</v>
      </c>
      <c r="C335" s="54">
        <f t="shared" si="20"/>
        <v>14.869888475836431</v>
      </c>
      <c r="D335">
        <v>2</v>
      </c>
      <c r="E335" s="290">
        <f t="shared" si="21"/>
        <v>-2.8698884758364311</v>
      </c>
      <c r="F335">
        <f>B335/1000*12</f>
        <v>1.6140000000000001</v>
      </c>
    </row>
    <row r="336" spans="1:6">
      <c r="A336" t="s">
        <v>537</v>
      </c>
      <c r="B336" s="289">
        <v>413.3</v>
      </c>
      <c r="C336" s="54">
        <f t="shared" si="20"/>
        <v>4.8390999274135007</v>
      </c>
      <c r="D336">
        <v>2</v>
      </c>
      <c r="E336" s="290">
        <f t="shared" si="21"/>
        <v>7.1609000725864993</v>
      </c>
    </row>
    <row r="337" spans="1:5">
      <c r="A337" t="s">
        <v>538</v>
      </c>
      <c r="B337" s="289">
        <v>285.89999999999998</v>
      </c>
      <c r="C337" s="54">
        <f t="shared" si="20"/>
        <v>6.995452955578874</v>
      </c>
      <c r="D337">
        <v>2</v>
      </c>
      <c r="E337" s="290">
        <f t="shared" si="21"/>
        <v>5.004547044421126</v>
      </c>
    </row>
    <row r="338" spans="1:5">
      <c r="A338" t="s">
        <v>539</v>
      </c>
      <c r="B338" s="289">
        <v>294.2</v>
      </c>
      <c r="C338" s="54">
        <f t="shared" si="20"/>
        <v>6.7980965329707681</v>
      </c>
      <c r="D338">
        <v>2</v>
      </c>
      <c r="E338" s="290">
        <f t="shared" si="21"/>
        <v>5.2019034670292319</v>
      </c>
    </row>
    <row r="339" spans="1:5">
      <c r="A339" t="s">
        <v>540</v>
      </c>
      <c r="B339" s="289">
        <v>173.7</v>
      </c>
      <c r="C339" s="54">
        <f t="shared" si="20"/>
        <v>11.514104778353484</v>
      </c>
      <c r="D339">
        <v>2</v>
      </c>
      <c r="E339" s="290">
        <f t="shared" si="21"/>
        <v>0.48589522164651555</v>
      </c>
    </row>
    <row r="340" spans="1:5">
      <c r="A340" t="s">
        <v>541</v>
      </c>
      <c r="B340" s="289">
        <v>303.89999999999998</v>
      </c>
      <c r="C340" s="54">
        <f t="shared" si="20"/>
        <v>6.5811122079631463</v>
      </c>
      <c r="D340">
        <v>2</v>
      </c>
      <c r="E340" s="290">
        <f t="shared" si="21"/>
        <v>5.4188877920368537</v>
      </c>
    </row>
    <row r="341" spans="1:5">
      <c r="A341" t="s">
        <v>542</v>
      </c>
      <c r="B341" s="289">
        <v>293.89999999999998</v>
      </c>
      <c r="C341" s="54">
        <f t="shared" si="20"/>
        <v>6.8050357264375645</v>
      </c>
      <c r="D341">
        <v>2</v>
      </c>
      <c r="E341" s="290">
        <f t="shared" si="21"/>
        <v>5.1949642735624355</v>
      </c>
    </row>
    <row r="342" spans="1:5">
      <c r="A342" t="s">
        <v>543</v>
      </c>
      <c r="B342" s="289">
        <v>230.3</v>
      </c>
      <c r="C342" s="54">
        <f t="shared" si="20"/>
        <v>8.6843247937472849</v>
      </c>
      <c r="D342">
        <v>2</v>
      </c>
      <c r="E342" s="290">
        <f t="shared" si="21"/>
        <v>3.3156752062527151</v>
      </c>
    </row>
    <row r="343" spans="1:5">
      <c r="A343" t="s">
        <v>544</v>
      </c>
      <c r="B343" s="289">
        <v>287.5</v>
      </c>
      <c r="C343" s="54">
        <f t="shared" si="20"/>
        <v>6.9565217391304346</v>
      </c>
      <c r="D343">
        <v>2</v>
      </c>
      <c r="E343" s="290">
        <f t="shared" si="21"/>
        <v>5.0434782608695654</v>
      </c>
    </row>
    <row r="344" spans="1:5">
      <c r="A344" t="s">
        <v>545</v>
      </c>
      <c r="B344" s="289">
        <v>295.5</v>
      </c>
      <c r="C344" s="54">
        <f t="shared" si="20"/>
        <v>6.7681895093062607</v>
      </c>
      <c r="D344">
        <v>2</v>
      </c>
      <c r="E344" s="290">
        <f t="shared" si="21"/>
        <v>5.2318104906937393</v>
      </c>
    </row>
    <row r="345" spans="1:5">
      <c r="A345" t="s">
        <v>546</v>
      </c>
      <c r="B345" s="289">
        <v>418.1</v>
      </c>
      <c r="C345" s="54">
        <f t="shared" si="20"/>
        <v>4.7835446065534555</v>
      </c>
      <c r="D345">
        <v>2</v>
      </c>
      <c r="E345" s="290">
        <f t="shared" si="21"/>
        <v>7.2164553934465445</v>
      </c>
    </row>
    <row r="346" spans="1:5">
      <c r="A346" t="s">
        <v>547</v>
      </c>
      <c r="B346" s="289">
        <v>493</v>
      </c>
      <c r="C346" s="54">
        <f t="shared" si="20"/>
        <v>4.056795131845842</v>
      </c>
      <c r="D346">
        <v>2</v>
      </c>
      <c r="E346" s="290">
        <f t="shared" si="21"/>
        <v>7.943204868154158</v>
      </c>
    </row>
    <row r="347" spans="1:5">
      <c r="A347" t="s">
        <v>548</v>
      </c>
      <c r="B347" s="289">
        <v>472.9</v>
      </c>
      <c r="C347" s="54">
        <f t="shared" si="20"/>
        <v>4.229223937407486</v>
      </c>
      <c r="D347">
        <v>2</v>
      </c>
      <c r="E347" s="290">
        <f t="shared" si="21"/>
        <v>7.770776062592514</v>
      </c>
    </row>
    <row r="348" spans="1:5">
      <c r="A348" t="s">
        <v>549</v>
      </c>
      <c r="B348" s="289">
        <v>234.7</v>
      </c>
      <c r="C348" s="54">
        <f t="shared" si="20"/>
        <v>8.5215168299957398</v>
      </c>
      <c r="D348">
        <v>2</v>
      </c>
      <c r="E348" s="290">
        <f t="shared" si="21"/>
        <v>3.4784831700042602</v>
      </c>
    </row>
    <row r="349" spans="1:5">
      <c r="A349" t="s">
        <v>550</v>
      </c>
      <c r="B349" s="289">
        <v>260.5</v>
      </c>
      <c r="C349" s="54">
        <f t="shared" si="20"/>
        <v>7.6775431861804222</v>
      </c>
      <c r="D349">
        <v>2</v>
      </c>
      <c r="E349" s="290">
        <f t="shared" si="21"/>
        <v>4.3224568138195778</v>
      </c>
    </row>
    <row r="350" spans="1:5">
      <c r="A350" t="s">
        <v>551</v>
      </c>
      <c r="B350" s="289">
        <v>387.9</v>
      </c>
      <c r="C350" s="54">
        <f t="shared" si="20"/>
        <v>5.1559680329981958</v>
      </c>
      <c r="D350">
        <v>2</v>
      </c>
      <c r="E350" s="290">
        <f t="shared" si="21"/>
        <v>6.8440319670018042</v>
      </c>
    </row>
    <row r="351" spans="1:5">
      <c r="A351" t="s">
        <v>552</v>
      </c>
      <c r="B351" s="289">
        <v>214.6</v>
      </c>
      <c r="C351" s="54">
        <f t="shared" si="20"/>
        <v>9.3196644920782852</v>
      </c>
      <c r="D351">
        <v>2</v>
      </c>
      <c r="E351" s="290">
        <f t="shared" si="21"/>
        <v>2.6803355079217148</v>
      </c>
    </row>
    <row r="352" spans="1:5">
      <c r="A352" t="s">
        <v>553</v>
      </c>
      <c r="B352" s="289">
        <v>312.89999999999998</v>
      </c>
      <c r="C352" s="54">
        <f t="shared" si="20"/>
        <v>6.3918184723553857</v>
      </c>
      <c r="D352">
        <v>2</v>
      </c>
      <c r="E352" s="290">
        <f t="shared" si="21"/>
        <v>5.6081815276446143</v>
      </c>
    </row>
    <row r="353" spans="1:6">
      <c r="A353" t="s">
        <v>554</v>
      </c>
      <c r="B353" s="289">
        <v>334</v>
      </c>
      <c r="C353" s="54">
        <f t="shared" si="20"/>
        <v>5.9880239520958085</v>
      </c>
      <c r="D353">
        <v>2</v>
      </c>
      <c r="E353" s="290">
        <f t="shared" si="21"/>
        <v>6.0119760479041915</v>
      </c>
    </row>
    <row r="354" spans="1:6">
      <c r="A354" t="s">
        <v>555</v>
      </c>
      <c r="B354" s="289">
        <v>201.4</v>
      </c>
      <c r="C354" s="54">
        <f t="shared" si="20"/>
        <v>9.9304865938430975</v>
      </c>
      <c r="D354">
        <v>2</v>
      </c>
      <c r="E354" s="290">
        <f t="shared" si="21"/>
        <v>2.0695134061569025</v>
      </c>
    </row>
    <row r="355" spans="1:6">
      <c r="A355" t="s">
        <v>556</v>
      </c>
      <c r="B355" s="289">
        <v>169</v>
      </c>
      <c r="C355" s="54">
        <f t="shared" si="20"/>
        <v>11.834319526627219</v>
      </c>
      <c r="D355">
        <v>2</v>
      </c>
      <c r="E355" s="290">
        <f t="shared" si="21"/>
        <v>0.16568047337278102</v>
      </c>
    </row>
    <row r="356" spans="1:6">
      <c r="A356" t="s">
        <v>557</v>
      </c>
      <c r="B356" s="289">
        <v>226.8</v>
      </c>
      <c r="C356" s="54">
        <f t="shared" si="20"/>
        <v>8.8183421516754841</v>
      </c>
      <c r="D356">
        <v>2</v>
      </c>
      <c r="E356" s="290">
        <f t="shared" si="21"/>
        <v>3.1816578483245159</v>
      </c>
    </row>
    <row r="357" spans="1:6">
      <c r="A357" t="s">
        <v>558</v>
      </c>
      <c r="B357" s="289">
        <v>203.1</v>
      </c>
      <c r="C357" s="54">
        <f t="shared" si="20"/>
        <v>9.8473658296405713</v>
      </c>
      <c r="D357">
        <v>2</v>
      </c>
      <c r="E357" s="290">
        <f t="shared" si="21"/>
        <v>2.1526341703594287</v>
      </c>
    </row>
    <row r="358" spans="1:6">
      <c r="A358" t="s">
        <v>559</v>
      </c>
      <c r="B358" s="289">
        <v>297.89999999999998</v>
      </c>
      <c r="C358" s="54">
        <f t="shared" si="20"/>
        <v>6.7136623027861706</v>
      </c>
      <c r="D358">
        <v>2</v>
      </c>
      <c r="E358" s="290">
        <f t="shared" si="21"/>
        <v>5.2863376972138294</v>
      </c>
    </row>
    <row r="359" spans="1:6">
      <c r="A359" t="s">
        <v>560</v>
      </c>
      <c r="B359" s="289">
        <v>287</v>
      </c>
      <c r="C359" s="54">
        <f t="shared" si="20"/>
        <v>6.968641114982578</v>
      </c>
      <c r="D359">
        <v>2</v>
      </c>
      <c r="E359" s="290">
        <f t="shared" si="21"/>
        <v>5.031358885017422</v>
      </c>
    </row>
    <row r="360" spans="1:6">
      <c r="A360" t="s">
        <v>561</v>
      </c>
      <c r="B360" s="289">
        <v>248.9</v>
      </c>
      <c r="C360" s="54">
        <f t="shared" si="20"/>
        <v>8.0353555644837282</v>
      </c>
      <c r="D360">
        <v>2</v>
      </c>
      <c r="E360" s="290">
        <f t="shared" si="21"/>
        <v>3.9646444355162718</v>
      </c>
    </row>
    <row r="361" spans="1:6">
      <c r="A361" t="s">
        <v>562</v>
      </c>
      <c r="B361" s="289">
        <v>285.3</v>
      </c>
      <c r="C361" s="54">
        <f t="shared" si="20"/>
        <v>7.0101647388713628</v>
      </c>
      <c r="D361">
        <v>2</v>
      </c>
      <c r="E361" s="290">
        <f t="shared" si="21"/>
        <v>4.9898352611286372</v>
      </c>
    </row>
    <row r="362" spans="1:6">
      <c r="A362" t="s">
        <v>563</v>
      </c>
      <c r="B362" s="289">
        <v>2.9</v>
      </c>
      <c r="C362" s="54">
        <f t="shared" si="20"/>
        <v>689.65517241379314</v>
      </c>
      <c r="D362">
        <v>2</v>
      </c>
      <c r="E362" s="290">
        <f t="shared" si="21"/>
        <v>-677.65517241379314</v>
      </c>
      <c r="F362">
        <f>B362/1000*12</f>
        <v>3.4799999999999998E-2</v>
      </c>
    </row>
    <row r="363" spans="1:6">
      <c r="A363" t="s">
        <v>564</v>
      </c>
      <c r="B363" s="289">
        <v>292.39999999999998</v>
      </c>
      <c r="C363" s="54">
        <f t="shared" si="20"/>
        <v>6.8399452804377567</v>
      </c>
      <c r="D363">
        <v>2</v>
      </c>
      <c r="E363" s="290">
        <f t="shared" si="21"/>
        <v>5.1600547195622433</v>
      </c>
    </row>
    <row r="364" spans="1:6">
      <c r="A364" t="s">
        <v>565</v>
      </c>
      <c r="B364" s="289">
        <v>246.5</v>
      </c>
      <c r="C364" s="54">
        <f t="shared" si="20"/>
        <v>8.1135902636916839</v>
      </c>
      <c r="D364">
        <v>2</v>
      </c>
      <c r="E364" s="290">
        <f t="shared" si="21"/>
        <v>3.8864097363083161</v>
      </c>
    </row>
    <row r="365" spans="1:6">
      <c r="A365" t="s">
        <v>566</v>
      </c>
      <c r="B365" s="289">
        <v>203.9</v>
      </c>
      <c r="C365" s="54">
        <f t="shared" si="20"/>
        <v>9.8087297694948496</v>
      </c>
      <c r="D365">
        <v>2</v>
      </c>
      <c r="E365" s="290">
        <f t="shared" si="21"/>
        <v>2.1912702305051504</v>
      </c>
    </row>
    <row r="366" spans="1:6">
      <c r="A366" t="s">
        <v>567</v>
      </c>
      <c r="B366" s="289">
        <v>369.5</v>
      </c>
      <c r="C366" s="54">
        <f t="shared" si="20"/>
        <v>5.4127198917456019</v>
      </c>
      <c r="D366">
        <v>2</v>
      </c>
      <c r="E366" s="290">
        <f t="shared" si="21"/>
        <v>6.5872801082543981</v>
      </c>
    </row>
    <row r="367" spans="1:6">
      <c r="A367" t="s">
        <v>568</v>
      </c>
      <c r="B367" s="289">
        <v>110.9</v>
      </c>
      <c r="C367" s="54">
        <f t="shared" si="20"/>
        <v>18.034265103697024</v>
      </c>
      <c r="D367">
        <v>2</v>
      </c>
      <c r="E367" s="290">
        <f t="shared" si="21"/>
        <v>-6.0342651036970238</v>
      </c>
      <c r="F367">
        <f>B367/1000*12</f>
        <v>1.3308000000000002</v>
      </c>
    </row>
    <row r="368" spans="1:6">
      <c r="A368" t="s">
        <v>569</v>
      </c>
      <c r="B368" s="289">
        <v>298.10000000000002</v>
      </c>
      <c r="C368" s="54">
        <f t="shared" si="20"/>
        <v>6.7091580006709153</v>
      </c>
      <c r="D368">
        <v>2</v>
      </c>
      <c r="E368" s="290">
        <f t="shared" si="21"/>
        <v>5.2908419993290847</v>
      </c>
    </row>
    <row r="369" spans="1:6">
      <c r="A369" t="s">
        <v>570</v>
      </c>
      <c r="B369" s="289">
        <v>171</v>
      </c>
      <c r="C369" s="54">
        <f t="shared" si="20"/>
        <v>11.695906432748538</v>
      </c>
      <c r="D369">
        <v>2</v>
      </c>
      <c r="E369" s="290">
        <f t="shared" si="21"/>
        <v>0.30409356725146175</v>
      </c>
    </row>
    <row r="370" spans="1:6">
      <c r="A370" t="s">
        <v>571</v>
      </c>
      <c r="B370" s="289">
        <v>133.30000000000001</v>
      </c>
      <c r="C370" s="54">
        <f t="shared" si="20"/>
        <v>15.003750937734432</v>
      </c>
      <c r="D370">
        <v>2</v>
      </c>
      <c r="E370" s="290">
        <f t="shared" si="21"/>
        <v>-3.0037509377344325</v>
      </c>
      <c r="F370">
        <f>B370/1000*12</f>
        <v>1.5996000000000001</v>
      </c>
    </row>
    <row r="371" spans="1:6">
      <c r="A371" t="s">
        <v>572</v>
      </c>
      <c r="B371" s="289">
        <v>298.7</v>
      </c>
      <c r="C371" s="54">
        <f t="shared" si="20"/>
        <v>6.6956812855708074</v>
      </c>
      <c r="D371">
        <v>2</v>
      </c>
      <c r="E371" s="290">
        <f t="shared" si="21"/>
        <v>5.3043187144291926</v>
      </c>
    </row>
    <row r="372" spans="1:6">
      <c r="A372" t="s">
        <v>573</v>
      </c>
      <c r="B372" s="289">
        <v>205</v>
      </c>
      <c r="C372" s="54">
        <f t="shared" si="20"/>
        <v>9.7560975609756095</v>
      </c>
      <c r="D372">
        <v>2</v>
      </c>
      <c r="E372" s="290">
        <f t="shared" si="21"/>
        <v>2.2439024390243905</v>
      </c>
    </row>
    <row r="373" spans="1:6" s="13" customFormat="1">
      <c r="A373" s="13" t="s">
        <v>574</v>
      </c>
      <c r="B373" s="13">
        <v>151.1</v>
      </c>
      <c r="C373" s="54">
        <f t="shared" si="20"/>
        <v>13.236267372600928</v>
      </c>
      <c r="D373">
        <v>2</v>
      </c>
      <c r="E373" s="290">
        <f t="shared" si="21"/>
        <v>-1.2362673726009277</v>
      </c>
      <c r="F373" s="13">
        <f>B373/1000*12</f>
        <v>1.8131999999999997</v>
      </c>
    </row>
    <row r="374" spans="1:6" s="13" customFormat="1">
      <c r="A374" s="13" t="s">
        <v>575</v>
      </c>
      <c r="B374" s="13">
        <v>216.7</v>
      </c>
      <c r="C374" s="54">
        <f t="shared" si="20"/>
        <v>9.2293493308721732</v>
      </c>
      <c r="D374">
        <v>2</v>
      </c>
      <c r="E374" s="290">
        <f t="shared" si="21"/>
        <v>2.7706506691278268</v>
      </c>
    </row>
    <row r="375" spans="1:6" s="13" customFormat="1">
      <c r="A375" s="13" t="s">
        <v>576</v>
      </c>
      <c r="B375" s="13">
        <v>134.9</v>
      </c>
      <c r="C375" s="54">
        <f t="shared" si="20"/>
        <v>14.825796886582653</v>
      </c>
      <c r="D375">
        <v>2</v>
      </c>
      <c r="E375" s="290">
        <f t="shared" si="21"/>
        <v>-2.825796886582653</v>
      </c>
      <c r="F375" s="13">
        <f t="shared" ref="F374:F398" si="22">B375/1000*12</f>
        <v>1.6187999999999998</v>
      </c>
    </row>
    <row r="376" spans="1:6" s="13" customFormat="1">
      <c r="A376" s="13" t="s">
        <v>577</v>
      </c>
      <c r="B376" s="13">
        <v>221.1</v>
      </c>
      <c r="C376" s="54">
        <f t="shared" si="20"/>
        <v>9.0456806874717319</v>
      </c>
      <c r="D376">
        <v>2</v>
      </c>
      <c r="E376" s="290">
        <f t="shared" si="21"/>
        <v>2.9543193125282681</v>
      </c>
    </row>
    <row r="377" spans="1:6" s="167" customFormat="1">
      <c r="A377" s="167" t="s">
        <v>578</v>
      </c>
      <c r="B377" s="167">
        <v>95.5</v>
      </c>
      <c r="C377" s="297">
        <f t="shared" si="20"/>
        <v>20.94240837696335</v>
      </c>
      <c r="D377" s="167">
        <v>2</v>
      </c>
      <c r="E377" s="298">
        <f t="shared" si="21"/>
        <v>-8.9424083769633498</v>
      </c>
      <c r="F377" s="167">
        <f t="shared" si="22"/>
        <v>1.1459999999999999</v>
      </c>
    </row>
    <row r="378" spans="1:6" s="167" customFormat="1">
      <c r="A378" s="167" t="s">
        <v>579</v>
      </c>
      <c r="B378" s="167">
        <v>112.9</v>
      </c>
      <c r="C378" s="297">
        <f t="shared" si="20"/>
        <v>17.714791851195749</v>
      </c>
      <c r="D378" s="167">
        <v>2</v>
      </c>
      <c r="E378" s="298">
        <f t="shared" si="21"/>
        <v>-5.7147918511957485</v>
      </c>
      <c r="F378" s="167">
        <f t="shared" si="22"/>
        <v>1.3548</v>
      </c>
    </row>
    <row r="379" spans="1:6" s="13" customFormat="1">
      <c r="A379" s="13" t="s">
        <v>580</v>
      </c>
      <c r="B379" s="13">
        <v>254.3</v>
      </c>
      <c r="C379" s="54">
        <f t="shared" si="20"/>
        <v>7.8647267007471484</v>
      </c>
      <c r="D379">
        <v>2</v>
      </c>
      <c r="E379" s="290">
        <f>12-C379</f>
        <v>4.1352732992528516</v>
      </c>
    </row>
    <row r="380" spans="1:6" s="13" customFormat="1">
      <c r="A380" s="13" t="s">
        <v>581</v>
      </c>
      <c r="B380" s="13">
        <v>268.89999999999998</v>
      </c>
      <c r="C380" s="54">
        <f t="shared" si="20"/>
        <v>7.4377091855708448</v>
      </c>
      <c r="D380">
        <v>2</v>
      </c>
      <c r="E380" s="290">
        <f t="shared" si="21"/>
        <v>4.5622908144291552</v>
      </c>
    </row>
    <row r="381" spans="1:6" s="167" customFormat="1">
      <c r="A381" s="167" t="s">
        <v>582</v>
      </c>
      <c r="B381" s="167">
        <v>103.9</v>
      </c>
      <c r="C381" s="297">
        <f t="shared" si="20"/>
        <v>19.249278152069298</v>
      </c>
      <c r="D381" s="167">
        <v>2</v>
      </c>
      <c r="E381" s="298">
        <f t="shared" si="21"/>
        <v>-7.2492781520692979</v>
      </c>
      <c r="F381" s="167">
        <f t="shared" si="22"/>
        <v>1.2468000000000001</v>
      </c>
    </row>
    <row r="382" spans="1:6" s="167" customFormat="1">
      <c r="A382" s="167" t="s">
        <v>583</v>
      </c>
      <c r="B382" s="167">
        <v>99.7</v>
      </c>
      <c r="C382" s="297">
        <f t="shared" si="20"/>
        <v>20.060180541624874</v>
      </c>
      <c r="D382" s="167">
        <v>2</v>
      </c>
      <c r="E382" s="298">
        <f t="shared" si="21"/>
        <v>-8.0601805416248737</v>
      </c>
      <c r="F382" s="167">
        <f t="shared" si="22"/>
        <v>1.1963999999999999</v>
      </c>
    </row>
    <row r="383" spans="1:6" s="13" customFormat="1">
      <c r="A383" s="13" t="s">
        <v>584</v>
      </c>
      <c r="B383" s="13">
        <v>186.3</v>
      </c>
      <c r="C383" s="54">
        <f t="shared" si="20"/>
        <v>10.735373054213634</v>
      </c>
      <c r="D383">
        <v>2</v>
      </c>
      <c r="E383" s="290">
        <f t="shared" si="21"/>
        <v>1.2646269457863664</v>
      </c>
    </row>
    <row r="384" spans="1:6" s="13" customFormat="1">
      <c r="A384" s="13" t="s">
        <v>585</v>
      </c>
      <c r="B384" s="13">
        <v>212.6</v>
      </c>
      <c r="C384" s="54">
        <f t="shared" si="20"/>
        <v>9.4073377234242717</v>
      </c>
      <c r="D384">
        <v>2</v>
      </c>
      <c r="E384" s="290">
        <f t="shared" si="21"/>
        <v>2.5926622765757283</v>
      </c>
    </row>
    <row r="385" spans="1:6" s="13" customFormat="1">
      <c r="A385" s="13" t="s">
        <v>586</v>
      </c>
      <c r="B385" s="13">
        <v>250.6</v>
      </c>
      <c r="C385" s="54">
        <f t="shared" si="20"/>
        <v>7.9808459696727851</v>
      </c>
      <c r="D385">
        <v>2</v>
      </c>
      <c r="E385" s="290">
        <f t="shared" si="21"/>
        <v>4.0191540303272149</v>
      </c>
    </row>
    <row r="386" spans="1:6" s="13" customFormat="1">
      <c r="A386" s="13" t="s">
        <v>587</v>
      </c>
      <c r="B386" s="13">
        <v>186.2</v>
      </c>
      <c r="C386" s="54">
        <f t="shared" si="20"/>
        <v>10.741138560687434</v>
      </c>
      <c r="D386">
        <v>2</v>
      </c>
      <c r="E386" s="290">
        <f>12-C386</f>
        <v>1.2588614393125663</v>
      </c>
    </row>
    <row r="387" spans="1:6" s="167" customFormat="1">
      <c r="A387" s="167" t="s">
        <v>588</v>
      </c>
      <c r="B387" s="167">
        <v>76.7</v>
      </c>
      <c r="C387" s="297">
        <f t="shared" si="20"/>
        <v>26.07561929595828</v>
      </c>
      <c r="D387" s="167">
        <v>2</v>
      </c>
      <c r="E387" s="298">
        <f t="shared" si="21"/>
        <v>-14.07561929595828</v>
      </c>
      <c r="F387" s="167">
        <f t="shared" si="22"/>
        <v>0.92040000000000011</v>
      </c>
    </row>
    <row r="388" spans="1:6" s="13" customFormat="1">
      <c r="A388" s="13" t="s">
        <v>589</v>
      </c>
      <c r="B388" s="13">
        <v>492.9</v>
      </c>
      <c r="C388" s="54">
        <f t="shared" si="20"/>
        <v>4.057618178129438</v>
      </c>
      <c r="D388">
        <v>2</v>
      </c>
      <c r="E388" s="290">
        <f t="shared" si="21"/>
        <v>7.942381821870562</v>
      </c>
    </row>
    <row r="389" spans="1:6" s="13" customFormat="1">
      <c r="A389" s="13" t="s">
        <v>590</v>
      </c>
      <c r="B389" s="13">
        <v>267.60000000000002</v>
      </c>
      <c r="C389" s="54">
        <f t="shared" si="20"/>
        <v>7.4738415545590424</v>
      </c>
      <c r="D389">
        <v>2</v>
      </c>
      <c r="E389" s="290">
        <f t="shared" si="21"/>
        <v>4.5261584454409576</v>
      </c>
    </row>
    <row r="390" spans="1:6" s="13" customFormat="1">
      <c r="A390" s="13" t="s">
        <v>591</v>
      </c>
      <c r="B390" s="13">
        <v>181.8</v>
      </c>
      <c r="C390" s="54">
        <f t="shared" si="20"/>
        <v>11.001100110011</v>
      </c>
      <c r="D390">
        <v>2</v>
      </c>
      <c r="E390" s="290">
        <f t="shared" si="21"/>
        <v>0.99889988998899959</v>
      </c>
    </row>
    <row r="391" spans="1:6" s="13" customFormat="1">
      <c r="A391" s="13" t="s">
        <v>592</v>
      </c>
      <c r="B391" s="13">
        <v>150.19999999999999</v>
      </c>
      <c r="C391" s="54">
        <f t="shared" ref="C391:C398" si="23">2000/B391</f>
        <v>13.315579227696405</v>
      </c>
      <c r="D391">
        <v>2</v>
      </c>
      <c r="E391" s="290">
        <f t="shared" si="21"/>
        <v>-1.3155792276964053</v>
      </c>
      <c r="F391" s="13">
        <f t="shared" si="22"/>
        <v>1.8024</v>
      </c>
    </row>
    <row r="392" spans="1:6" s="13" customFormat="1">
      <c r="A392" s="13" t="s">
        <v>593</v>
      </c>
      <c r="B392" s="13">
        <v>215.9</v>
      </c>
      <c r="C392" s="54">
        <f t="shared" si="23"/>
        <v>9.263547938860583</v>
      </c>
      <c r="D392">
        <v>2</v>
      </c>
      <c r="E392" s="290">
        <f t="shared" ref="E392:E398" si="24">12-C392</f>
        <v>2.736452061139417</v>
      </c>
    </row>
    <row r="393" spans="1:6" s="13" customFormat="1">
      <c r="A393" s="13" t="s">
        <v>594</v>
      </c>
      <c r="B393" s="13">
        <v>384.4</v>
      </c>
      <c r="C393" s="54">
        <f t="shared" si="23"/>
        <v>5.2029136316337148</v>
      </c>
      <c r="D393">
        <v>2</v>
      </c>
      <c r="E393" s="290">
        <f t="shared" si="24"/>
        <v>6.7970863683662852</v>
      </c>
    </row>
    <row r="394" spans="1:6" s="13" customFormat="1">
      <c r="A394" s="13" t="s">
        <v>595</v>
      </c>
      <c r="B394" s="13">
        <v>193.7</v>
      </c>
      <c r="C394" s="54">
        <f t="shared" si="23"/>
        <v>10.325245224574084</v>
      </c>
      <c r="D394">
        <v>2</v>
      </c>
      <c r="E394" s="290">
        <f t="shared" si="24"/>
        <v>1.6747547754259156</v>
      </c>
    </row>
    <row r="395" spans="1:6" s="13" customFormat="1">
      <c r="A395" s="13" t="s">
        <v>596</v>
      </c>
      <c r="B395" s="13">
        <v>158.1</v>
      </c>
      <c r="C395" s="54">
        <f t="shared" si="23"/>
        <v>12.65022137887413</v>
      </c>
      <c r="D395">
        <v>2</v>
      </c>
      <c r="E395" s="290">
        <f t="shared" si="24"/>
        <v>-0.65022137887413045</v>
      </c>
      <c r="F395" s="13">
        <f t="shared" si="22"/>
        <v>1.8971999999999998</v>
      </c>
    </row>
    <row r="396" spans="1:6" s="13" customFormat="1">
      <c r="A396" s="13" t="s">
        <v>597</v>
      </c>
      <c r="B396" s="13">
        <v>225.6</v>
      </c>
      <c r="C396" s="54">
        <f t="shared" si="23"/>
        <v>8.8652482269503547</v>
      </c>
      <c r="D396">
        <v>2</v>
      </c>
      <c r="E396" s="290">
        <f t="shared" si="24"/>
        <v>3.1347517730496453</v>
      </c>
    </row>
    <row r="397" spans="1:6" s="13" customFormat="1">
      <c r="A397" s="13" t="s">
        <v>598</v>
      </c>
      <c r="B397" s="13">
        <v>340.2</v>
      </c>
      <c r="C397" s="54">
        <f t="shared" si="23"/>
        <v>5.8788947677836569</v>
      </c>
      <c r="D397">
        <v>2</v>
      </c>
      <c r="E397" s="290">
        <f t="shared" si="24"/>
        <v>6.1211052322163431</v>
      </c>
    </row>
    <row r="398" spans="1:6" s="13" customFormat="1">
      <c r="A398" s="13" t="s">
        <v>599</v>
      </c>
      <c r="B398" s="13">
        <v>224.9</v>
      </c>
      <c r="C398" s="54">
        <f t="shared" si="23"/>
        <v>8.8928412627834597</v>
      </c>
      <c r="D398">
        <v>2</v>
      </c>
      <c r="E398" s="290">
        <f t="shared" si="24"/>
        <v>3.1071587372165403</v>
      </c>
    </row>
    <row r="399" spans="1:6" s="13" customFormat="1">
      <c r="E399" s="296"/>
    </row>
    <row r="400" spans="1:6" s="13" customFormat="1">
      <c r="E400" s="296"/>
    </row>
    <row r="404" spans="5:5" s="34" customFormat="1">
      <c r="E404" s="295"/>
    </row>
  </sheetData>
  <mergeCells count="2">
    <mergeCell ref="M1:O1"/>
    <mergeCell ref="I83:K83"/>
  </mergeCells>
  <printOptions gridLines="1"/>
  <pageMargins left="0.7" right="0.7" top="0.75" bottom="0.75" header="0.3" footer="0.3"/>
  <pageSetup fitToHeight="0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202F1-B51E-4D6E-BC82-AE8331377D04}">
  <dimension ref="A1:R9"/>
  <sheetViews>
    <sheetView workbookViewId="0">
      <selection activeCell="D4" sqref="D4"/>
    </sheetView>
  </sheetViews>
  <sheetFormatPr defaultRowHeight="15"/>
  <sheetData>
    <row r="1" spans="1:18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  <c r="N1" s="35"/>
      <c r="O1" s="35"/>
      <c r="P1" s="35"/>
      <c r="Q1" s="35"/>
      <c r="R1" s="35"/>
    </row>
    <row r="2" spans="1:18" ht="40.5">
      <c r="A2" s="46" t="s">
        <v>600</v>
      </c>
      <c r="B2" s="304" t="s">
        <v>376</v>
      </c>
      <c r="C2" s="304" t="s">
        <v>377</v>
      </c>
      <c r="D2" s="304" t="s">
        <v>378</v>
      </c>
      <c r="E2" s="304" t="s">
        <v>379</v>
      </c>
      <c r="F2" s="304" t="s">
        <v>380</v>
      </c>
      <c r="G2" s="305" t="s">
        <v>381</v>
      </c>
      <c r="H2" s="304" t="s">
        <v>382</v>
      </c>
      <c r="I2" s="304" t="s">
        <v>383</v>
      </c>
      <c r="J2" s="304" t="s">
        <v>384</v>
      </c>
      <c r="K2" s="306" t="s">
        <v>385</v>
      </c>
      <c r="L2" s="196" t="s">
        <v>396</v>
      </c>
      <c r="M2" s="267" t="s">
        <v>601</v>
      </c>
      <c r="N2" s="35"/>
      <c r="O2" s="35"/>
      <c r="P2" s="310" t="s">
        <v>217</v>
      </c>
      <c r="Q2" s="310"/>
      <c r="R2" s="310"/>
    </row>
    <row r="3" spans="1:18" ht="40.5">
      <c r="A3" s="46" t="s">
        <v>602</v>
      </c>
      <c r="B3" s="196" t="s">
        <v>386</v>
      </c>
      <c r="C3" s="196" t="s">
        <v>387</v>
      </c>
      <c r="D3" s="196" t="s">
        <v>388</v>
      </c>
      <c r="E3" s="196" t="s">
        <v>389</v>
      </c>
      <c r="F3" s="196" t="s">
        <v>390</v>
      </c>
      <c r="G3" s="196" t="s">
        <v>391</v>
      </c>
      <c r="H3" s="196" t="s">
        <v>392</v>
      </c>
      <c r="I3" s="196" t="s">
        <v>393</v>
      </c>
      <c r="J3" s="196" t="s">
        <v>394</v>
      </c>
      <c r="K3" s="307" t="s">
        <v>395</v>
      </c>
      <c r="L3" s="196"/>
      <c r="M3" s="269" t="s">
        <v>603</v>
      </c>
      <c r="N3" s="35"/>
      <c r="O3" s="35"/>
      <c r="P3" s="35"/>
      <c r="Q3" s="35" t="s">
        <v>219</v>
      </c>
      <c r="R3" s="35" t="s">
        <v>604</v>
      </c>
    </row>
    <row r="4" spans="1:18" ht="60.75">
      <c r="A4" s="46" t="s">
        <v>605</v>
      </c>
      <c r="B4" s="279" t="s">
        <v>492</v>
      </c>
      <c r="C4" s="279" t="s">
        <v>249</v>
      </c>
      <c r="D4" s="201" t="s">
        <v>327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71" t="s">
        <v>603</v>
      </c>
      <c r="L4" s="264" t="s">
        <v>603</v>
      </c>
      <c r="M4" s="264" t="s">
        <v>603</v>
      </c>
      <c r="N4" s="35"/>
      <c r="O4" s="35"/>
      <c r="P4" s="309" t="s">
        <v>222</v>
      </c>
      <c r="Q4" s="309">
        <v>5</v>
      </c>
      <c r="R4" s="309">
        <f>Q4*22</f>
        <v>110</v>
      </c>
    </row>
    <row r="5" spans="1:18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  <c r="N5" s="35"/>
      <c r="O5" s="35"/>
      <c r="P5" s="309" t="s">
        <v>607</v>
      </c>
      <c r="Q5" s="309">
        <v>5</v>
      </c>
      <c r="R5" s="309">
        <f t="shared" ref="R5:R6" si="0">Q5*22</f>
        <v>110</v>
      </c>
    </row>
    <row r="6" spans="1:18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  <c r="N6" s="35"/>
      <c r="O6" s="35"/>
      <c r="P6" s="35" t="s">
        <v>232</v>
      </c>
      <c r="Q6" s="309">
        <v>1</v>
      </c>
      <c r="R6" s="309">
        <f t="shared" si="0"/>
        <v>22</v>
      </c>
    </row>
    <row r="7" spans="1:18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  <c r="N7" s="35"/>
      <c r="O7" s="35"/>
      <c r="P7" s="309"/>
      <c r="Q7" s="35">
        <v>11</v>
      </c>
      <c r="R7" s="35">
        <f>SUM(R4:R6)</f>
        <v>242</v>
      </c>
    </row>
    <row r="8" spans="1:18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  <c r="N8" s="35"/>
      <c r="O8" s="35"/>
      <c r="P8" s="35"/>
      <c r="Q8" s="35"/>
      <c r="R8" s="35"/>
    </row>
    <row r="9" spans="1:18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  <c r="N9" s="35"/>
      <c r="O9" s="35"/>
      <c r="P9" s="35"/>
      <c r="Q9" s="35"/>
      <c r="R9" s="35"/>
    </row>
  </sheetData>
  <mergeCells count="1">
    <mergeCell ref="P2:R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4BB63-8B09-45EF-930D-B18D440681E3}">
  <dimension ref="A1:M9"/>
  <sheetViews>
    <sheetView workbookViewId="0">
      <selection activeCell="B2" sqref="B2"/>
    </sheetView>
  </sheetViews>
  <sheetFormatPr defaultRowHeight="15"/>
  <sheetData>
    <row r="1" spans="1:13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3" ht="27">
      <c r="A2" s="46" t="s">
        <v>600</v>
      </c>
      <c r="B2" s="267" t="s">
        <v>574</v>
      </c>
      <c r="C2" s="299" t="s">
        <v>575</v>
      </c>
      <c r="D2" s="299" t="s">
        <v>576</v>
      </c>
      <c r="E2" s="299" t="s">
        <v>577</v>
      </c>
      <c r="F2" s="299" t="s">
        <v>580</v>
      </c>
      <c r="G2" s="299" t="s">
        <v>581</v>
      </c>
      <c r="H2" s="299" t="s">
        <v>584</v>
      </c>
      <c r="I2" s="299" t="s">
        <v>585</v>
      </c>
      <c r="J2" s="299" t="s">
        <v>586</v>
      </c>
      <c r="K2" s="299" t="s">
        <v>587</v>
      </c>
      <c r="L2" s="299" t="s">
        <v>589</v>
      </c>
      <c r="M2" s="300" t="s">
        <v>612</v>
      </c>
    </row>
    <row r="3" spans="1:13" ht="27">
      <c r="A3" s="46" t="s">
        <v>602</v>
      </c>
      <c r="B3" s="301" t="s">
        <v>590</v>
      </c>
      <c r="C3" s="302" t="s">
        <v>591</v>
      </c>
      <c r="D3" s="302" t="s">
        <v>592</v>
      </c>
      <c r="E3" s="302" t="s">
        <v>593</v>
      </c>
      <c r="F3" s="302" t="s">
        <v>594</v>
      </c>
      <c r="G3" s="302" t="s">
        <v>595</v>
      </c>
      <c r="H3" s="302" t="s">
        <v>596</v>
      </c>
      <c r="I3" s="302" t="s">
        <v>597</v>
      </c>
      <c r="J3" s="302" t="s">
        <v>598</v>
      </c>
      <c r="K3" s="302" t="s">
        <v>599</v>
      </c>
      <c r="L3" s="302" t="s">
        <v>603</v>
      </c>
      <c r="M3" s="303" t="s">
        <v>603</v>
      </c>
    </row>
    <row r="4" spans="1:13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71" t="s">
        <v>603</v>
      </c>
      <c r="L4" s="265" t="s">
        <v>603</v>
      </c>
      <c r="M4" s="265" t="s">
        <v>603</v>
      </c>
    </row>
    <row r="5" spans="1:13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</row>
    <row r="6" spans="1:13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</row>
    <row r="7" spans="1:13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</row>
    <row r="8" spans="1:13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</row>
    <row r="9" spans="1:13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FBB5B-869F-4D90-AB19-E65F107B3161}">
  <dimension ref="A1:Q15"/>
  <sheetViews>
    <sheetView workbookViewId="0">
      <selection activeCell="A19" sqref="A19"/>
    </sheetView>
  </sheetViews>
  <sheetFormatPr defaultRowHeight="15"/>
  <cols>
    <col min="11" max="13" width="10" customWidth="1"/>
  </cols>
  <sheetData>
    <row r="1" spans="1:17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7" ht="34.5">
      <c r="A2" s="46" t="s">
        <v>600</v>
      </c>
      <c r="C2" s="186" t="s">
        <v>554</v>
      </c>
      <c r="E2" s="186" t="s">
        <v>556</v>
      </c>
      <c r="F2" s="186" t="s">
        <v>557</v>
      </c>
      <c r="G2" s="186" t="s">
        <v>558</v>
      </c>
      <c r="H2" s="186" t="s">
        <v>559</v>
      </c>
      <c r="I2" s="186" t="s">
        <v>560</v>
      </c>
      <c r="J2" s="186" t="s">
        <v>561</v>
      </c>
      <c r="K2" s="186" t="s">
        <v>562</v>
      </c>
      <c r="L2" s="185" t="s">
        <v>563</v>
      </c>
      <c r="M2" s="185" t="s">
        <v>613</v>
      </c>
      <c r="O2" s="310" t="s">
        <v>217</v>
      </c>
      <c r="P2" s="310"/>
      <c r="Q2" s="310"/>
    </row>
    <row r="3" spans="1:17" ht="23.25">
      <c r="A3" s="46" t="s">
        <v>602</v>
      </c>
      <c r="B3" s="186" t="s">
        <v>564</v>
      </c>
      <c r="C3" s="186" t="s">
        <v>565</v>
      </c>
      <c r="D3" s="186" t="s">
        <v>566</v>
      </c>
      <c r="E3" s="186" t="s">
        <v>567</v>
      </c>
      <c r="F3" s="186" t="s">
        <v>568</v>
      </c>
      <c r="G3" s="186" t="s">
        <v>569</v>
      </c>
      <c r="H3" s="186" t="s">
        <v>570</v>
      </c>
      <c r="I3" s="186" t="s">
        <v>571</v>
      </c>
      <c r="J3" s="186" t="s">
        <v>572</v>
      </c>
      <c r="K3" s="287" t="s">
        <v>573</v>
      </c>
      <c r="L3" s="291" t="s">
        <v>542</v>
      </c>
      <c r="M3" s="292" t="s">
        <v>603</v>
      </c>
      <c r="O3" s="35"/>
      <c r="P3" s="35" t="s">
        <v>219</v>
      </c>
      <c r="Q3" s="35" t="s">
        <v>614</v>
      </c>
    </row>
    <row r="4" spans="1:17" ht="23.25">
      <c r="A4" s="46" t="s">
        <v>605</v>
      </c>
      <c r="B4" s="186" t="s">
        <v>528</v>
      </c>
      <c r="C4" s="186" t="s">
        <v>529</v>
      </c>
      <c r="D4" s="186" t="s">
        <v>530</v>
      </c>
      <c r="E4" s="186" t="s">
        <v>531</v>
      </c>
      <c r="F4" s="186" t="s">
        <v>532</v>
      </c>
      <c r="G4" s="186" t="s">
        <v>533</v>
      </c>
      <c r="H4" s="186" t="s">
        <v>534</v>
      </c>
      <c r="I4" s="186" t="s">
        <v>535</v>
      </c>
      <c r="J4" s="186" t="s">
        <v>536</v>
      </c>
      <c r="K4" s="287" t="s">
        <v>537</v>
      </c>
      <c r="L4" s="291" t="s">
        <v>538</v>
      </c>
      <c r="M4" s="291" t="s">
        <v>539</v>
      </c>
      <c r="O4" s="309" t="s">
        <v>222</v>
      </c>
      <c r="P4" s="309">
        <v>5</v>
      </c>
      <c r="Q4" s="309">
        <f>P4*47</f>
        <v>235</v>
      </c>
    </row>
    <row r="5" spans="1:17" ht="23.25">
      <c r="A5" s="46" t="s">
        <v>606</v>
      </c>
      <c r="B5" s="186" t="s">
        <v>543</v>
      </c>
      <c r="C5" s="186" t="s">
        <v>544</v>
      </c>
      <c r="D5" s="186" t="s">
        <v>545</v>
      </c>
      <c r="E5" s="186" t="s">
        <v>546</v>
      </c>
      <c r="F5" s="186" t="s">
        <v>547</v>
      </c>
      <c r="G5" s="186" t="s">
        <v>548</v>
      </c>
      <c r="H5" s="186" t="s">
        <v>549</v>
      </c>
      <c r="I5" s="186" t="s">
        <v>550</v>
      </c>
      <c r="J5" s="186" t="s">
        <v>551</v>
      </c>
      <c r="K5" s="287" t="s">
        <v>552</v>
      </c>
      <c r="L5" s="291" t="s">
        <v>540</v>
      </c>
      <c r="M5" s="291" t="s">
        <v>541</v>
      </c>
      <c r="O5" s="309" t="s">
        <v>607</v>
      </c>
      <c r="P5" s="309">
        <v>5</v>
      </c>
      <c r="Q5" s="309">
        <f t="shared" ref="Q5:Q6" si="0">P5*47</f>
        <v>235</v>
      </c>
    </row>
    <row r="6" spans="1:17" ht="23.25">
      <c r="A6" s="46" t="s">
        <v>608</v>
      </c>
      <c r="B6" s="186" t="s">
        <v>553</v>
      </c>
      <c r="C6" s="186" t="s">
        <v>555</v>
      </c>
      <c r="D6" s="286"/>
      <c r="E6" s="286"/>
      <c r="F6" s="286"/>
      <c r="G6" s="286"/>
      <c r="H6" s="286"/>
      <c r="I6" s="286"/>
      <c r="J6" s="286"/>
      <c r="K6" s="286"/>
      <c r="L6" s="265" t="s">
        <v>603</v>
      </c>
      <c r="M6" s="288"/>
      <c r="O6" s="35" t="s">
        <v>232</v>
      </c>
      <c r="P6" s="309">
        <v>1</v>
      </c>
      <c r="Q6" s="309">
        <f t="shared" si="0"/>
        <v>47</v>
      </c>
    </row>
    <row r="7" spans="1:17" ht="20.25">
      <c r="A7" s="46" t="s">
        <v>609</v>
      </c>
      <c r="B7" s="286"/>
      <c r="C7" s="286"/>
      <c r="D7" s="286"/>
      <c r="E7" s="286"/>
      <c r="F7" s="286"/>
      <c r="G7" s="286"/>
      <c r="H7" s="286"/>
      <c r="I7" s="286"/>
      <c r="J7" s="286"/>
      <c r="K7" s="286"/>
      <c r="L7" s="186"/>
      <c r="M7" s="264" t="s">
        <v>603</v>
      </c>
      <c r="O7" s="309"/>
      <c r="P7" s="35">
        <v>11</v>
      </c>
      <c r="Q7" s="35">
        <f>SUM(Q4:Q6)</f>
        <v>517</v>
      </c>
    </row>
    <row r="8" spans="1:17" ht="20.25">
      <c r="A8" s="46" t="s">
        <v>610</v>
      </c>
      <c r="B8" s="264" t="s">
        <v>603</v>
      </c>
      <c r="C8" s="264" t="s">
        <v>603</v>
      </c>
      <c r="D8" s="264" t="s">
        <v>603</v>
      </c>
      <c r="E8" s="264" t="s">
        <v>603</v>
      </c>
      <c r="F8" s="264" t="s">
        <v>603</v>
      </c>
      <c r="G8" s="264" t="s">
        <v>603</v>
      </c>
      <c r="H8" s="264" t="s">
        <v>603</v>
      </c>
      <c r="I8" s="264" t="s">
        <v>603</v>
      </c>
      <c r="J8" s="264" t="s">
        <v>603</v>
      </c>
      <c r="K8" s="264" t="s">
        <v>603</v>
      </c>
      <c r="L8" s="264" t="s">
        <v>603</v>
      </c>
      <c r="M8" s="264" t="s">
        <v>603</v>
      </c>
    </row>
    <row r="9" spans="1:17" ht="20.25">
      <c r="A9" s="46" t="s">
        <v>611</v>
      </c>
      <c r="B9" s="264" t="s">
        <v>603</v>
      </c>
      <c r="C9" s="264" t="s">
        <v>603</v>
      </c>
      <c r="D9" s="264" t="s">
        <v>603</v>
      </c>
      <c r="E9" s="264" t="s">
        <v>603</v>
      </c>
      <c r="F9" s="264" t="s">
        <v>603</v>
      </c>
      <c r="G9" s="264" t="s">
        <v>603</v>
      </c>
      <c r="H9" s="264" t="s">
        <v>603</v>
      </c>
      <c r="I9" s="264" t="s">
        <v>603</v>
      </c>
      <c r="J9" s="264" t="s">
        <v>603</v>
      </c>
      <c r="K9" s="264" t="s">
        <v>603</v>
      </c>
      <c r="L9" s="264" t="s">
        <v>603</v>
      </c>
      <c r="M9" s="264" t="s">
        <v>603</v>
      </c>
    </row>
    <row r="11" spans="1:17">
      <c r="B11" s="293" t="s">
        <v>615</v>
      </c>
      <c r="C11" s="293"/>
      <c r="D11" s="293"/>
      <c r="E11" s="293"/>
      <c r="F11" s="293"/>
      <c r="G11" s="293"/>
      <c r="H11" s="293"/>
    </row>
    <row r="12" spans="1:17">
      <c r="B12" s="294" t="s">
        <v>616</v>
      </c>
      <c r="C12" s="293"/>
      <c r="D12" s="293"/>
      <c r="E12" s="293"/>
      <c r="F12" s="293"/>
      <c r="G12" s="293"/>
      <c r="H12" s="293"/>
    </row>
    <row r="13" spans="1:17">
      <c r="B13" s="293" t="s">
        <v>617</v>
      </c>
      <c r="C13" s="293"/>
      <c r="D13" s="293"/>
      <c r="E13" s="293"/>
      <c r="F13" s="293"/>
      <c r="G13" s="293"/>
      <c r="H13" s="293"/>
    </row>
    <row r="14" spans="1:17">
      <c r="B14" s="293" t="s">
        <v>618</v>
      </c>
      <c r="C14" s="293"/>
      <c r="D14" s="293"/>
      <c r="E14" s="293"/>
      <c r="F14" s="293"/>
      <c r="G14" s="293"/>
      <c r="H14" s="293"/>
    </row>
    <row r="15" spans="1:17">
      <c r="B15" s="293" t="s">
        <v>619</v>
      </c>
      <c r="C15" s="293"/>
      <c r="D15" s="293"/>
      <c r="E15" s="293"/>
      <c r="F15" s="293"/>
      <c r="G15" s="293"/>
      <c r="H15" s="293"/>
    </row>
  </sheetData>
  <mergeCells count="1">
    <mergeCell ref="O2:Q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7AC2B-8DC2-4542-9E2B-336B17A6A3D0}">
  <dimension ref="A1:Q12"/>
  <sheetViews>
    <sheetView topLeftCell="A2" workbookViewId="0">
      <selection activeCell="G3" sqref="G3"/>
    </sheetView>
  </sheetViews>
  <sheetFormatPr defaultRowHeight="15"/>
  <sheetData>
    <row r="1" spans="1:17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7" ht="60.75">
      <c r="A2" s="46" t="s">
        <v>600</v>
      </c>
      <c r="B2" s="266" t="s">
        <v>477</v>
      </c>
      <c r="C2" s="268" t="s">
        <v>478</v>
      </c>
      <c r="D2" s="268" t="s">
        <v>479</v>
      </c>
      <c r="E2" s="268" t="s">
        <v>480</v>
      </c>
      <c r="F2" s="268" t="s">
        <v>481</v>
      </c>
      <c r="G2" s="268" t="s">
        <v>482</v>
      </c>
      <c r="H2" s="268" t="s">
        <v>483</v>
      </c>
      <c r="I2" s="268" t="s">
        <v>484</v>
      </c>
      <c r="J2" s="268" t="s">
        <v>485</v>
      </c>
      <c r="K2" s="268" t="s">
        <v>486</v>
      </c>
      <c r="L2" s="268" t="s">
        <v>612</v>
      </c>
      <c r="M2" s="273"/>
      <c r="O2" s="310" t="s">
        <v>217</v>
      </c>
      <c r="P2" s="310"/>
      <c r="Q2" s="310"/>
    </row>
    <row r="3" spans="1:17" ht="76.5">
      <c r="A3" s="46" t="s">
        <v>602</v>
      </c>
      <c r="B3" s="270" t="s">
        <v>487</v>
      </c>
      <c r="C3" s="266" t="s">
        <v>488</v>
      </c>
      <c r="D3" s="266" t="s">
        <v>489</v>
      </c>
      <c r="E3" s="266" t="s">
        <v>490</v>
      </c>
      <c r="F3" s="266" t="s">
        <v>491</v>
      </c>
      <c r="G3" s="279" t="s">
        <v>492</v>
      </c>
      <c r="H3" s="266" t="s">
        <v>493</v>
      </c>
      <c r="I3" s="266" t="s">
        <v>494</v>
      </c>
      <c r="J3" s="266" t="s">
        <v>495</v>
      </c>
      <c r="K3" s="266" t="s">
        <v>496</v>
      </c>
      <c r="L3" s="266" t="s">
        <v>497</v>
      </c>
      <c r="M3" s="266"/>
      <c r="N3" s="165"/>
      <c r="O3" s="35"/>
      <c r="P3" s="35" t="s">
        <v>219</v>
      </c>
      <c r="Q3" s="35" t="s">
        <v>604</v>
      </c>
    </row>
    <row r="4" spans="1:17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71" t="s">
        <v>603</v>
      </c>
      <c r="L4" s="265" t="s">
        <v>603</v>
      </c>
      <c r="M4" s="265" t="s">
        <v>603</v>
      </c>
      <c r="O4" s="309" t="s">
        <v>222</v>
      </c>
      <c r="P4" s="309">
        <v>5</v>
      </c>
      <c r="Q4" s="309">
        <f>P4*22</f>
        <v>110</v>
      </c>
    </row>
    <row r="5" spans="1:17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  <c r="O5" s="309" t="s">
        <v>607</v>
      </c>
      <c r="P5" s="309">
        <v>5</v>
      </c>
      <c r="Q5" s="309">
        <f t="shared" ref="Q5:Q6" si="0">P5*22</f>
        <v>110</v>
      </c>
    </row>
    <row r="6" spans="1:17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  <c r="O6" s="35" t="s">
        <v>232</v>
      </c>
      <c r="P6" s="309">
        <v>1</v>
      </c>
      <c r="Q6" s="309">
        <f t="shared" si="0"/>
        <v>22</v>
      </c>
    </row>
    <row r="7" spans="1:17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  <c r="O7" s="309"/>
      <c r="P7" s="35">
        <v>11</v>
      </c>
      <c r="Q7" s="35">
        <f>SUM(Q4:Q6)</f>
        <v>242</v>
      </c>
    </row>
    <row r="8" spans="1:17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</row>
    <row r="9" spans="1:17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</row>
    <row r="12" spans="1:17">
      <c r="B12" s="282" t="s">
        <v>620</v>
      </c>
      <c r="C12" s="283"/>
      <c r="D12" s="283"/>
      <c r="E12" s="283"/>
      <c r="F12" s="283"/>
      <c r="G12" s="283"/>
      <c r="H12" s="283"/>
      <c r="I12" s="283"/>
    </row>
  </sheetData>
  <mergeCells count="1">
    <mergeCell ref="O2:Q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71734-D03F-48EB-94DF-3EE6CF2B48B0}">
  <dimension ref="A1:M9"/>
  <sheetViews>
    <sheetView workbookViewId="0">
      <selection activeCell="B2" sqref="B2"/>
    </sheetView>
  </sheetViews>
  <sheetFormatPr defaultRowHeight="15"/>
  <sheetData>
    <row r="1" spans="1:13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3" ht="23.25">
      <c r="A2" s="46" t="s">
        <v>600</v>
      </c>
      <c r="B2" s="186" t="s">
        <v>498</v>
      </c>
      <c r="C2" s="186" t="s">
        <v>499</v>
      </c>
      <c r="D2" s="186" t="s">
        <v>500</v>
      </c>
      <c r="E2" s="186" t="s">
        <v>501</v>
      </c>
      <c r="F2" s="186" t="s">
        <v>502</v>
      </c>
      <c r="G2" s="186" t="s">
        <v>503</v>
      </c>
      <c r="H2" s="186" t="s">
        <v>504</v>
      </c>
      <c r="I2" s="186" t="s">
        <v>505</v>
      </c>
      <c r="J2" s="186" t="s">
        <v>506</v>
      </c>
      <c r="K2" s="186" t="s">
        <v>507</v>
      </c>
      <c r="L2" s="186" t="s">
        <v>508</v>
      </c>
      <c r="M2" s="186" t="s">
        <v>509</v>
      </c>
    </row>
    <row r="3" spans="1:13" ht="23.25">
      <c r="A3" s="46" t="s">
        <v>602</v>
      </c>
      <c r="B3" s="186" t="s">
        <v>510</v>
      </c>
      <c r="C3" s="186" t="s">
        <v>511</v>
      </c>
      <c r="D3" s="186" t="s">
        <v>512</v>
      </c>
      <c r="E3" s="174" t="s">
        <v>612</v>
      </c>
      <c r="F3" s="174"/>
      <c r="G3" s="174"/>
      <c r="H3" s="174"/>
      <c r="I3" s="174"/>
      <c r="J3" s="174"/>
      <c r="K3" s="174"/>
      <c r="L3" s="174"/>
      <c r="M3" s="174"/>
    </row>
    <row r="4" spans="1:13" ht="23.25">
      <c r="A4" s="46" t="s">
        <v>605</v>
      </c>
      <c r="B4" s="186" t="s">
        <v>513</v>
      </c>
      <c r="C4" s="186" t="s">
        <v>514</v>
      </c>
      <c r="D4" s="186" t="s">
        <v>515</v>
      </c>
      <c r="E4" s="186" t="s">
        <v>516</v>
      </c>
      <c r="F4" s="186" t="s">
        <v>517</v>
      </c>
      <c r="G4" s="186" t="s">
        <v>518</v>
      </c>
      <c r="H4" s="186" t="s">
        <v>519</v>
      </c>
      <c r="I4" s="186" t="s">
        <v>520</v>
      </c>
      <c r="J4" s="186" t="s">
        <v>521</v>
      </c>
      <c r="K4" s="186" t="s">
        <v>522</v>
      </c>
      <c r="L4" s="186" t="s">
        <v>523</v>
      </c>
      <c r="M4" s="186" t="s">
        <v>524</v>
      </c>
    </row>
    <row r="5" spans="1:13" ht="23.25">
      <c r="A5" s="46" t="s">
        <v>606</v>
      </c>
      <c r="B5" s="186" t="s">
        <v>525</v>
      </c>
      <c r="C5" s="186" t="s">
        <v>526</v>
      </c>
      <c r="D5" s="186" t="s">
        <v>527</v>
      </c>
      <c r="E5" s="186"/>
      <c r="F5" s="172"/>
      <c r="G5" s="172"/>
      <c r="H5" s="172"/>
      <c r="I5" s="173"/>
      <c r="J5" s="172"/>
      <c r="K5" s="172"/>
      <c r="L5" s="172"/>
      <c r="M5" s="172"/>
    </row>
    <row r="6" spans="1:13" ht="20.25">
      <c r="A6" s="46" t="s">
        <v>608</v>
      </c>
      <c r="B6" s="172"/>
      <c r="C6" s="172"/>
      <c r="D6" s="172"/>
      <c r="E6" s="172"/>
      <c r="F6" s="172"/>
      <c r="G6" s="172"/>
      <c r="H6" s="172"/>
      <c r="I6" s="172"/>
      <c r="J6" s="172"/>
      <c r="K6" s="172"/>
      <c r="L6" s="172"/>
      <c r="M6" s="172"/>
    </row>
    <row r="7" spans="1:13" ht="20.25">
      <c r="A7" s="46" t="s">
        <v>609</v>
      </c>
      <c r="B7" s="174"/>
      <c r="C7" s="174"/>
      <c r="D7" s="174"/>
      <c r="E7" s="174"/>
      <c r="F7" s="174"/>
      <c r="G7" s="174"/>
      <c r="H7" s="174"/>
      <c r="I7" s="174"/>
      <c r="J7" s="174"/>
      <c r="K7" s="174"/>
      <c r="L7" s="174"/>
      <c r="M7" s="174"/>
    </row>
    <row r="8" spans="1:13" ht="20.25">
      <c r="A8" s="46" t="s">
        <v>610</v>
      </c>
      <c r="B8" s="174"/>
      <c r="C8" s="174"/>
      <c r="D8" s="174"/>
      <c r="E8" s="174"/>
      <c r="F8" s="174"/>
      <c r="G8" s="174"/>
      <c r="H8" s="174"/>
      <c r="I8" s="174"/>
      <c r="J8" s="174"/>
      <c r="K8" s="174"/>
      <c r="L8" s="174"/>
      <c r="M8" s="174"/>
    </row>
    <row r="9" spans="1:13" ht="20.25">
      <c r="A9" s="46" t="s">
        <v>611</v>
      </c>
      <c r="B9" s="174"/>
      <c r="C9" s="174"/>
      <c r="D9" s="174"/>
      <c r="E9" s="174"/>
      <c r="F9" s="174"/>
      <c r="G9" s="174"/>
      <c r="H9" s="174"/>
      <c r="I9" s="174"/>
      <c r="J9" s="174"/>
      <c r="K9" s="174"/>
      <c r="L9" s="174"/>
      <c r="M9" s="17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51CD2-DDCC-4CB5-B6A3-067EA06261FD}">
  <dimension ref="A1:M11"/>
  <sheetViews>
    <sheetView workbookViewId="0">
      <selection activeCell="M2" sqref="M2"/>
    </sheetView>
  </sheetViews>
  <sheetFormatPr defaultRowHeight="15"/>
  <sheetData>
    <row r="1" spans="1:13" ht="21">
      <c r="A1" s="46"/>
      <c r="B1" s="47">
        <v>1</v>
      </c>
      <c r="C1" s="47">
        <v>2</v>
      </c>
      <c r="D1" s="47">
        <v>3</v>
      </c>
      <c r="E1" s="47">
        <v>4</v>
      </c>
      <c r="F1" s="47">
        <v>5</v>
      </c>
      <c r="G1" s="47">
        <v>6</v>
      </c>
      <c r="H1" s="47">
        <v>7</v>
      </c>
      <c r="I1" s="47">
        <v>8</v>
      </c>
      <c r="J1" s="47">
        <v>9</v>
      </c>
      <c r="K1" s="47">
        <v>10</v>
      </c>
      <c r="L1" s="47">
        <v>11</v>
      </c>
      <c r="M1" s="47">
        <v>12</v>
      </c>
    </row>
    <row r="2" spans="1:13" ht="60.75">
      <c r="A2" s="46" t="s">
        <v>600</v>
      </c>
      <c r="B2" s="266" t="s">
        <v>239</v>
      </c>
      <c r="C2" s="266" t="s">
        <v>240</v>
      </c>
      <c r="D2" s="266" t="s">
        <v>241</v>
      </c>
      <c r="E2" s="266" t="s">
        <v>242</v>
      </c>
      <c r="F2" s="135"/>
      <c r="G2" s="266" t="s">
        <v>243</v>
      </c>
      <c r="H2" s="266" t="s">
        <v>244</v>
      </c>
      <c r="I2" s="266" t="s">
        <v>245</v>
      </c>
      <c r="J2" s="266" t="s">
        <v>246</v>
      </c>
      <c r="K2" s="266" t="s">
        <v>247</v>
      </c>
      <c r="L2" s="266" t="s">
        <v>248</v>
      </c>
      <c r="M2" s="279" t="s">
        <v>249</v>
      </c>
    </row>
    <row r="3" spans="1:13" ht="60.75">
      <c r="A3" s="46" t="s">
        <v>602</v>
      </c>
      <c r="B3" s="266" t="s">
        <v>467</v>
      </c>
      <c r="C3" s="266" t="s">
        <v>468</v>
      </c>
      <c r="D3" s="266" t="s">
        <v>469</v>
      </c>
      <c r="E3" s="266" t="s">
        <v>470</v>
      </c>
      <c r="F3" s="266" t="s">
        <v>471</v>
      </c>
      <c r="G3" s="266" t="s">
        <v>472</v>
      </c>
      <c r="H3" s="266" t="s">
        <v>473</v>
      </c>
      <c r="I3" s="266" t="s">
        <v>474</v>
      </c>
      <c r="J3" s="266" t="s">
        <v>475</v>
      </c>
      <c r="K3" s="266" t="s">
        <v>476</v>
      </c>
      <c r="L3" s="266" t="s">
        <v>179</v>
      </c>
      <c r="M3" s="269" t="s">
        <v>612</v>
      </c>
    </row>
    <row r="4" spans="1:13" ht="20.25">
      <c r="A4" s="46" t="s">
        <v>605</v>
      </c>
      <c r="B4" s="262" t="s">
        <v>603</v>
      </c>
      <c r="C4" s="263" t="s">
        <v>603</v>
      </c>
      <c r="D4" s="263" t="s">
        <v>603</v>
      </c>
      <c r="E4" s="263" t="s">
        <v>603</v>
      </c>
      <c r="F4" s="263" t="s">
        <v>603</v>
      </c>
      <c r="G4" s="263" t="s">
        <v>603</v>
      </c>
      <c r="H4" s="263" t="s">
        <v>603</v>
      </c>
      <c r="I4" s="263" t="s">
        <v>603</v>
      </c>
      <c r="J4" s="263" t="s">
        <v>603</v>
      </c>
      <c r="K4" s="271" t="s">
        <v>603</v>
      </c>
      <c r="L4" s="265" t="s">
        <v>603</v>
      </c>
      <c r="M4" s="265" t="s">
        <v>603</v>
      </c>
    </row>
    <row r="5" spans="1:13" ht="20.25">
      <c r="A5" s="46" t="s">
        <v>606</v>
      </c>
      <c r="B5" s="264" t="s">
        <v>603</v>
      </c>
      <c r="C5" s="263" t="s">
        <v>603</v>
      </c>
      <c r="D5" s="263" t="s">
        <v>603</v>
      </c>
      <c r="E5" s="263" t="s">
        <v>603</v>
      </c>
      <c r="F5" s="263" t="s">
        <v>603</v>
      </c>
      <c r="G5" s="263" t="s">
        <v>603</v>
      </c>
      <c r="H5" s="263" t="s">
        <v>603</v>
      </c>
      <c r="I5" s="263" t="s">
        <v>603</v>
      </c>
      <c r="J5" s="263" t="s">
        <v>603</v>
      </c>
      <c r="K5" s="263" t="s">
        <v>603</v>
      </c>
      <c r="L5" s="263" t="s">
        <v>603</v>
      </c>
      <c r="M5" s="263" t="s">
        <v>603</v>
      </c>
    </row>
    <row r="6" spans="1:13" ht="20.25">
      <c r="A6" s="46" t="s">
        <v>608</v>
      </c>
      <c r="B6" s="265" t="s">
        <v>603</v>
      </c>
      <c r="C6" s="263" t="s">
        <v>603</v>
      </c>
      <c r="D6" s="263" t="s">
        <v>603</v>
      </c>
      <c r="E6" s="263" t="s">
        <v>603</v>
      </c>
      <c r="F6" s="263" t="s">
        <v>603</v>
      </c>
      <c r="G6" s="263" t="s">
        <v>603</v>
      </c>
      <c r="H6" s="263" t="s">
        <v>603</v>
      </c>
      <c r="I6" s="263" t="s">
        <v>603</v>
      </c>
      <c r="J6" s="263" t="s">
        <v>603</v>
      </c>
      <c r="K6" s="263" t="s">
        <v>603</v>
      </c>
      <c r="L6" s="263" t="s">
        <v>603</v>
      </c>
      <c r="M6" s="263" t="s">
        <v>603</v>
      </c>
    </row>
    <row r="7" spans="1:13" ht="20.25">
      <c r="A7" s="46" t="s">
        <v>609</v>
      </c>
      <c r="B7" s="265" t="s">
        <v>603</v>
      </c>
      <c r="C7" s="263" t="s">
        <v>603</v>
      </c>
      <c r="D7" s="263" t="s">
        <v>603</v>
      </c>
      <c r="E7" s="263" t="s">
        <v>603</v>
      </c>
      <c r="F7" s="263" t="s">
        <v>603</v>
      </c>
      <c r="G7" s="263" t="s">
        <v>603</v>
      </c>
      <c r="H7" s="263" t="s">
        <v>603</v>
      </c>
      <c r="I7" s="263" t="s">
        <v>603</v>
      </c>
      <c r="J7" s="263" t="s">
        <v>603</v>
      </c>
      <c r="K7" s="263" t="s">
        <v>603</v>
      </c>
      <c r="L7" s="263" t="s">
        <v>603</v>
      </c>
      <c r="M7" s="263" t="s">
        <v>603</v>
      </c>
    </row>
    <row r="8" spans="1:13" ht="20.25">
      <c r="A8" s="46" t="s">
        <v>610</v>
      </c>
      <c r="B8" s="265" t="s">
        <v>603</v>
      </c>
      <c r="C8" s="263" t="s">
        <v>603</v>
      </c>
      <c r="D8" s="263" t="s">
        <v>603</v>
      </c>
      <c r="E8" s="263" t="s">
        <v>603</v>
      </c>
      <c r="F8" s="263" t="s">
        <v>603</v>
      </c>
      <c r="G8" s="263" t="s">
        <v>603</v>
      </c>
      <c r="H8" s="263" t="s">
        <v>603</v>
      </c>
      <c r="I8" s="263" t="s">
        <v>603</v>
      </c>
      <c r="J8" s="263" t="s">
        <v>603</v>
      </c>
      <c r="K8" s="263" t="s">
        <v>603</v>
      </c>
      <c r="L8" s="263" t="s">
        <v>603</v>
      </c>
      <c r="M8" s="263" t="s">
        <v>603</v>
      </c>
    </row>
    <row r="9" spans="1:13" ht="20.25">
      <c r="A9" s="46" t="s">
        <v>611</v>
      </c>
      <c r="B9" s="265" t="s">
        <v>603</v>
      </c>
      <c r="C9" s="263" t="s">
        <v>603</v>
      </c>
      <c r="D9" s="263" t="s">
        <v>603</v>
      </c>
      <c r="E9" s="263" t="s">
        <v>603</v>
      </c>
      <c r="F9" s="263" t="s">
        <v>603</v>
      </c>
      <c r="G9" s="263" t="s">
        <v>603</v>
      </c>
      <c r="H9" s="263" t="s">
        <v>603</v>
      </c>
      <c r="I9" s="263" t="s">
        <v>603</v>
      </c>
      <c r="J9" s="263" t="s">
        <v>603</v>
      </c>
      <c r="K9" s="263" t="s">
        <v>603</v>
      </c>
      <c r="L9" s="263" t="s">
        <v>603</v>
      </c>
      <c r="M9" s="263" t="s">
        <v>603</v>
      </c>
    </row>
    <row r="11" spans="1:13">
      <c r="B11" s="280" t="s">
        <v>621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Lauren Virginia Cody</cp:lastModifiedBy>
  <cp:revision/>
  <dcterms:created xsi:type="dcterms:W3CDTF">2022-10-27T15:56:08Z</dcterms:created>
  <dcterms:modified xsi:type="dcterms:W3CDTF">2023-04-11T18:44:30Z</dcterms:modified>
  <cp:category/>
  <cp:contentStatus/>
</cp:coreProperties>
</file>