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ee833dac012da5/Desktop/Challenge Assignments/Week 1/Challenge/"/>
    </mc:Choice>
  </mc:AlternateContent>
  <xr:revisionPtr revIDLastSave="378" documentId="8_{F7C39EB4-A959-44D0-A64E-1C28E666E142}" xr6:coauthVersionLast="45" xr6:coauthVersionMax="45" xr10:uidLastSave="{EC10EC44-4813-4DED-BE31-B0F31D3E36D4}"/>
  <bookViews>
    <workbookView xWindow="-120" yWindow="-120" windowWidth="29040" windowHeight="15840" firstSheet="1" activeTab="2" xr2:uid="{00000000-000D-0000-FFFF-FFFF00000000}"/>
  </bookViews>
  <sheets>
    <sheet name="Category Outcomes " sheetId="2" r:id="rId1"/>
    <sheet name="Outcomes Based on Launch Month" sheetId="4" r:id="rId2"/>
    <sheet name="T Outcomes Based on Launch Data" sheetId="14" r:id="rId3"/>
    <sheet name="Outcomes Based on Goals" sheetId="15" r:id="rId4"/>
    <sheet name="Kickstarter" sheetId="1" r:id="rId5"/>
    <sheet name="Descriptive Statistics" sheetId="9" r:id="rId6"/>
    <sheet name="Subcategory Statistics" sheetId="3" r:id="rId7"/>
    <sheet name="Edinburgh Research" sheetId="5" r:id="rId8"/>
  </sheets>
  <definedNames>
    <definedName name="_xlnm._FilterDatabase" localSheetId="4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15" l="1"/>
  <c r="I4" i="15"/>
  <c r="I5" i="15"/>
  <c r="I6" i="15"/>
  <c r="I7" i="15"/>
  <c r="I8" i="15"/>
  <c r="I9" i="15"/>
  <c r="I10" i="15"/>
  <c r="I11" i="15"/>
  <c r="I12" i="15"/>
  <c r="I2" i="15"/>
  <c r="E12" i="15"/>
  <c r="E11" i="15"/>
  <c r="E10" i="15"/>
  <c r="E9" i="15"/>
  <c r="E8" i="15"/>
  <c r="E7" i="15"/>
  <c r="E6" i="15"/>
  <c r="E5" i="15"/>
  <c r="E4" i="15"/>
  <c r="E3" i="15"/>
  <c r="E2" i="15"/>
  <c r="D12" i="15"/>
  <c r="C12" i="15"/>
  <c r="C11" i="15"/>
  <c r="D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D2" i="15"/>
  <c r="C2" i="15"/>
  <c r="F2" i="15" l="1"/>
  <c r="H2" i="15" s="1"/>
  <c r="F11" i="15"/>
  <c r="H11" i="15" s="1"/>
  <c r="F6" i="15"/>
  <c r="H6" i="15" s="1"/>
  <c r="F5" i="15"/>
  <c r="H5" i="15" s="1"/>
  <c r="F12" i="15"/>
  <c r="H12" i="15" s="1"/>
  <c r="F10" i="15"/>
  <c r="H10" i="15" s="1"/>
  <c r="F9" i="15"/>
  <c r="H9" i="15" s="1"/>
  <c r="F8" i="15"/>
  <c r="H8" i="15" s="1"/>
  <c r="F7" i="15"/>
  <c r="H7" i="15" s="1"/>
  <c r="F4" i="15"/>
  <c r="H4" i="15" s="1"/>
  <c r="F3" i="15"/>
  <c r="H3" i="15" s="1"/>
  <c r="C12" i="9"/>
  <c r="C13" i="9"/>
  <c r="C14" i="9" s="1"/>
  <c r="B13" i="9"/>
  <c r="B12" i="9"/>
  <c r="C6" i="9"/>
  <c r="C5" i="9"/>
  <c r="B6" i="9"/>
  <c r="B5" i="9"/>
  <c r="B7" i="9" s="1"/>
  <c r="C11" i="9"/>
  <c r="C4" i="9"/>
  <c r="B11" i="9"/>
  <c r="B4" i="9"/>
  <c r="C10" i="9"/>
  <c r="B10" i="9"/>
  <c r="C9" i="9"/>
  <c r="B9" i="9"/>
  <c r="C3" i="9"/>
  <c r="B3" i="9"/>
  <c r="C2" i="9"/>
  <c r="B2" i="9"/>
  <c r="C7" i="9" l="1"/>
  <c r="B14" i="9"/>
  <c r="G11" i="15"/>
  <c r="G6" i="15"/>
  <c r="G5" i="15"/>
  <c r="G2" i="15"/>
  <c r="G12" i="15"/>
  <c r="G10" i="15"/>
  <c r="G9" i="15"/>
  <c r="G8" i="15"/>
  <c r="G7" i="15"/>
  <c r="G4" i="15"/>
  <c r="G3" i="1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<sst xmlns="http://schemas.openxmlformats.org/spreadsheetml/2006/main" count="33049" uniqueCount="8417">
  <si>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</si>
  <si>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</si>
  <si>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</si>
  <si>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</si>
  <si>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</si>
  <si>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</si>
  <si>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</si>
  <si>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</si>
  <si>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</si>
  <si>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</si>
  <si>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</si>
  <si>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</si>
  <si>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</si>
  <si>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</si>
  <si>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</si>
  <si>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</si>
  <si>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</si>
  <si>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</si>
  <si>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</si>
  <si>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</si>
  <si>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</si>
  <si>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</si>
  <si>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</si>
  <si>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</si>
  <si>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</si>
  <si>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</si>
  <si>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</si>
  <si>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</si>
  <si>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</si>
  <si>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</si>
  <si>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</si>
  <si>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</si>
  <si>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</si>
  <si>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</si>
  <si>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</si>
  <si>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</si>
  <si>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</si>
  <si>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</si>
  <si>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</si>
  <si>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</si>
  <si>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</si>
  <si>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</si>
  <si>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</si>
  <si>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</si>
  <si>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</si>
  <si>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</si>
  <si>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</si>
  <si>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</si>
  <si>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</si>
  <si>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</si>
  <si>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</si>
  <si>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</si>
  <si>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</si>
  <si>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</si>
  <si>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</si>
  <si>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</si>
  <si>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</si>
  <si>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</si>
  <si>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</si>
  <si>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</si>
  <si>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</si>
  <si>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</si>
  <si>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</si>
  <si>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</si>
  <si>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</si>
  <si>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</si>
  <si>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</si>
  <si>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</si>
  <si>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</si>
  <si>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</si>
  <si>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</si>
  <si>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</si>
  <si>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</si>
  <si>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</si>
  <si>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</si>
  <si>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</si>
  <si>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</si>
  <si>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</si>
  <si>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</si>
  <si>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</si>
  <si>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</si>
  <si>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</si>
  <si>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</si>
  <si>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</si>
  <si>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</si>
  <si>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</si>
  <si>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</si>
  <si>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</si>
  <si>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</si>
  <si>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</si>
  <si>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</si>
  <si>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</si>
  <si>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</si>
  <si>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</si>
  <si>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</si>
  <si>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</si>
  <si>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</si>
  <si>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</si>
  <si>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</si>
  <si>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</si>
  <si>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</si>
  <si>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</si>
  <si>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</si>
  <si>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</si>
  <si>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</si>
  <si>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</si>
  <si>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</si>
  <si>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</si>
  <si>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</si>
  <si>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</si>
  <si>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</si>
  <si>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</si>
  <si>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</si>
  <si>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</si>
  <si>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</si>
  <si>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</si>
  <si>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</si>
  <si>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</si>
  <si>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</si>
  <si>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</si>
  <si>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</si>
  <si>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</si>
  <si>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</si>
  <si>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</si>
  <si>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</si>
  <si>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</si>
  <si>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</si>
  <si>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</si>
  <si>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</si>
  <si>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</si>
  <si>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</si>
  <si>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</si>
  <si>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</si>
  <si>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</si>
  <si>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</si>
  <si>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</si>
  <si>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</si>
  <si>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</si>
  <si>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</si>
  <si>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</si>
  <si>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</si>
  <si>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</si>
  <si>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</si>
  <si>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</si>
  <si>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</si>
  <si>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</si>
  <si>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</si>
  <si>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</si>
  <si>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</si>
  <si>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</si>
  <si>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</si>
  <si>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</si>
  <si>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</si>
  <si>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</si>
  <si>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</si>
  <si>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</si>
  <si>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</si>
  <si>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</si>
  <si>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</si>
  <si>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</si>
  <si>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</si>
  <si>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</si>
  <si>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</si>
  <si>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</si>
  <si>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</si>
  <si>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</si>
  <si>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</si>
  <si>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</si>
  <si>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</si>
  <si>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</si>
  <si>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</si>
  <si>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</si>
  <si>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</si>
  <si>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</si>
  <si>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</si>
  <si>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</si>
  <si>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</si>
  <si>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</si>
  <si>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</si>
  <si>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</si>
  <si>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</si>
  <si>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</si>
  <si>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</si>
  <si>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</si>
  <si>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</si>
  <si>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</si>
  <si>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</si>
  <si>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</si>
  <si>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</si>
  <si>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</si>
  <si>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</si>
  <si>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</si>
  <si>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</si>
  <si>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</si>
  <si>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</si>
  <si>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</si>
  <si>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</si>
  <si>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</si>
  <si>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</si>
  <si>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</si>
  <si>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</si>
  <si>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</si>
  <si>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</si>
  <si>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</si>
  <si>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</si>
  <si>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</si>
  <si>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</si>
  <si>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</si>
  <si>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</si>
  <si>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</si>
  <si>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</si>
  <si>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</si>
  <si>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</si>
  <si>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</si>
  <si>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</si>
  <si>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</si>
  <si>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</si>
  <si>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</si>
  <si>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</si>
  <si>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</si>
  <si>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</si>
  <si>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</si>
  <si>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</si>
  <si>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</si>
  <si>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</si>
  <si>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</si>
  <si>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</si>
  <si>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</si>
  <si>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</si>
  <si>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</si>
  <si>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</si>
  <si>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</si>
  <si>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</si>
  <si>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</si>
  <si>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</si>
  <si>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</si>
  <si>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</si>
  <si>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</si>
  <si>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</si>
  <si>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</si>
  <si>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</si>
  <si>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</si>
  <si>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</si>
  <si>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</si>
  <si>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</si>
  <si>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</si>
  <si>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</si>
  <si>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</si>
  <si>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</si>
  <si>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</si>
  <si>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</si>
  <si>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</si>
  <si>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</si>
  <si>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</si>
  <si>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</si>
  <si>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</si>
  <si>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</si>
  <si>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</si>
  <si>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</si>
  <si>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</si>
  <si>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</si>
  <si>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</si>
  <si>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</si>
  <si>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</si>
  <si>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</si>
  <si>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</si>
  <si>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</si>
  <si>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</si>
  <si>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</si>
  <si>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</si>
  <si>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</si>
  <si>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</si>
  <si>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</si>
  <si>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</si>
  <si>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</si>
  <si>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</si>
  <si>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</si>
  <si>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</si>
  <si>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</si>
  <si>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</si>
  <si>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</si>
  <si>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</si>
  <si>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</si>
  <si>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</si>
  <si>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</si>
  <si>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</si>
  <si>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</si>
  <si>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</si>
  <si>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</si>
  <si>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</si>
  <si>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</si>
  <si>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</si>
  <si>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</si>
  <si>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</si>
  <si>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</si>
  <si>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</si>
  <si>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</si>
  <si>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</si>
  <si>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</si>
  <si>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</si>
  <si>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</si>
  <si>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</si>
  <si>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</si>
  <si>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</si>
  <si>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</si>
  <si>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</si>
  <si>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</si>
  <si>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</si>
  <si>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</si>
  <si>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</si>
  <si>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</si>
  <si>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</si>
  <si>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</si>
  <si>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</si>
  <si>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</si>
  <si>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</si>
  <si>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</si>
  <si>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</si>
  <si>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</si>
  <si>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</si>
  <si>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</si>
  <si>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</si>
  <si>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</si>
  <si>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</si>
  <si>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</si>
  <si>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</si>
  <si>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</si>
  <si>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</si>
  <si>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</si>
  <si>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</si>
  <si>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</si>
  <si>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</si>
  <si>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</si>
  <si>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</si>
  <si>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</si>
  <si>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</si>
  <si>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</si>
  <si>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</si>
  <si>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</si>
  <si>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</si>
  <si>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</si>
  <si>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</si>
  <si>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</si>
  <si>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</si>
  <si>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</si>
  <si>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</si>
  <si>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</si>
  <si>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</si>
  <si>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</si>
  <si>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</si>
  <si>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</si>
  <si>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</si>
  <si>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</si>
  <si>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</si>
  <si>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</si>
  <si>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</si>
  <si>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</si>
  <si>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</si>
  <si>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</si>
  <si>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</si>
  <si>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</si>
  <si>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</si>
  <si>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</si>
  <si>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</si>
  <si>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</si>
  <si>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</si>
  <si>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</si>
  <si>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</si>
  <si>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</si>
  <si>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</si>
  <si>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</si>
  <si>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</si>
  <si>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</si>
  <si>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</si>
  <si>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</si>
  <si>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</si>
  <si>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</si>
  <si>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</si>
  <si>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</si>
  <si>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</si>
  <si>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</si>
  <si>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</si>
  <si>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</si>
  <si>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</si>
  <si>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</si>
  <si>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</si>
  <si>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</si>
  <si>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</si>
  <si>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</si>
  <si>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</si>
  <si>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</si>
  <si>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</si>
  <si>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</si>
  <si>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</si>
  <si>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</si>
  <si>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</si>
  <si>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</si>
  <si>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</si>
  <si>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</si>
  <si>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</si>
  <si>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</si>
  <si>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</si>
  <si>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</si>
  <si>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</si>
  <si>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</si>
  <si>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</si>
  <si>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</si>
  <si>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</si>
  <si>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</si>
  <si>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</si>
  <si>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</si>
  <si>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</si>
  <si>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</si>
  <si>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</si>
  <si>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</si>
  <si>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</si>
  <si>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</si>
  <si>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</si>
  <si>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</si>
  <si>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</si>
  <si>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</si>
  <si>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</si>
  <si>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</si>
  <si>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</si>
  <si>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</si>
  <si>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</si>
  <si>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</si>
  <si>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</si>
  <si>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</si>
  <si>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</si>
  <si>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</si>
  <si>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</si>
  <si>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</si>
  <si>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</si>
  <si>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</si>
  <si>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</si>
  <si>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</si>
  <si>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</si>
  <si>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</si>
  <si>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</si>
  <si>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</si>
  <si>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</si>
  <si>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</si>
  <si>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</si>
  <si>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</si>
  <si>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</si>
  <si>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</si>
  <si>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</si>
  <si>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</si>
  <si>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</si>
  <si>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</si>
  <si>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</si>
  <si>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</si>
  <si>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</si>
  <si>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</si>
  <si>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</si>
  <si>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</si>
  <si>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</si>
  <si>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</si>
  <si>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</si>
  <si>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</si>
  <si>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</si>
  <si>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</si>
  <si>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</si>
  <si>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</si>
  <si>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</si>
  <si>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</si>
  <si>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</si>
  <si>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</si>
  <si>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</si>
  <si>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</si>
  <si>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</si>
  <si>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</si>
  <si>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</si>
  <si>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</si>
  <si>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</si>
  <si>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</si>
  <si>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</si>
  <si>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</si>
  <si>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</si>
  <si>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</si>
  <si>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</si>
  <si>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</si>
  <si>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</si>
  <si>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</si>
  <si>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</si>
  <si>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</si>
  <si>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</si>
  <si>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</si>
  <si>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</si>
  <si>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</si>
  <si>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</si>
  <si>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</si>
  <si>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</si>
  <si>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</si>
  <si>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</si>
  <si>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</si>
  <si>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</si>
  <si>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</si>
  <si>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</si>
  <si>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</si>
  <si>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</si>
  <si>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</si>
  <si>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</si>
  <si>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</si>
  <si>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</si>
  <si>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</si>
  <si>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</si>
  <si>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</si>
  <si>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</si>
  <si>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</si>
  <si>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</si>
  <si>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</si>
  <si>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</si>
  <si>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</si>
  <si>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</si>
  <si>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</si>
  <si>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</si>
  <si>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</si>
  <si>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</si>
  <si>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</si>
  <si>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</si>
  <si>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</si>
  <si>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</si>
  <si>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</si>
  <si>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</si>
  <si>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</si>
  <si>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</si>
  <si>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</si>
  <si>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</si>
  <si>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</si>
  <si>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</si>
  <si>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</si>
  <si>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</si>
  <si>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</si>
  <si>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</si>
  <si>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</si>
  <si>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</si>
  <si>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</si>
  <si>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</si>
  <si>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</si>
  <si>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</si>
  <si>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</si>
  <si>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</si>
  <si>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</si>
  <si>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</si>
  <si>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</si>
  <si>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</si>
  <si>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</si>
  <si>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</si>
  <si>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</si>
  <si>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</si>
  <si>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</si>
  <si>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</si>
  <si>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</si>
  <si>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</si>
  <si>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</si>
  <si>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</si>
  <si>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</si>
  <si>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</si>
  <si>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</si>
  <si>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</si>
  <si>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</si>
  <si>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</si>
  <si>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</si>
  <si>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</si>
  <si>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</si>
  <si>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</si>
  <si>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</si>
  <si>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</si>
  <si>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</si>
  <si>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</si>
  <si>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</si>
  <si>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</si>
  <si>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</si>
  <si>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</si>
  <si>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</si>
  <si>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</si>
  <si>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</si>
  <si>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</si>
  <si>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</si>
  <si>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</si>
  <si>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</si>
  <si>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</si>
  <si>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</si>
  <si>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</si>
  <si>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</si>
  <si>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</si>
  <si>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</si>
  <si>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</si>
  <si>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</si>
  <si>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</si>
  <si>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</si>
  <si>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</si>
  <si>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</si>
  <si>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</si>
  <si>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</si>
  <si>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</si>
  <si>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</si>
  <si>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</si>
  <si>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</si>
  <si>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</si>
  <si>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</si>
  <si>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</si>
  <si>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</si>
  <si>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</si>
  <si>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</si>
  <si>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</si>
  <si>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</si>
  <si>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</si>
  <si>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</si>
  <si>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</si>
  <si>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</si>
  <si>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</si>
  <si>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</si>
  <si>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</si>
  <si>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</si>
  <si>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</si>
  <si>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</si>
  <si>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</si>
  <si>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</si>
  <si>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</si>
  <si>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</si>
  <si>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</si>
  <si>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</si>
  <si>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</si>
  <si>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</si>
  <si>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</si>
  <si>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</si>
  <si>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</si>
  <si>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</si>
  <si>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</si>
  <si>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</si>
  <si>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</si>
  <si>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</si>
  <si>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</si>
  <si>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</si>
  <si>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</si>
  <si>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</si>
  <si>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</si>
  <si>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</si>
  <si>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</si>
  <si>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</si>
  <si>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</si>
  <si>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</si>
  <si>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</si>
  <si>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</si>
  <si>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</si>
  <si>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</si>
  <si>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</si>
  <si>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</si>
  <si>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</si>
  <si>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</si>
  <si>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</si>
  <si>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</si>
  <si>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</si>
  <si>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</si>
  <si>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</si>
  <si>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</si>
  <si>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</si>
  <si>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</si>
  <si>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</si>
  <si>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</si>
  <si>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</si>
  <si>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</si>
  <si>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</si>
  <si>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</si>
  <si>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</si>
  <si>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</si>
  <si>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</si>
  <si>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</si>
  <si>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</si>
  <si>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</si>
  <si>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</si>
  <si>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</si>
  <si>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</si>
  <si>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</si>
  <si>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</si>
  <si>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</si>
  <si>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</si>
  <si>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</si>
  <si>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</si>
  <si>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</si>
  <si>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</si>
  <si>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</si>
  <si>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</si>
  <si>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</si>
  <si>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</si>
  <si>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</si>
  <si>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</si>
  <si>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</si>
  <si>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</si>
  <si>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</si>
  <si>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</si>
  <si>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</si>
  <si>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</si>
  <si>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</si>
  <si>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</si>
  <si>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</si>
  <si>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</si>
  <si>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</si>
  <si>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</si>
  <si>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</si>
  <si>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</si>
  <si>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</si>
  <si>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</si>
  <si>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</si>
  <si>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</si>
  <si>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</si>
  <si>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</si>
  <si>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</si>
  <si>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</si>
  <si>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</si>
  <si>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</si>
  <si>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</si>
  <si>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</si>
  <si>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</si>
  <si>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</si>
  <si>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</si>
  <si>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</si>
  <si>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</si>
  <si>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</si>
  <si>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</si>
  <si>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</si>
  <si>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</si>
  <si>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</si>
  <si>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</si>
  <si>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</si>
  <si>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</si>
  <si>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</si>
  <si>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</si>
  <si>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</si>
  <si>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</si>
  <si>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</si>
  <si>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</si>
  <si>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</si>
  <si>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</si>
  <si>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</si>
  <si>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</si>
  <si>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</si>
  <si>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</si>
  <si>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</si>
  <si>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</si>
  <si>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</si>
  <si>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</si>
  <si>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</si>
  <si>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</si>
  <si>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</si>
  <si>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</si>
  <si>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</si>
  <si>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</si>
  <si>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</si>
  <si>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</si>
  <si>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</si>
  <si>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</si>
  <si>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</si>
  <si>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</si>
  <si>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</si>
  <si>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</si>
  <si>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</si>
  <si>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</si>
  <si>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</si>
  <si>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</si>
  <si>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</si>
  <si>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</si>
  <si>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</si>
  <si>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</si>
  <si>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</si>
  <si>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</si>
  <si>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</si>
  <si>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</si>
  <si>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</si>
  <si>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</si>
  <si>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</si>
  <si>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</si>
  <si>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</si>
  <si>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</si>
  <si>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</si>
  <si>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</si>
  <si>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</si>
  <si>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</si>
  <si>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</si>
  <si>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</si>
  <si>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</si>
  <si>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</si>
  <si>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</si>
  <si>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</si>
  <si>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</si>
  <si>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</si>
  <si>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</si>
  <si>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</si>
  <si>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</si>
  <si>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</si>
  <si>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</si>
  <si>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</si>
  <si>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</si>
  <si>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</si>
  <si>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</si>
  <si>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</si>
  <si>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</si>
  <si>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</si>
  <si>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</si>
  <si>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</si>
  <si>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</si>
  <si>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</si>
  <si>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</si>
  <si>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</si>
  <si>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</si>
  <si>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</si>
  <si>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</si>
  <si>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</si>
  <si>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</si>
  <si>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</si>
  <si>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</si>
  <si>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</si>
  <si>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</si>
  <si>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</si>
  <si>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</si>
  <si>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</si>
  <si>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</si>
  <si>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</si>
  <si>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</si>
  <si>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</si>
  <si>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</si>
  <si>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</si>
  <si>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</si>
  <si>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</si>
  <si>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</si>
  <si>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</si>
  <si>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</si>
  <si>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</si>
  <si>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</si>
  <si>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</si>
  <si>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</si>
  <si>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</si>
  <si>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</si>
  <si>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</si>
  <si>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</si>
  <si>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</si>
  <si>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</si>
  <si>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</si>
  <si>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</si>
  <si>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</si>
  <si>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</si>
  <si>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</si>
  <si>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</si>
  <si>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</si>
  <si>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</si>
  <si>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</si>
  <si>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</si>
  <si>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</si>
  <si>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</si>
  <si>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</si>
  <si>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</si>
  <si>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</si>
  <si>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</si>
  <si>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</si>
  <si>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</si>
  <si>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</si>
  <si>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</si>
  <si>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</si>
  <si>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</si>
  <si>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</si>
  <si>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</si>
  <si>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</si>
  <si>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</si>
  <si>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</si>
  <si>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</si>
  <si>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</si>
  <si>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</si>
  <si>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</si>
  <si>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</si>
  <si>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</si>
  <si>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</si>
  <si>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</si>
  <si>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</si>
  <si>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</si>
  <si>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</si>
  <si>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</si>
  <si>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</si>
  <si>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</si>
  <si>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</si>
  <si>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</si>
  <si>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</si>
  <si>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</si>
  <si>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</si>
  <si>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</si>
  <si>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</si>
  <si>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</si>
  <si>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</si>
  <si>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</si>
  <si>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</si>
  <si>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</si>
  <si>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</si>
  <si>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</si>
  <si>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</si>
  <si>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</si>
  <si>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</si>
  <si>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</si>
  <si>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</si>
  <si>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</si>
  <si>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</si>
  <si>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</si>
  <si>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</si>
  <si>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</si>
  <si>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</si>
  <si>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</si>
  <si>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</si>
  <si>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</si>
  <si>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</si>
  <si>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</si>
  <si>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</si>
  <si>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</si>
  <si>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</si>
  <si>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</si>
  <si>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</si>
  <si>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</si>
  <si>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</si>
  <si>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</si>
  <si>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</si>
  <si>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</si>
  <si>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</si>
  <si>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</si>
  <si>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</si>
  <si>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</si>
  <si>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</si>
  <si>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</si>
  <si>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</si>
  <si>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</si>
  <si>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</si>
  <si>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</si>
  <si>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</si>
  <si>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</si>
  <si>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</si>
  <si>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</si>
  <si>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</si>
  <si>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</si>
  <si>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</si>
  <si>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</si>
  <si>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</si>
  <si>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</si>
  <si>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</si>
  <si>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</si>
  <si>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</si>
  <si>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</si>
  <si>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</si>
  <si>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</si>
  <si>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</si>
  <si>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</si>
  <si>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</si>
  <si>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</si>
  <si>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</si>
  <si>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</si>
  <si>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</si>
  <si>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</si>
  <si>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</si>
  <si>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</si>
  <si>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</si>
  <si>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</si>
  <si>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</si>
  <si>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</si>
  <si>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</si>
  <si>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</si>
  <si>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</si>
  <si>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</si>
  <si>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</si>
  <si>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</si>
  <si>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</si>
  <si>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</si>
  <si>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</si>
  <si>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</si>
  <si>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</si>
  <si>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</si>
  <si>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</si>
  <si>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</si>
  <si>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</si>
  <si>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</si>
  <si>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</si>
  <si>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</si>
  <si>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</si>
  <si>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</si>
  <si>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</si>
  <si>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</si>
  <si>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</si>
  <si>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</si>
  <si>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</si>
  <si>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</si>
  <si>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</si>
  <si>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</si>
  <si>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</si>
  <si>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</si>
  <si>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</si>
  <si>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</si>
  <si>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</si>
  <si>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</si>
  <si>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</si>
  <si>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</si>
  <si>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</si>
  <si>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</si>
  <si>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</si>
  <si>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</si>
  <si>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</si>
  <si>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</si>
  <si>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</si>
  <si>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</si>
  <si>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</si>
  <si>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</si>
  <si>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</si>
  <si>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</si>
  <si>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</si>
  <si>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</si>
  <si>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</si>
  <si>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</si>
  <si>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</si>
  <si>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</si>
  <si>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</si>
  <si>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</si>
  <si>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</si>
  <si>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</si>
  <si>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</si>
  <si>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</si>
  <si>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</si>
  <si>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</si>
  <si>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</si>
  <si>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</si>
  <si>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</si>
  <si>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</si>
  <si>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</si>
  <si>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</si>
  <si>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</si>
  <si>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</si>
  <si>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</si>
  <si>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</si>
  <si>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</si>
  <si>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</si>
  <si>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</si>
  <si>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</si>
  <si>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</si>
  <si>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</si>
  <si>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</si>
  <si>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</si>
  <si>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</si>
  <si>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</si>
  <si>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</si>
  <si>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</si>
  <si>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</si>
  <si>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</si>
  <si>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</si>
  <si>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</si>
  <si>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</si>
  <si>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</si>
  <si>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</si>
  <si>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</si>
  <si>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</si>
  <si>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</si>
  <si>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</si>
  <si>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</si>
  <si>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</si>
  <si>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</si>
  <si>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</si>
  <si>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</si>
  <si>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</si>
  <si>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</si>
  <si>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</si>
  <si>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</si>
  <si>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</si>
  <si>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</si>
  <si>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</si>
  <si>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</si>
  <si>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</si>
  <si>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</si>
  <si>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</si>
  <si>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</si>
  <si>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</si>
  <si>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</si>
  <si>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</si>
  <si>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</si>
  <si>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</si>
  <si>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</si>
  <si>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</si>
  <si>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</si>
  <si>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</si>
  <si>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</si>
  <si>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</si>
  <si>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</si>
  <si>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</si>
  <si>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</si>
  <si>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</si>
  <si>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</si>
  <si>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</si>
  <si>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</si>
  <si>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</si>
  <si>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</si>
  <si>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</si>
  <si>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</si>
  <si>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</si>
  <si>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</si>
  <si>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</si>
  <si>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</si>
  <si>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</si>
  <si>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</si>
  <si>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</si>
  <si>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</si>
  <si>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</si>
  <si>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</si>
  <si>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</si>
  <si>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</si>
  <si>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</si>
  <si>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</si>
  <si>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</si>
  <si>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</si>
  <si>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</si>
  <si>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</si>
  <si>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</si>
  <si>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</si>
  <si>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</si>
  <si>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</si>
  <si>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</si>
  <si>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</si>
  <si>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</si>
  <si>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</si>
  <si>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</si>
  <si>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</si>
  <si>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</si>
  <si>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</si>
  <si>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</si>
  <si>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</si>
  <si>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</si>
  <si>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</si>
  <si>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</si>
  <si>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</si>
  <si>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</si>
  <si>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</si>
  <si>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</si>
  <si>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</si>
  <si>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</si>
  <si>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</si>
  <si>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</si>
  <si>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</si>
  <si>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</si>
  <si>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</si>
  <si>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</si>
  <si>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</si>
  <si>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</si>
  <si>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</si>
  <si>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</si>
  <si>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</si>
  <si>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</si>
  <si>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</si>
  <si>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</si>
  <si>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</si>
  <si>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</si>
  <si>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</si>
  <si>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</si>
  <si>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</si>
  <si>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</si>
  <si>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</si>
  <si>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</si>
  <si>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</si>
  <si>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</si>
  <si>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</si>
  <si>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</si>
  <si>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</si>
  <si>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</si>
  <si>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</si>
  <si>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</si>
  <si>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</si>
  <si>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</si>
  <si>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</si>
  <si>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</si>
  <si>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</si>
  <si>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</si>
  <si>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</si>
  <si>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</si>
  <si>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</si>
  <si>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</si>
  <si>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</si>
  <si>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</si>
  <si>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</si>
  <si>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</si>
  <si>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</si>
  <si>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</si>
  <si>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</si>
  <si>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</si>
  <si>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</si>
  <si>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</si>
  <si>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</si>
  <si>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</si>
  <si>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</si>
  <si>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</si>
  <si>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</si>
  <si>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</si>
  <si>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</si>
  <si>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</si>
  <si>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</si>
  <si>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</si>
  <si>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</si>
  <si>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</si>
  <si>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</si>
  <si>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</si>
  <si>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</si>
  <si>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</si>
  <si>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</si>
  <si>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</si>
  <si>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</si>
  <si>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</si>
  <si>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</si>
  <si>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</si>
  <si>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</si>
  <si>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</si>
  <si>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</si>
  <si>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</si>
  <si>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</si>
  <si>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</si>
  <si>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</si>
  <si>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</si>
  <si>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</si>
  <si>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</si>
  <si>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</si>
  <si>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</si>
  <si>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</si>
  <si>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</si>
  <si>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</si>
  <si>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</si>
  <si>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</si>
  <si>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</si>
  <si>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</si>
  <si>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</si>
  <si>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</si>
  <si>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</si>
  <si>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</si>
  <si>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</si>
  <si>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</si>
  <si>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</si>
  <si>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</si>
  <si>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</si>
  <si>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</si>
  <si>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</si>
  <si>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</si>
  <si>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</si>
  <si>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</si>
  <si>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</si>
  <si>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</si>
  <si>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</si>
  <si>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</si>
  <si>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</si>
  <si>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</si>
  <si>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</si>
  <si>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</si>
  <si>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</si>
  <si>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</si>
  <si>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</si>
  <si>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</si>
  <si>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</si>
  <si>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</si>
  <si>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</si>
  <si>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</si>
  <si>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</si>
  <si>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</si>
  <si>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</si>
  <si>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</si>
  <si>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</si>
  <si>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</si>
  <si>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</si>
  <si>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</si>
  <si>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</si>
  <si>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</si>
  <si>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</si>
  <si>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</si>
  <si>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</si>
  <si>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</si>
  <si>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</si>
  <si>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</si>
  <si>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</si>
  <si>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</si>
  <si>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</si>
  <si>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</si>
  <si>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</si>
  <si>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</si>
  <si>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</si>
  <si>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</si>
  <si>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</si>
  <si>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</si>
  <si>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</si>
  <si>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</si>
  <si>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</si>
  <si>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</si>
  <si>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</si>
  <si>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</si>
  <si>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</si>
  <si>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</si>
  <si>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</si>
  <si>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</si>
  <si>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</si>
  <si>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</si>
  <si>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</si>
  <si>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</si>
  <si>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</si>
  <si>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</si>
  <si>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</si>
  <si>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</si>
  <si>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</si>
  <si>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</si>
  <si>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</si>
  <si>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</si>
  <si>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</si>
  <si>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</si>
  <si>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</si>
  <si>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</si>
  <si>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</si>
  <si>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</si>
  <si>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</si>
  <si>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</si>
  <si>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</si>
  <si>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</si>
  <si>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</si>
  <si>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</si>
  <si>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</si>
  <si>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</si>
  <si>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</si>
  <si>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</si>
  <si>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</si>
  <si>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</si>
  <si>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</si>
  <si>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</si>
  <si>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</si>
  <si>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</si>
  <si>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</si>
  <si>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</si>
  <si>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</si>
  <si>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</si>
  <si>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</si>
  <si>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</si>
  <si>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</si>
  <si>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</si>
  <si>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</si>
  <si>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</si>
  <si>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</si>
  <si>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</si>
  <si>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</si>
  <si>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</si>
  <si>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</si>
  <si>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</si>
  <si>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</si>
  <si>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</si>
  <si>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</si>
  <si>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</si>
  <si>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</si>
  <si>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</si>
  <si>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</si>
  <si>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</si>
  <si>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</si>
  <si>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</si>
  <si>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</si>
  <si>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</si>
  <si>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</si>
  <si>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</si>
  <si>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</si>
  <si>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</si>
  <si>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</si>
  <si>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</si>
  <si>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</si>
  <si>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</si>
  <si>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</si>
  <si>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</si>
  <si>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</si>
  <si>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</si>
  <si>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</si>
  <si>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</si>
  <si>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</si>
  <si>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</si>
  <si>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</si>
  <si>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</si>
  <si>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</si>
  <si>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</si>
  <si>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</si>
  <si>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</si>
  <si>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</si>
  <si>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</si>
  <si>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</si>
  <si>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</si>
  <si>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</si>
  <si>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</si>
  <si>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</si>
  <si>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</si>
  <si>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</si>
  <si>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</si>
  <si>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</si>
  <si>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</si>
  <si>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</si>
  <si>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</si>
  <si>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</si>
  <si>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</si>
  <si>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</si>
  <si>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</si>
  <si>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</si>
  <si>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</si>
  <si>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</si>
  <si>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</si>
  <si>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</si>
  <si>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</si>
  <si>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</si>
  <si>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</si>
  <si>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</si>
  <si>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</si>
  <si>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</si>
  <si>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</si>
  <si>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</si>
  <si>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</si>
  <si>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</si>
  <si>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</si>
  <si>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</si>
  <si>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</si>
  <si>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</si>
  <si>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</si>
  <si>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</si>
  <si>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</si>
  <si>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</si>
  <si>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</si>
  <si>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</si>
  <si>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</si>
  <si>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</si>
  <si>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</si>
  <si>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</si>
  <si>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</si>
  <si>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</si>
  <si>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</si>
  <si>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</si>
  <si>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</si>
  <si>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</si>
  <si>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</si>
  <si>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</si>
  <si>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</si>
  <si>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</si>
  <si>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</si>
  <si>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</si>
  <si>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</si>
  <si>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</si>
  <si>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</si>
  <si>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</si>
  <si>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</si>
  <si>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</si>
  <si>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</si>
  <si>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</si>
  <si>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</si>
  <si>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</si>
  <si>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</si>
  <si>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</si>
  <si>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</si>
  <si>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</si>
  <si>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</si>
  <si>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</si>
  <si>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</si>
  <si>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</si>
  <si>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</si>
  <si>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</si>
  <si>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</si>
  <si>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</si>
  <si>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</si>
  <si>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</si>
  <si>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</si>
  <si>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</si>
  <si>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</si>
  <si>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</si>
  <si>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</si>
  <si>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</si>
  <si>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</si>
  <si>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</si>
  <si>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</si>
  <si>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</si>
  <si>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</si>
  <si>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</si>
  <si>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</si>
  <si>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</si>
  <si>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</si>
  <si>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</si>
  <si>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</si>
  <si>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</si>
  <si>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</si>
  <si>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</si>
  <si>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</si>
  <si>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</si>
  <si>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</si>
  <si>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</si>
  <si>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</si>
  <si>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</si>
  <si>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</si>
  <si>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</si>
  <si>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</si>
  <si>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</si>
  <si>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</si>
  <si>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</si>
  <si>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</si>
  <si>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</si>
  <si>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</si>
  <si>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</si>
  <si>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</si>
  <si>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</si>
  <si>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</si>
  <si>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</si>
  <si>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</si>
  <si>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</si>
  <si>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</si>
  <si>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</si>
  <si>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</si>
  <si>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</si>
  <si>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</si>
  <si>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</si>
  <si>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</si>
  <si>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</si>
  <si>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</si>
  <si>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</si>
  <si>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</si>
  <si>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</si>
  <si>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</si>
  <si>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</si>
  <si>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</si>
  <si>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</si>
  <si>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</si>
  <si>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</si>
  <si>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</si>
  <si>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</si>
  <si>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</si>
  <si>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</si>
  <si>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</si>
  <si>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</si>
  <si>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</si>
  <si>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</si>
  <si>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</si>
  <si>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</si>
  <si>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</si>
  <si>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</si>
  <si>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</si>
  <si>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</si>
  <si>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</si>
  <si>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</si>
  <si>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</si>
  <si>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</si>
  <si>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</si>
  <si>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</si>
  <si>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</si>
  <si>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</si>
  <si>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</si>
  <si>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</si>
  <si>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</si>
  <si>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</si>
  <si>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</si>
  <si>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</si>
  <si>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</si>
  <si>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</si>
  <si>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</si>
  <si>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</si>
  <si>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</si>
  <si>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</si>
  <si>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</si>
  <si>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</si>
  <si>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</si>
  <si>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</si>
  <si>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</si>
  <si>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</si>
  <si>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</si>
  <si>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</si>
  <si>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</si>
  <si>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</si>
  <si>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</si>
  <si>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</si>
  <si>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</si>
  <si>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</si>
  <si>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</si>
  <si>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</si>
  <si>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</si>
  <si>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</si>
  <si>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</si>
  <si>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</si>
  <si>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</si>
  <si>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</si>
  <si>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</si>
  <si>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</si>
  <si>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</si>
  <si>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</si>
  <si>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</si>
  <si>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</si>
  <si>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</si>
  <si>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</si>
  <si>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</si>
  <si>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</si>
  <si>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</si>
  <si>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</si>
  <si>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</si>
  <si>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</si>
  <si>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</si>
  <si>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</si>
  <si>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</si>
  <si>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</si>
  <si>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</si>
  <si>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</si>
  <si>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</si>
  <si>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</si>
  <si>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</si>
  <si>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</si>
  <si>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</si>
  <si>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</si>
  <si>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</si>
  <si>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</si>
  <si>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</si>
  <si>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</si>
  <si>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</si>
  <si>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</si>
  <si>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</si>
  <si>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</si>
  <si>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</si>
  <si>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</si>
  <si>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</si>
  <si>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</si>
  <si>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</si>
  <si>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</si>
  <si>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</si>
  <si>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</si>
  <si>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</si>
  <si>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</si>
  <si>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</si>
  <si>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</si>
  <si>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</si>
  <si>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</si>
  <si>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</si>
  <si>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</si>
  <si>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</si>
  <si>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</si>
  <si>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</si>
  <si>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</si>
  <si>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</si>
  <si>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</si>
  <si>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</si>
  <si>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</si>
  <si>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</si>
  <si>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</si>
  <si>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</si>
  <si>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</si>
  <si>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</si>
  <si>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</si>
  <si>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</si>
  <si>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</si>
  <si>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</si>
  <si>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</si>
  <si>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</si>
  <si>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</si>
  <si>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</si>
  <si>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</si>
  <si>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</si>
  <si>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</si>
  <si>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</si>
  <si>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</si>
  <si>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</si>
  <si>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</si>
  <si>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</si>
  <si>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</si>
  <si>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</si>
  <si>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</si>
  <si>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</si>
  <si>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</si>
  <si>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</si>
  <si>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</si>
  <si>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</si>
  <si>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</si>
  <si>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</si>
  <si>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</si>
  <si>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</si>
  <si>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</si>
  <si>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</si>
  <si>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</si>
  <si>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</si>
  <si>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</si>
  <si>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</si>
  <si>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</si>
  <si>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</si>
  <si>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</si>
  <si>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</si>
  <si>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</si>
  <si>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</si>
  <si>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</si>
  <si>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</si>
  <si>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</si>
  <si>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</si>
  <si>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</si>
  <si>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</si>
  <si>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</si>
  <si>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</si>
  <si>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</si>
  <si>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</si>
  <si>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</si>
  <si>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</si>
  <si>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</si>
  <si>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</si>
  <si>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</si>
  <si>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</si>
  <si>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</si>
  <si>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</si>
  <si>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</si>
  <si>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</si>
  <si>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</si>
  <si>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</si>
  <si>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</si>
  <si>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</si>
  <si>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</si>
  <si>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</si>
  <si>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</si>
  <si>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</si>
  <si>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</si>
  <si>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</si>
  <si>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</si>
  <si>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</si>
  <si>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</si>
  <si>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</si>
  <si>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</si>
  <si>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</si>
  <si>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</si>
  <si>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</si>
  <si>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</si>
  <si>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</si>
  <si>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</si>
  <si>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</si>
  <si>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</si>
  <si>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</si>
  <si>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</si>
  <si>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</si>
  <si>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</si>
  <si>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</si>
  <si>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</si>
  <si>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</si>
  <si>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</si>
  <si>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</si>
  <si>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</si>
  <si>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</si>
  <si>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</si>
  <si>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</si>
  <si>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</si>
  <si>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</si>
  <si>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</si>
  <si>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</si>
  <si>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</si>
  <si>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</si>
  <si>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</si>
  <si>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</si>
  <si>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</si>
  <si>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</si>
  <si>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</si>
  <si>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</si>
  <si>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</si>
  <si>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</si>
  <si>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</si>
  <si>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</si>
  <si>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</si>
  <si>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</si>
  <si>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</si>
  <si>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</si>
  <si>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</si>
  <si>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</si>
  <si>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</si>
  <si>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</si>
  <si>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</si>
  <si>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</si>
  <si>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</si>
  <si>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</si>
  <si>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</si>
  <si>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</si>
  <si>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</si>
  <si>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</si>
  <si>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</si>
  <si>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</si>
  <si>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</si>
  <si>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</si>
  <si>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</si>
  <si>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</si>
  <si>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</si>
  <si>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</si>
  <si>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</si>
  <si>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</si>
  <si>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</si>
  <si>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</si>
  <si>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</si>
  <si>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</si>
  <si>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</si>
  <si>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</si>
  <si>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</si>
  <si>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</si>
  <si>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</si>
  <si>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</si>
  <si>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</si>
  <si>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</si>
  <si>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</si>
  <si>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</si>
  <si>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</si>
  <si>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</si>
  <si>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</si>
  <si>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</si>
  <si>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</si>
  <si>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</si>
  <si>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</si>
  <si>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</si>
  <si>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</si>
  <si>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</si>
  <si>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</si>
  <si>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</si>
  <si>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</si>
  <si>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</si>
  <si>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</si>
  <si>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</si>
  <si>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</si>
  <si>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</si>
  <si>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</si>
  <si>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</si>
  <si>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</si>
  <si>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</si>
  <si>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</si>
  <si>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</si>
  <si>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</si>
  <si>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</si>
  <si>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</si>
  <si>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</si>
  <si>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</si>
  <si>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</si>
  <si>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</si>
  <si>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</si>
  <si>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</si>
  <si>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</si>
  <si>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</si>
  <si>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</si>
  <si>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</si>
  <si>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</si>
  <si>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</si>
  <si>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</si>
  <si>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</si>
  <si>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</si>
  <si>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</si>
  <si>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</si>
  <si>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</si>
  <si>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</si>
  <si>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</si>
  <si>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</si>
  <si>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</si>
  <si>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</si>
  <si>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</si>
  <si>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</si>
  <si>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</si>
  <si>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</si>
  <si>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</si>
  <si>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</si>
  <si>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</si>
  <si>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</si>
  <si>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</si>
  <si>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</si>
  <si>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</si>
  <si>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</si>
  <si>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</si>
  <si>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</si>
  <si>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</si>
  <si>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</si>
  <si>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</si>
  <si>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</si>
  <si>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</si>
  <si>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</si>
  <si>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</si>
  <si>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</si>
  <si>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</si>
  <si>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</si>
  <si>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</si>
  <si>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</si>
  <si>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</si>
  <si>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</si>
  <si>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</si>
  <si>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</si>
  <si>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</si>
  <si>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</si>
  <si>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</si>
  <si>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</si>
  <si>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</si>
  <si>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</si>
  <si>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</si>
  <si>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</si>
  <si>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</si>
  <si>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</si>
  <si>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</si>
  <si>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</si>
  <si>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</si>
  <si>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</si>
  <si>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</si>
  <si>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</si>
  <si>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</si>
  <si>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</si>
  <si>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</si>
  <si>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</si>
  <si>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</si>
  <si>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</si>
  <si>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</si>
  <si>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</si>
  <si>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</si>
  <si>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</si>
  <si>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</si>
  <si>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</si>
  <si>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</si>
  <si>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</si>
  <si>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</si>
  <si>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</si>
  <si>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</si>
  <si>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</si>
  <si>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</si>
  <si>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</si>
  <si>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</si>
  <si>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</si>
  <si>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</si>
  <si>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</si>
  <si>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</si>
  <si>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</si>
  <si>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</si>
  <si>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</si>
  <si>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</si>
  <si>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</si>
  <si>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</si>
  <si>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</si>
  <si>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</si>
  <si>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</si>
  <si>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</si>
  <si>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</si>
  <si>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</si>
  <si>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</si>
  <si>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</si>
  <si>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</si>
  <si>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</si>
  <si>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</si>
  <si>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</si>
  <si>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</si>
  <si>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</si>
  <si>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</si>
  <si>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</si>
  <si>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</si>
  <si>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</si>
  <si>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</si>
  <si>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</si>
  <si>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</si>
  <si>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</si>
  <si>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</si>
  <si>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</si>
  <si>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</si>
  <si>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</si>
  <si>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</si>
  <si>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</si>
  <si>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</si>
  <si>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</si>
  <si>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</si>
  <si>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</si>
  <si>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</si>
  <si>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</si>
  <si>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</si>
  <si>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</si>
  <si>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</si>
  <si>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</si>
  <si>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</si>
  <si>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</si>
  <si>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</si>
  <si>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</si>
  <si>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</si>
  <si>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</si>
  <si>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</si>
  <si>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</si>
  <si>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</si>
  <si>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</si>
  <si>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</si>
  <si>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</si>
  <si>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</si>
  <si>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</si>
  <si>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</si>
  <si>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</si>
  <si>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</si>
  <si>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</si>
  <si>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</si>
  <si>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</si>
  <si>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</si>
  <si>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</si>
  <si>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</si>
  <si>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</si>
  <si>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</si>
  <si>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</si>
  <si>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</si>
  <si>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</si>
  <si>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</si>
  <si>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</si>
  <si>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</si>
  <si>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</si>
  <si>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</si>
  <si>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</si>
  <si>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</si>
  <si>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</si>
  <si>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</si>
  <si>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</si>
  <si>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</si>
  <si>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</si>
  <si>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</si>
  <si>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</si>
  <si>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</si>
  <si>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</si>
  <si>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</si>
  <si>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</si>
  <si>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</si>
  <si>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</si>
  <si>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</si>
  <si>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</si>
  <si>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</si>
  <si>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</si>
  <si>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</si>
  <si>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</si>
  <si>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</si>
  <si>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</si>
  <si>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</si>
  <si>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</si>
  <si>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</si>
  <si>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</si>
  <si>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</si>
  <si>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</si>
  <si>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</si>
  <si>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</si>
  <si>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</si>
  <si>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</si>
  <si>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</si>
  <si>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</si>
  <si>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</si>
  <si>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</si>
  <si>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</si>
  <si>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</si>
  <si>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</si>
  <si>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</si>
  <si>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</si>
  <si>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</si>
  <si>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</si>
  <si>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</si>
  <si>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</si>
  <si>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</si>
  <si>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</si>
  <si>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</si>
  <si>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</si>
  <si>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</si>
  <si>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</si>
  <si>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</si>
  <si>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</si>
  <si>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</si>
  <si>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</si>
  <si>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</si>
  <si>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</si>
  <si>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</si>
  <si>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</si>
  <si>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</si>
  <si>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</si>
  <si>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</si>
  <si>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</si>
  <si>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</si>
  <si>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</si>
  <si>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</si>
  <si>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</si>
  <si>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</si>
  <si>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</si>
  <si>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</si>
  <si>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</si>
  <si>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</si>
  <si>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</si>
  <si>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</si>
  <si>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</si>
  <si>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</si>
  <si>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</si>
  <si>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</si>
  <si>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</si>
  <si>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</si>
  <si>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</si>
  <si>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</si>
  <si>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</si>
  <si>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</si>
  <si>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</si>
  <si>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</si>
  <si>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</si>
  <si>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</si>
  <si>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</si>
  <si>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</si>
  <si>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</si>
  <si>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</si>
  <si>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</si>
  <si>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</si>
  <si>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</si>
  <si>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</si>
  <si>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</si>
  <si>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</si>
  <si>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</si>
  <si>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</si>
  <si>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</si>
  <si>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</si>
  <si>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</si>
  <si>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</si>
  <si>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</si>
  <si>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</si>
  <si>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</si>
  <si>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</si>
  <si>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</si>
  <si>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</si>
  <si>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</si>
  <si>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</si>
  <si>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</si>
  <si>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</si>
  <si>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</si>
  <si>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</si>
  <si>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</si>
  <si>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</si>
  <si>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</si>
  <si>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</si>
  <si>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</si>
  <si>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</si>
  <si>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</si>
  <si>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</si>
  <si>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</si>
  <si>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</si>
  <si>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</si>
  <si>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</si>
  <si>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</si>
  <si>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</si>
  <si>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</si>
  <si>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</si>
  <si>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</si>
  <si>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</si>
  <si>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</si>
  <si>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</si>
  <si>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</si>
  <si>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</si>
  <si>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</si>
  <si>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</si>
  <si>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</si>
  <si>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</si>
  <si>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</si>
  <si>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</si>
  <si>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</si>
  <si>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</si>
  <si>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</si>
  <si>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</si>
  <si>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</si>
  <si>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</si>
  <si>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</si>
  <si>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</si>
  <si>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</si>
  <si>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</si>
  <si>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</si>
  <si>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</si>
  <si>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</si>
  <si>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</si>
  <si>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</si>
  <si>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</si>
  <si>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</si>
  <si>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</si>
  <si>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</si>
  <si>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</si>
  <si>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</si>
  <si>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</si>
  <si>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</si>
  <si>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</si>
  <si>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</si>
  <si>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</si>
  <si>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</si>
  <si>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</si>
  <si>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</si>
  <si>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</si>
  <si>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</si>
  <si>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</si>
  <si>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</si>
  <si>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</si>
  <si>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</si>
  <si>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</si>
  <si>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</si>
  <si>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</si>
  <si>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</si>
  <si>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</si>
  <si>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</si>
  <si>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</si>
  <si>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</si>
  <si>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</si>
  <si>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</si>
  <si>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</si>
  <si>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</si>
  <si>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</si>
  <si>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</si>
  <si>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</si>
  <si>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</si>
  <si>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</si>
  <si>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</si>
  <si>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</si>
  <si>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</si>
  <si>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</si>
  <si>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</si>
  <si>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</si>
  <si>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</si>
  <si>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</si>
  <si>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</si>
  <si>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</si>
  <si>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</si>
  <si>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</si>
  <si>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</si>
  <si>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</si>
  <si>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</si>
  <si>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</si>
  <si>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</si>
  <si>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</si>
  <si>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</si>
  <si>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</si>
  <si>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</si>
  <si>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</si>
  <si>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</si>
  <si>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</si>
  <si>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</si>
  <si>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</si>
  <si>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</si>
  <si>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</si>
  <si>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</si>
  <si>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</si>
  <si>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</si>
  <si>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</si>
  <si>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</si>
  <si>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</si>
  <si>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</si>
  <si>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</si>
  <si>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</si>
  <si>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</si>
  <si>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</si>
  <si>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</si>
  <si>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</si>
  <si>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</si>
  <si>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</si>
  <si>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</si>
  <si>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</si>
  <si>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</si>
  <si>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</si>
  <si>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</si>
  <si>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</si>
  <si>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</si>
  <si>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</si>
  <si>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</si>
  <si>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</si>
  <si>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</si>
  <si>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</si>
  <si>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</si>
  <si>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</si>
  <si>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</si>
  <si>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</si>
  <si>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</si>
  <si>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</si>
  <si>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</si>
  <si>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</si>
  <si>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</si>
  <si>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</si>
  <si>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</si>
  <si>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</si>
  <si>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</si>
  <si>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</si>
  <si>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</si>
  <si>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</si>
  <si>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</si>
  <si>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</si>
  <si>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</si>
  <si>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</si>
  <si>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</si>
  <si>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</si>
  <si>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</si>
  <si>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</si>
  <si>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</si>
  <si>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</si>
  <si>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</si>
  <si>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</si>
  <si>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</si>
  <si>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</si>
  <si>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</si>
  <si>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</si>
  <si>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</si>
  <si>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</si>
  <si>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</si>
  <si>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</si>
  <si>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</si>
  <si>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</si>
  <si>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</si>
  <si>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</si>
  <si>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</si>
  <si>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</si>
  <si>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</si>
  <si>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</si>
  <si>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</si>
  <si>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</si>
  <si>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</si>
  <si>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</si>
  <si>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</si>
  <si>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</si>
  <si>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</si>
  <si>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</si>
  <si>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</si>
  <si>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</si>
  <si>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</si>
  <si>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</si>
  <si>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</si>
  <si>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</si>
  <si>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</si>
  <si>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</si>
  <si>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</si>
  <si>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</si>
  <si>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</si>
  <si>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</si>
  <si>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</si>
  <si>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</si>
  <si>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</si>
  <si>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</si>
  <si>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</si>
  <si>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</si>
  <si>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</si>
  <si>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</si>
  <si>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</si>
  <si>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</si>
  <si>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</si>
  <si>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</si>
  <si>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</si>
  <si>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</si>
  <si>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</si>
  <si>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</si>
  <si>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</si>
  <si>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</si>
  <si>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</si>
  <si>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</si>
  <si>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</si>
  <si>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</si>
  <si>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</si>
  <si>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</si>
  <si>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</si>
  <si>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</si>
  <si>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</si>
  <si>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</si>
  <si>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</si>
  <si>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</si>
  <si>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</si>
  <si>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</si>
  <si>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</si>
  <si>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</si>
  <si>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</si>
  <si>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</si>
  <si>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</si>
  <si>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</si>
  <si>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</si>
  <si>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</si>
  <si>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</si>
  <si>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</si>
  <si>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</si>
  <si>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</si>
  <si>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</si>
  <si>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</si>
  <si>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</si>
  <si>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</si>
  <si>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</si>
  <si>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</si>
  <si>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</si>
  <si>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</si>
  <si>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</si>
  <si>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</si>
  <si>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</si>
  <si>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</si>
  <si>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</si>
  <si>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</si>
  <si>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</si>
  <si>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</si>
  <si>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</si>
  <si>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</si>
  <si>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</si>
  <si>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</si>
  <si>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</si>
  <si>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</si>
  <si>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</si>
  <si>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</si>
  <si>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</si>
  <si>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</si>
  <si>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</si>
  <si>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</si>
  <si>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</si>
  <si>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</si>
  <si>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</si>
  <si>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</si>
  <si>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</si>
  <si>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</si>
  <si>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</si>
  <si>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</si>
  <si>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</si>
  <si>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</si>
  <si>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</si>
  <si>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</si>
  <si>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</si>
  <si>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</si>
  <si>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</si>
  <si>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</si>
  <si>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</si>
  <si>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</si>
  <si>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</si>
  <si>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</si>
  <si>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</si>
  <si>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</si>
  <si>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</si>
  <si>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</si>
  <si>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</si>
  <si>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</si>
  <si>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</si>
  <si>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</si>
  <si>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</si>
  <si>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</si>
  <si>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</si>
  <si>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</si>
  <si>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</si>
  <si>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</si>
  <si>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</si>
  <si>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</si>
  <si>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</si>
  <si>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</si>
  <si>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</si>
  <si>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</si>
  <si>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</si>
  <si>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</si>
  <si>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</si>
  <si>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</si>
  <si>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</si>
  <si>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</si>
  <si>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</si>
  <si>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</si>
  <si>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</si>
  <si>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</si>
  <si>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</si>
  <si>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</si>
  <si>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</si>
  <si>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</si>
  <si>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</si>
  <si>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</si>
  <si>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</si>
  <si>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</si>
  <si>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</si>
  <si>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</si>
  <si>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</si>
  <si>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</si>
  <si>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</si>
  <si>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</si>
  <si>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</si>
  <si>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</si>
  <si>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</si>
  <si>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</si>
  <si>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</si>
  <si>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</si>
  <si>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</si>
  <si>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</si>
  <si>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</si>
  <si>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</si>
  <si>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</si>
  <si>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</si>
  <si>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</si>
  <si>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</si>
  <si>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</si>
  <si>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</si>
  <si>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</si>
  <si>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</si>
  <si>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</si>
  <si>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</si>
  <si>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</si>
  <si>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</si>
  <si>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</si>
  <si>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</si>
  <si>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</si>
  <si>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</si>
  <si>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</si>
  <si>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</si>
  <si>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</si>
  <si>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</si>
  <si>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</si>
  <si>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</si>
  <si>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</si>
  <si>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</si>
  <si>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</si>
  <si>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</si>
  <si>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</si>
  <si>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</si>
  <si>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</si>
  <si>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</si>
  <si>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</si>
  <si>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</si>
  <si>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</si>
  <si>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</si>
  <si>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</si>
  <si>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</si>
  <si>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</si>
  <si>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</si>
  <si>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</si>
  <si>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</si>
  <si>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</si>
  <si>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</si>
  <si>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</si>
  <si>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</si>
  <si>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</si>
  <si>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</si>
  <si>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</si>
  <si>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</si>
  <si>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</si>
  <si>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</si>
  <si>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</si>
  <si>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</si>
  <si>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</si>
  <si>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</si>
  <si>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</si>
  <si>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</si>
  <si>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</si>
  <si>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</si>
  <si>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</si>
  <si>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</si>
  <si>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</si>
  <si>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</si>
  <si>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</si>
  <si>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</si>
  <si>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</si>
  <si>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</si>
  <si>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</si>
  <si>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</si>
  <si>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</si>
  <si>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</si>
  <si>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</si>
  <si>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</si>
  <si>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</si>
  <si>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</si>
  <si>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</si>
  <si>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</si>
  <si>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</si>
  <si>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</si>
  <si>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</si>
  <si>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</si>
  <si>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</si>
  <si>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</si>
  <si>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</si>
  <si>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</si>
  <si>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</si>
  <si>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</si>
  <si>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</si>
  <si>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</si>
  <si>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</si>
  <si>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</si>
  <si>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</si>
  <si>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</si>
  <si>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</si>
  <si>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</si>
  <si>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</si>
  <si>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</si>
  <si>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</si>
  <si>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</si>
  <si>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</si>
  <si>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</si>
  <si>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</si>
  <si>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</si>
  <si>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</si>
  <si>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</si>
  <si>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</si>
  <si>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</si>
  <si>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</si>
  <si>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</si>
  <si>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</si>
  <si>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</si>
  <si>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</si>
  <si>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</si>
  <si>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</si>
  <si>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</si>
  <si>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</si>
  <si>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</si>
  <si>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</si>
  <si>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</si>
  <si>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</si>
  <si>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</si>
  <si>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</si>
  <si>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</si>
  <si>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</si>
  <si>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</si>
  <si>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</si>
  <si>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</si>
  <si>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</si>
  <si>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</si>
  <si>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</si>
  <si>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</si>
  <si>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</si>
  <si>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</si>
  <si>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</si>
  <si>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</si>
  <si>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</si>
  <si>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</si>
  <si>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</si>
  <si>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</si>
  <si>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</si>
  <si>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</si>
  <si>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</si>
  <si>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</si>
  <si>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</si>
  <si>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</si>
  <si>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</si>
  <si>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</si>
  <si>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</si>
  <si>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</si>
  <si>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</si>
  <si>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</si>
  <si>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</si>
  <si>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</si>
  <si>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</si>
  <si>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</si>
  <si>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</si>
  <si>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</si>
  <si>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</si>
  <si>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</si>
  <si>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</si>
  <si>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</si>
  <si>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</si>
  <si>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</si>
  <si>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</si>
  <si>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</si>
  <si>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</si>
  <si>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</si>
  <si>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</si>
  <si>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</si>
  <si>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</si>
  <si>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</si>
  <si>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</si>
  <si>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</si>
  <si>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</si>
  <si>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</si>
  <si>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</si>
  <si>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</si>
  <si>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</si>
  <si>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</si>
  <si>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</si>
  <si>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</si>
  <si>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</si>
  <si>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</si>
  <si>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</si>
  <si>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</si>
  <si>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</si>
  <si>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</si>
  <si>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</si>
  <si>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</si>
  <si>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</si>
  <si>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</si>
  <si>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</si>
  <si>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</si>
  <si>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</si>
  <si>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</si>
  <si>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</si>
  <si>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</si>
  <si>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</si>
  <si>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</si>
  <si>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</si>
  <si>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</si>
  <si>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</si>
  <si>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</si>
  <si>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</si>
  <si>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</si>
  <si>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</si>
  <si>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</si>
  <si>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</si>
  <si>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</si>
  <si>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</si>
  <si>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</si>
  <si>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</si>
  <si>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</si>
  <si>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</si>
  <si>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</si>
  <si>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</si>
  <si>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</si>
  <si>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</si>
  <si>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</si>
  <si>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</si>
  <si>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</si>
  <si>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</si>
  <si>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</si>
  <si>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</si>
  <si>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</si>
  <si>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</si>
  <si>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</si>
  <si>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</si>
  <si>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</si>
  <si>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</si>
  <si>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</si>
  <si>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</si>
  <si>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</si>
  <si>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</si>
  <si>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</si>
  <si>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</si>
  <si>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</si>
  <si>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</si>
  <si>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</si>
  <si>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</si>
  <si>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</si>
  <si>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</si>
  <si>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</si>
  <si>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</si>
  <si>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</si>
  <si>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</si>
  <si>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</si>
  <si>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</si>
  <si>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</si>
  <si>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</si>
  <si>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</si>
  <si>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</si>
  <si>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</si>
  <si>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</si>
  <si>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</si>
  <si>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</si>
  <si>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</si>
  <si>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</si>
  <si>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</si>
  <si>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</si>
  <si>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</si>
  <si>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</si>
  <si>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</si>
  <si>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</si>
  <si>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</si>
  <si>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</si>
  <si>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</si>
  <si>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</si>
  <si>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</si>
  <si>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</si>
  <si>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</si>
  <si>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</si>
  <si>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</si>
  <si>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</si>
  <si>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</si>
  <si>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</si>
  <si>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</si>
  <si>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</si>
  <si>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</si>
  <si>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</si>
  <si>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</si>
  <si>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</si>
  <si>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</si>
  <si>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</si>
  <si>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</si>
  <si>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</si>
  <si>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</si>
  <si>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</si>
  <si>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</si>
  <si>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</si>
  <si>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</si>
  <si>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</si>
  <si>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</si>
  <si>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</si>
  <si>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</si>
  <si>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</si>
  <si>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</si>
  <si>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</si>
  <si>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</si>
  <si>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</si>
  <si>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</si>
  <si>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</si>
  <si>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</si>
  <si>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</si>
  <si>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</si>
  <si>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</si>
  <si>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</si>
  <si>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</si>
  <si>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</si>
  <si>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</si>
  <si>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</si>
  <si>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</si>
  <si>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</si>
  <si>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</si>
  <si>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</si>
  <si>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</si>
  <si>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</si>
  <si>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</si>
  <si>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</si>
  <si>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</si>
  <si>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</si>
  <si>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</si>
  <si>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</si>
  <si>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</si>
  <si>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</si>
  <si>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</si>
  <si>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</si>
  <si>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</si>
  <si>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</si>
  <si>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</si>
  <si>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</si>
  <si>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</si>
  <si>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</si>
  <si>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</si>
  <si>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</si>
  <si>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</si>
  <si>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</si>
  <si>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</si>
  <si>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</si>
  <si>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</si>
  <si>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</si>
  <si>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</si>
  <si>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</si>
  <si>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</si>
  <si>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</si>
  <si>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</si>
  <si>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</si>
  <si>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</si>
  <si>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</si>
  <si>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</si>
  <si>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</si>
  <si>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</si>
  <si>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</si>
  <si>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</si>
  <si>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</si>
  <si>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</si>
  <si>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</si>
  <si>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</si>
  <si>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</si>
  <si>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</si>
  <si>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</si>
  <si>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</si>
  <si>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</si>
  <si>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</si>
  <si>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</si>
  <si>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</si>
  <si>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</si>
  <si>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</si>
  <si>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</si>
  <si>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</si>
  <si>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</si>
  <si>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</si>
  <si>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</si>
  <si>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</si>
  <si>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</si>
  <si>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</si>
  <si>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</si>
  <si>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</si>
  <si>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</si>
  <si>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</si>
  <si>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</si>
  <si>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</si>
  <si>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</si>
  <si>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</si>
  <si>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</si>
  <si>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</si>
  <si>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</si>
  <si>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</si>
  <si>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</si>
  <si>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</si>
  <si>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</si>
  <si>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</si>
  <si>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</si>
  <si>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</si>
  <si>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</si>
  <si>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</si>
  <si>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</si>
  <si>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</si>
  <si>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</si>
  <si>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</si>
  <si>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</si>
  <si>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</si>
  <si>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</si>
  <si>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</si>
  <si>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</si>
  <si>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</si>
  <si>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</si>
  <si>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</si>
  <si>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</si>
  <si>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</si>
  <si>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</si>
  <si>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</si>
  <si>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</si>
  <si>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</si>
  <si>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</si>
  <si>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</si>
  <si>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</si>
  <si>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</si>
  <si>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</si>
  <si>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</si>
  <si>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</si>
  <si>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</si>
  <si>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</si>
  <si>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</si>
  <si>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</si>
  <si>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</si>
  <si>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</si>
  <si>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</si>
  <si>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</si>
  <si>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</si>
  <si>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</si>
  <si>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</si>
  <si>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</si>
  <si>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</si>
  <si>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</si>
  <si>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</si>
  <si>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</si>
  <si>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</si>
  <si>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</si>
  <si>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</si>
  <si>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</si>
  <si>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</si>
  <si>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</si>
  <si>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</si>
  <si>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</si>
  <si>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</si>
  <si>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</si>
  <si>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</si>
  <si>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</si>
  <si>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</si>
  <si>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</si>
  <si>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</si>
  <si>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</si>
  <si>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</si>
  <si>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</si>
  <si>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</si>
  <si>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</si>
  <si>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</si>
  <si>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</si>
  <si>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</si>
  <si>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</si>
  <si>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</si>
  <si>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</si>
  <si>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</si>
  <si>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</si>
  <si>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</si>
  <si>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</si>
  <si>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</si>
  <si>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</si>
  <si>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</si>
  <si>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</si>
  <si>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</si>
  <si>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</si>
  <si>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</si>
  <si>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</si>
  <si>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</si>
  <si>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</si>
  <si>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</si>
  <si>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</si>
  <si>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</si>
  <si>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</si>
  <si>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</si>
  <si>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</si>
  <si>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</si>
  <si>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</si>
  <si>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</si>
  <si>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</si>
  <si>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</si>
  <si>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</si>
  <si>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</si>
  <si>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</si>
  <si>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</si>
  <si>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</si>
  <si>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</si>
  <si>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</si>
  <si>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</si>
  <si>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</si>
  <si>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</si>
  <si>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</si>
  <si>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</si>
  <si>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</si>
  <si>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</si>
  <si>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</si>
  <si>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</si>
  <si>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</si>
  <si>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</si>
  <si>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</si>
  <si>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</si>
  <si>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</si>
  <si>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</si>
  <si>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</si>
  <si>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</si>
  <si>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</si>
  <si>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</si>
  <si>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</si>
  <si>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</si>
  <si>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</si>
  <si>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</si>
  <si>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</si>
  <si>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</si>
  <si>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</si>
  <si>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</si>
  <si>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</si>
  <si>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</si>
  <si>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</si>
  <si>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</si>
  <si>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</si>
  <si>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</si>
  <si>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</si>
  <si>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</si>
  <si>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</si>
  <si>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</si>
  <si>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</si>
  <si>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</si>
  <si>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</si>
  <si>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</si>
  <si>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</si>
  <si>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</si>
  <si>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</si>
  <si>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</si>
  <si>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</si>
  <si>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</si>
  <si>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</si>
  <si>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</si>
  <si>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</si>
  <si>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</si>
  <si>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</si>
  <si>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</si>
  <si>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</si>
  <si>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</si>
  <si>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</si>
  <si>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</si>
  <si>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</si>
  <si>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</si>
  <si>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</si>
  <si>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</si>
  <si>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</si>
  <si>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</si>
  <si>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</si>
  <si>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</si>
  <si>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</si>
  <si>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</si>
  <si>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</si>
  <si>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</si>
  <si>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</si>
  <si>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</si>
  <si>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</si>
  <si>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</si>
  <si>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</si>
  <si>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</si>
  <si>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</si>
  <si>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</si>
  <si>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</si>
  <si>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</si>
  <si>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</si>
  <si>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</si>
  <si>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</si>
  <si>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</si>
  <si>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</si>
  <si>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</si>
  <si>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</si>
  <si>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</si>
  <si>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</si>
  <si>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</si>
  <si>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</si>
  <si>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</si>
  <si>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</si>
  <si>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</si>
  <si>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</si>
  <si>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</si>
  <si>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</si>
  <si>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</si>
  <si>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</si>
  <si>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</si>
  <si>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</si>
  <si>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</si>
  <si>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</si>
  <si>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</si>
  <si>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</si>
  <si>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</si>
  <si>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</si>
  <si>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</si>
  <si>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</si>
  <si>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</si>
  <si>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</si>
  <si>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</si>
  <si>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</si>
  <si>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</si>
  <si>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</si>
  <si>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</si>
  <si>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</si>
  <si>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</si>
  <si>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</si>
  <si>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</si>
  <si>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</si>
  <si>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</si>
  <si>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</si>
  <si>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</si>
  <si>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</si>
  <si>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</si>
  <si>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</si>
  <si>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</si>
  <si>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</si>
  <si>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</si>
  <si>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</si>
  <si>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</si>
  <si>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</si>
  <si>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</si>
  <si>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</si>
  <si>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</si>
  <si>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</si>
  <si>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</si>
  <si>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</si>
  <si>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</si>
  <si>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</si>
  <si>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</si>
  <si>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</si>
  <si>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</si>
  <si>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</si>
  <si>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</si>
  <si>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</si>
  <si>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</si>
  <si>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</si>
  <si>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</si>
  <si>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</si>
  <si>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</si>
  <si>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</si>
  <si>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</si>
  <si>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</si>
  <si>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</si>
  <si>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</si>
  <si>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</si>
  <si>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</si>
  <si>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</si>
  <si>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</si>
  <si>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</si>
  <si>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</si>
  <si>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</si>
  <si>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</si>
  <si>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</si>
  <si>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</si>
  <si>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</si>
  <si>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</si>
  <si>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</si>
  <si>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</si>
  <si>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</si>
  <si>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</si>
  <si>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</si>
  <si>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</si>
  <si>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</si>
  <si>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</si>
  <si>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</si>
  <si>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</si>
  <si>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</si>
  <si>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</si>
  <si>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</si>
  <si>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</si>
  <si>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</si>
  <si>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</si>
  <si>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</si>
  <si>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</si>
  <si>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</si>
  <si>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</si>
  <si>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</si>
  <si>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</si>
  <si>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</si>
  <si>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</si>
  <si>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</si>
  <si>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</si>
  <si>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</si>
  <si>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</si>
  <si>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</si>
  <si>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</si>
  <si>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</si>
  <si>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</si>
  <si>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</si>
  <si>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</si>
  <si>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</si>
  <si>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</si>
  <si>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</si>
  <si>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</si>
  <si>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</si>
  <si>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</si>
  <si>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</si>
  <si>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</si>
  <si>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</si>
  <si>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</si>
  <si>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</si>
  <si>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</si>
  <si>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</si>
  <si>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</si>
  <si>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</si>
  <si>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</si>
  <si>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</si>
  <si>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</si>
  <si>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</si>
  <si>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</si>
  <si>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</si>
  <si>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</si>
  <si>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</si>
  <si>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</si>
  <si>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</si>
  <si>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</si>
  <si>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</si>
  <si>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</si>
  <si>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</si>
  <si>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</si>
  <si>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</si>
  <si>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</si>
  <si>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</si>
  <si>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</si>
  <si>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</si>
  <si>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</si>
  <si>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</si>
  <si>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</si>
  <si>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</si>
  <si>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</si>
  <si>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</si>
  <si>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</si>
  <si>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</si>
  <si>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</si>
  <si>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</si>
  <si>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</si>
  <si>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</si>
  <si>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</si>
  <si>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</si>
  <si>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</si>
  <si>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</si>
  <si>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</si>
  <si>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</si>
  <si>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</si>
  <si>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</si>
  <si>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</si>
  <si>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</si>
  <si>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</si>
  <si>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</si>
  <si>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</si>
  <si>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</si>
  <si>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</si>
  <si>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</si>
  <si>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</si>
  <si>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</si>
  <si>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</si>
  <si>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</si>
  <si>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</si>
  <si>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</si>
  <si>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</si>
  <si>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</si>
  <si>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</si>
  <si>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</si>
  <si>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</si>
  <si>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</si>
  <si>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</si>
  <si>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</si>
  <si>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</si>
  <si>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</si>
  <si>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</si>
  <si>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</si>
  <si>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</si>
  <si>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</si>
  <si>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</si>
  <si>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</si>
  <si>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</si>
  <si>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</si>
  <si>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</si>
  <si>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</si>
  <si>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</si>
  <si>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</si>
  <si>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</si>
  <si>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</si>
  <si>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</si>
  <si>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</si>
  <si>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</si>
  <si>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</si>
  <si>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</si>
  <si>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</si>
  <si>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</si>
  <si>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</si>
  <si>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</si>
  <si>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</si>
  <si>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</si>
  <si>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</si>
  <si>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</si>
  <si>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</si>
  <si>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</si>
  <si>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</si>
  <si>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</si>
  <si>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</si>
  <si>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</si>
  <si>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</si>
  <si>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</si>
  <si>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</si>
  <si>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</si>
  <si>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</si>
  <si>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</si>
  <si>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</si>
  <si>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</si>
  <si>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</si>
  <si>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</si>
  <si>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</si>
  <si>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</si>
  <si>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</si>
  <si>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</si>
  <si>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</si>
  <si>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</si>
  <si>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</si>
  <si>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</si>
  <si>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</si>
  <si>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</si>
  <si>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</si>
  <si>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</si>
  <si>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</si>
  <si>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</si>
  <si>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</si>
  <si>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</si>
  <si>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</si>
  <si>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</si>
  <si>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</si>
  <si>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</si>
  <si>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</si>
  <si>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</si>
  <si>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</si>
  <si>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</si>
  <si>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</si>
  <si>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</si>
  <si>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</si>
  <si>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</si>
  <si>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</si>
  <si>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</si>
  <si>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</si>
  <si>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</si>
  <si>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</si>
  <si>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</si>
  <si>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</si>
  <si>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</si>
  <si>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</si>
  <si>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</si>
  <si>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</si>
  <si>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</si>
  <si>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</si>
  <si>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</si>
  <si>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</si>
  <si>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</si>
  <si>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</si>
  <si>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</si>
  <si>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</si>
  <si>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</si>
  <si>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</si>
  <si>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</si>
  <si>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</si>
  <si>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</si>
  <si>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</si>
  <si>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</si>
  <si>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</si>
  <si>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</si>
  <si>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</si>
  <si>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</si>
  <si>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</si>
  <si>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</si>
  <si>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</si>
  <si>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</si>
  <si>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</si>
  <si>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</si>
  <si>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</si>
  <si>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</si>
  <si>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</si>
  <si>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</si>
  <si>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</si>
  <si>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</si>
  <si>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</si>
  <si>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</si>
  <si>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</si>
  <si>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</si>
  <si>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</si>
  <si>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</si>
  <si>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</si>
  <si>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</si>
  <si>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</si>
  <si>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</si>
  <si>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</si>
  <si>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</si>
  <si>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</si>
  <si>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</si>
  <si>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</si>
  <si>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</si>
  <si>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</si>
  <si>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</si>
  <si>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</si>
  <si>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</si>
  <si>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</si>
  <si>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</si>
  <si>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</si>
  <si>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</si>
  <si>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</si>
  <si>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</si>
  <si>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</si>
  <si>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</si>
  <si>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</si>
  <si>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</si>
  <si>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</si>
  <si>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</si>
  <si>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</si>
  <si>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</si>
  <si>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</si>
  <si>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</si>
  <si>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</si>
  <si>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</si>
  <si>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</si>
  <si>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</si>
  <si>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</si>
  <si>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</si>
  <si>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</si>
  <si>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</si>
  <si>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</si>
  <si>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</si>
  <si>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</si>
  <si>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</si>
  <si>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</si>
  <si>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</si>
  <si>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</si>
  <si>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</si>
  <si>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</si>
  <si>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</si>
  <si>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</si>
  <si>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</si>
  <si>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</si>
  <si>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</si>
  <si>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</si>
  <si>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</si>
  <si>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</si>
  <si>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</si>
  <si>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</si>
  <si>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</si>
  <si>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</si>
  <si>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</si>
  <si>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</si>
  <si>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</si>
  <si>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</si>
  <si>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</si>
  <si>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</si>
  <si>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</si>
  <si>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</si>
  <si>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</si>
  <si>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</si>
  <si>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</si>
  <si>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</si>
  <si>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</si>
  <si>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</si>
  <si>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</si>
  <si>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</si>
  <si>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</si>
  <si>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</si>
  <si>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</si>
  <si>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</si>
  <si>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</si>
  <si>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</si>
  <si>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</si>
  <si>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</si>
  <si>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</si>
  <si>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</si>
  <si>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</si>
  <si>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</si>
  <si>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</si>
  <si>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</si>
  <si>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</si>
  <si>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</si>
  <si>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</si>
  <si>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</si>
  <si>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</si>
  <si>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</si>
  <si>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</si>
  <si>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</si>
  <si>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</si>
  <si>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</si>
  <si>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</si>
  <si>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</si>
  <si>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</si>
  <si>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</si>
  <si>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</si>
  <si>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</si>
  <si>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</si>
  <si>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</si>
  <si>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</si>
  <si>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</si>
  <si>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</si>
  <si>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</si>
  <si>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</si>
  <si>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</si>
  <si>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</si>
  <si>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</si>
  <si>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</si>
  <si>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</si>
  <si>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</si>
  <si>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</si>
  <si>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</si>
  <si>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</si>
  <si>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</si>
  <si>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</si>
  <si>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</si>
  <si>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</si>
  <si>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</si>
  <si>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</si>
  <si>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</si>
  <si>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</si>
  <si>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</si>
  <si>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</si>
  <si>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</si>
  <si>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</si>
  <si>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</si>
  <si>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</si>
  <si>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</si>
  <si>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</si>
  <si>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</si>
  <si>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</si>
  <si>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</si>
  <si>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</si>
  <si>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</si>
  <si>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</si>
  <si>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</si>
  <si>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</si>
  <si>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</si>
  <si>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</si>
  <si>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</si>
  <si>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</si>
  <si>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</si>
  <si>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</si>
  <si>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</si>
  <si>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</si>
  <si>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</si>
  <si>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</si>
  <si>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</si>
  <si>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</si>
  <si>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</si>
  <si>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</si>
  <si>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</si>
  <si>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</si>
  <si>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</si>
  <si>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</si>
  <si>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</si>
  <si>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</si>
  <si>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</si>
  <si>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</si>
  <si>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</si>
  <si>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</si>
  <si>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</si>
  <si>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</si>
  <si>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</si>
  <si>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</si>
  <si>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</si>
  <si>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</si>
  <si>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</si>
  <si>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</si>
  <si>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</si>
  <si>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</si>
  <si>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</si>
  <si>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</si>
  <si>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</si>
  <si>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</si>
  <si>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</si>
  <si>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</si>
  <si>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</si>
  <si>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</si>
  <si>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</si>
  <si>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</si>
  <si>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</si>
  <si>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</si>
  <si>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</si>
  <si>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</si>
  <si>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</si>
  <si>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</si>
  <si>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</si>
  <si>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</si>
  <si>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</si>
  <si>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</si>
  <si>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</si>
  <si>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</si>
  <si>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</si>
  <si>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</si>
  <si>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</si>
  <si>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</si>
  <si>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</si>
  <si>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</si>
  <si>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</si>
  <si>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</si>
  <si>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</si>
  <si>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</si>
  <si>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</si>
  <si>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</si>
  <si>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</si>
  <si>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</si>
  <si>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</si>
  <si>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</si>
  <si>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</si>
  <si>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</si>
  <si>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</si>
  <si>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</si>
  <si>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</si>
  <si>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</si>
  <si>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</si>
  <si>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</si>
  <si>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</si>
  <si>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</si>
  <si>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</si>
  <si>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</si>
  <si>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</si>
  <si>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</si>
  <si>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</si>
  <si>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</si>
  <si>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</si>
  <si>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</si>
  <si>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</si>
  <si>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</si>
  <si>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</si>
  <si>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</si>
  <si>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</si>
  <si>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</si>
  <si>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</si>
  <si>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</si>
  <si>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</si>
  <si>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</si>
  <si>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</si>
  <si>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</si>
  <si>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</si>
  <si>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</si>
  <si>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</si>
  <si>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</si>
  <si>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</si>
  <si>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</si>
  <si>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</si>
  <si>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</si>
  <si>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</si>
  <si>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</si>
  <si>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</si>
  <si>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</si>
  <si>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</si>
  <si>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</si>
  <si>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</si>
  <si>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</si>
  <si>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</si>
  <si>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</si>
  <si>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</si>
  <si>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</si>
  <si>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</si>
  <si>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</si>
  <si>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</si>
  <si>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</si>
  <si>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</si>
  <si>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</si>
  <si>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</si>
  <si>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</si>
  <si>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</si>
  <si>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</si>
  <si>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</si>
  <si>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</si>
  <si>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</si>
  <si>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</si>
  <si>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</si>
  <si>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</si>
  <si>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</si>
  <si>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</si>
  <si>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</si>
  <si>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</si>
  <si>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</si>
  <si>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</si>
  <si>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</si>
  <si>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</si>
  <si>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</si>
  <si>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</si>
  <si>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</si>
  <si>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</si>
  <si>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</si>
  <si>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</si>
  <si>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</si>
  <si>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</si>
  <si>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</si>
  <si>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</si>
  <si>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</si>
  <si>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</si>
  <si>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</si>
  <si>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</si>
  <si>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</si>
  <si>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</si>
  <si>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</si>
  <si>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</si>
  <si>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</si>
  <si>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</si>
  <si>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</si>
  <si>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</si>
  <si>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</si>
  <si>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</si>
  <si>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</si>
  <si>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</si>
  <si>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</si>
  <si>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</si>
  <si>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</si>
  <si>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</si>
  <si>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</si>
  <si>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</si>
  <si>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</si>
  <si>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</si>
  <si>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</si>
  <si>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</si>
  <si>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</si>
  <si>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</si>
  <si>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</si>
  <si>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</si>
  <si>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</si>
  <si>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</si>
  <si>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</si>
  <si>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</si>
  <si>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</si>
  <si>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</si>
  <si>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</si>
  <si>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</si>
  <si>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</si>
  <si>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</si>
  <si>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</si>
  <si>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</si>
  <si>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</si>
  <si>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</si>
  <si>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</si>
  <si>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</si>
  <si>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</si>
  <si>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</si>
  <si>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</si>
  <si>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</si>
  <si>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</si>
  <si>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</si>
  <si>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</si>
  <si>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</si>
  <si>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</si>
  <si>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</si>
  <si>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</si>
  <si>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</si>
  <si>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</si>
  <si>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</si>
  <si>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</si>
  <si>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</si>
  <si>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</si>
  <si>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</si>
  <si>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</si>
  <si>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</si>
  <si>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</si>
  <si>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</si>
  <si>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</si>
  <si>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</si>
  <si>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</si>
  <si>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</si>
  <si>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</si>
  <si>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</si>
  <si>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</si>
  <si>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</si>
  <si>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</si>
  <si>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</si>
  <si>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</si>
  <si>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</si>
  <si>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</si>
  <si>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</si>
  <si>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</si>
  <si>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</si>
  <si>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</si>
  <si>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</si>
  <si>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</si>
  <si>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</si>
  <si>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</si>
  <si>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</si>
  <si>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</si>
  <si>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</si>
  <si>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</si>
  <si>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</si>
  <si>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</si>
  <si>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</si>
  <si>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</si>
  <si>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</si>
  <si>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</si>
  <si>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</si>
  <si>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</si>
  <si>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</si>
  <si>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</si>
  <si>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</si>
  <si>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</si>
  <si>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</si>
  <si>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</si>
  <si>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</si>
  <si>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</si>
  <si>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</si>
  <si>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</si>
  <si>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</si>
  <si>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</si>
  <si>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</si>
  <si>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</si>
  <si>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</si>
  <si>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</si>
  <si>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</si>
  <si>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</si>
  <si>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</si>
  <si>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</si>
  <si>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</si>
  <si>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</si>
  <si>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</si>
  <si>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</si>
  <si>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</si>
  <si>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</si>
  <si>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</si>
  <si>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</si>
  <si>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</si>
  <si>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</si>
  <si>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</si>
  <si>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</si>
  <si>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</si>
  <si>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</si>
  <si>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</si>
  <si>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</si>
  <si>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</si>
  <si>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</si>
  <si>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</si>
  <si>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</si>
  <si>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</si>
  <si>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</si>
  <si>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</si>
  <si>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</si>
  <si>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</si>
  <si>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</si>
  <si>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</si>
  <si>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</si>
  <si>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</si>
  <si>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</si>
  <si>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</si>
  <si>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</si>
  <si>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</si>
  <si>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</si>
  <si>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</si>
  <si>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</si>
  <si>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</si>
  <si>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</si>
  <si>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</si>
  <si>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</si>
  <si>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</si>
  <si>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</si>
  <si>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</si>
  <si>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</si>
  <si>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</si>
  <si>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</si>
  <si>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</si>
  <si>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</si>
  <si>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</si>
  <si>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</si>
  <si>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</si>
  <si>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</si>
  <si>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</si>
  <si>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</si>
  <si>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</si>
  <si>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</si>
  <si>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</si>
  <si>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</si>
  <si>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</si>
  <si>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</si>
  <si>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</si>
  <si>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</si>
  <si>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</si>
  <si>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</si>
  <si>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</si>
  <si>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</si>
  <si>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</si>
  <si>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</si>
  <si>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</si>
  <si>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</si>
  <si>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</si>
  <si>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</si>
  <si>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</si>
  <si>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</si>
  <si>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</si>
  <si>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</si>
  <si>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</si>
  <si>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</si>
  <si>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</si>
  <si>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</si>
  <si>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</si>
  <si>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</si>
  <si>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</si>
  <si>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</si>
  <si>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</si>
  <si>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</si>
  <si>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</si>
  <si>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</si>
  <si>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</si>
  <si>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</si>
  <si>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</si>
  <si>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</si>
  <si>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</si>
  <si>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</si>
  <si>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</si>
  <si>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</si>
  <si>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</si>
  <si>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</si>
  <si>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</si>
  <si>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</si>
  <si>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</si>
  <si>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</si>
  <si>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</si>
  <si>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</si>
  <si>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</si>
  <si>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</si>
  <si>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</si>
  <si>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</si>
  <si>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</si>
  <si>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</si>
  <si>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</si>
  <si>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</si>
  <si>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</si>
  <si>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</si>
  <si>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</si>
  <si>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</si>
  <si>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</si>
  <si>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</si>
  <si>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</si>
  <si>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</si>
  <si>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</si>
  <si>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</si>
  <si>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</si>
  <si>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</si>
  <si>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</si>
  <si>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</si>
  <si>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</si>
  <si>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</si>
  <si>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</si>
  <si>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</si>
  <si>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</si>
  <si>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</si>
  <si>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</si>
  <si>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</si>
  <si>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</si>
  <si>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</si>
  <si>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</si>
  <si>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</si>
  <si>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</si>
  <si>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</si>
  <si>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</si>
  <si>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</si>
  <si>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</si>
  <si>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</si>
  <si>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</si>
  <si>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</si>
  <si>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</si>
  <si>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</si>
  <si>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</si>
  <si>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</si>
  <si>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</si>
  <si>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</si>
  <si>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</si>
  <si>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</si>
  <si>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</si>
  <si>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</si>
  <si>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</si>
  <si>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</si>
  <si>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</si>
  <si>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</si>
  <si>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</si>
  <si>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</si>
  <si>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</si>
  <si>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</si>
  <si>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</si>
  <si>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</si>
  <si>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</si>
  <si>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</si>
  <si>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</si>
  <si>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</si>
  <si>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</si>
  <si>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</si>
  <si>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</si>
  <si>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</si>
  <si>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</si>
  <si>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</si>
  <si>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</si>
  <si>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</si>
  <si>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</si>
  <si>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</si>
  <si>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</si>
  <si>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</si>
  <si>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</si>
  <si>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</si>
  <si>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</si>
  <si>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</si>
  <si>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</si>
  <si>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</si>
  <si>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</si>
  <si>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</si>
  <si>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</si>
  <si>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</si>
  <si>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</si>
  <si>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</si>
  <si>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</si>
  <si>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</si>
  <si>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</si>
  <si>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</si>
  <si>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</si>
  <si>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</si>
  <si>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</si>
  <si>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</si>
  <si>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</si>
  <si>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</si>
  <si>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</si>
  <si>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</si>
  <si>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</si>
  <si>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</si>
  <si>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</si>
  <si>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</si>
  <si>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</si>
  <si>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</si>
  <si>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</si>
  <si>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</si>
  <si>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</si>
  <si>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</si>
  <si>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</si>
  <si>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</si>
  <si>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</si>
  <si>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</si>
  <si>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</si>
  <si>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</si>
  <si>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</si>
  <si>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</si>
  <si>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</si>
  <si>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</si>
  <si>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</si>
  <si>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</si>
  <si>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</si>
  <si>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</si>
  <si>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</si>
  <si>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</si>
  <si>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</si>
  <si>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</si>
  <si>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</si>
  <si>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</si>
  <si>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</si>
  <si>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</si>
  <si>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</si>
  <si>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</si>
  <si>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</si>
  <si>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</si>
  <si>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</si>
  <si>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</si>
  <si>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</si>
  <si>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</si>
  <si>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</si>
  <si>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</si>
  <si>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</si>
  <si>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</si>
  <si>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</si>
  <si>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</si>
  <si>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</si>
  <si>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</si>
  <si>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</si>
  <si>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</si>
  <si>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</si>
  <si>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</si>
  <si>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</si>
  <si>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</si>
  <si>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</si>
  <si>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</si>
  <si>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</si>
  <si>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</si>
  <si>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</si>
  <si>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</si>
  <si>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</si>
  <si>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</si>
  <si>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</si>
  <si>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</si>
  <si>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</si>
  <si>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</si>
  <si>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</si>
  <si>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</si>
  <si>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</si>
  <si>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</si>
  <si>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</si>
  <si>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</si>
  <si>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</si>
  <si>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</si>
  <si>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</si>
  <si>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</si>
  <si>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</si>
  <si>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</si>
  <si>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</si>
  <si>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</si>
  <si>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</si>
  <si>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</si>
  <si>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</si>
  <si>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</si>
  <si>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</si>
  <si>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</si>
  <si>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</si>
  <si>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</si>
  <si>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</si>
  <si>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</si>
  <si>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</si>
  <si>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</si>
  <si>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</si>
  <si>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</si>
  <si>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</si>
  <si>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</si>
  <si>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</si>
  <si>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</si>
  <si>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</si>
  <si>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</si>
  <si>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</si>
  <si>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</si>
  <si>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</si>
  <si>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</si>
  <si>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</si>
  <si>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</si>
  <si>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</si>
  <si>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</si>
  <si>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</si>
  <si>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</si>
  <si>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</si>
  <si>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</si>
  <si>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</si>
  <si>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</si>
  <si>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</si>
  <si>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</si>
  <si>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</si>
  <si>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</si>
  <si>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</si>
  <si>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</si>
  <si>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</si>
  <si>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</si>
  <si>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</si>
  <si>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</si>
  <si>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</si>
  <si>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</si>
  <si>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</si>
  <si>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</si>
  <si>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</si>
  <si>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</si>
  <si>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</si>
  <si>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</si>
  <si>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</si>
  <si>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</si>
  <si>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</si>
  <si>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</si>
  <si>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</si>
  <si>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</si>
  <si>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</si>
  <si>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</si>
  <si>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</si>
  <si>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</si>
  <si>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</si>
  <si>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</si>
  <si>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</si>
  <si>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</si>
  <si>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</si>
  <si>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</si>
  <si>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</si>
  <si>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</si>
  <si>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</si>
  <si>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</si>
  <si>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</si>
  <si>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</si>
  <si>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</si>
  <si>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</si>
  <si>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</si>
  <si>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</si>
  <si>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</si>
  <si>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</si>
  <si>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</si>
  <si>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</si>
  <si>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</si>
  <si>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</si>
  <si>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</si>
  <si>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</si>
  <si>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</si>
  <si>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</si>
  <si>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</si>
  <si>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</si>
  <si>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</si>
  <si>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</si>
  <si>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</si>
  <si>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</si>
  <si>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</si>
  <si>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</si>
  <si>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</si>
  <si>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</si>
  <si>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</si>
  <si>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</si>
  <si>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</si>
  <si>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</si>
  <si>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</si>
  <si>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</si>
  <si>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</si>
  <si>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</si>
  <si>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</si>
  <si>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</si>
  <si>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</si>
  <si>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</si>
  <si>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</si>
  <si>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</si>
  <si>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</si>
  <si>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</si>
  <si>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</si>
  <si>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</si>
  <si>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</si>
  <si>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</si>
  <si>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</si>
  <si>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</si>
  <si>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</si>
  <si>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</si>
  <si>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</si>
  <si>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</si>
  <si>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</si>
  <si>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</si>
  <si>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</si>
  <si>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</si>
  <si>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</si>
  <si>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</si>
  <si>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</si>
  <si>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</si>
  <si>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</si>
  <si>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</si>
  <si>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</si>
  <si>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</si>
  <si>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</si>
  <si>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</si>
  <si>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</si>
  <si>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</si>
  <si>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</si>
  <si>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</si>
  <si>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</si>
  <si>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</si>
  <si>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</si>
  <si>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</si>
  <si>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</si>
  <si>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</si>
  <si>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</si>
  <si>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</si>
  <si>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</si>
  <si>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</si>
  <si>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</si>
  <si>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</si>
  <si>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</si>
  <si>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</si>
  <si>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</si>
  <si>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</si>
  <si>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</si>
  <si>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</si>
  <si>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</si>
  <si>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</si>
  <si>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</si>
  <si>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</si>
  <si>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</si>
  <si>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</si>
  <si>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</si>
  <si>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</si>
  <si>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</si>
  <si>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</si>
  <si>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</si>
  <si>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</si>
  <si>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</si>
  <si>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</si>
  <si>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</si>
  <si>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</si>
  <si>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</si>
  <si>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</si>
  <si>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</si>
  <si>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</si>
  <si>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</si>
  <si>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</si>
  <si>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</si>
  <si>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</si>
  <si>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</si>
  <si>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</si>
  <si>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</si>
  <si>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</si>
  <si>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</si>
  <si>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</si>
  <si>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</si>
  <si>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</si>
  <si>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</si>
  <si>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</si>
  <si>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</si>
  <si>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</si>
  <si>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</si>
  <si>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</si>
  <si>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</si>
  <si>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</si>
  <si>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</si>
  <si>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</si>
  <si>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</si>
  <si>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</si>
  <si>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</si>
  <si>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</si>
  <si>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</si>
  <si>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</si>
  <si>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</si>
  <si>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</si>
  <si>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</si>
  <si>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</si>
  <si>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</si>
  <si>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</si>
  <si>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</si>
  <si>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</si>
  <si>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</si>
  <si>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</si>
  <si>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</si>
  <si>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</si>
  <si>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</si>
  <si>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</si>
  <si>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</si>
  <si>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</si>
  <si>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</si>
  <si>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</si>
  <si>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</si>
  <si>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</si>
  <si>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</si>
  <si>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</si>
  <si>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</si>
  <si>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</si>
  <si>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</si>
  <si>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</si>
  <si>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</si>
  <si>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</si>
  <si>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</si>
  <si>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</si>
  <si>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</si>
  <si>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</si>
  <si>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</si>
  <si>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</si>
  <si>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</si>
  <si>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</si>
  <si>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</si>
  <si>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</si>
  <si>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</si>
  <si>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</si>
  <si>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</si>
  <si>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</si>
  <si>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</si>
  <si>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</si>
  <si>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</si>
  <si>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</si>
  <si>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</si>
  <si>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</si>
  <si>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</si>
  <si>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</si>
  <si>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</si>
  <si>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</si>
  <si>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</si>
  <si>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</si>
  <si>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</si>
  <si>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</si>
  <si>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</si>
  <si>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</si>
  <si>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</si>
  <si>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</si>
  <si>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</si>
  <si>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</si>
  <si>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</si>
  <si>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</si>
  <si>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</si>
  <si>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</si>
  <si>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</si>
  <si>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</si>
  <si>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</si>
  <si>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</si>
  <si>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</si>
  <si>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</si>
  <si>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</si>
  <si>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</si>
  <si>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</si>
  <si>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</si>
  <si>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</si>
  <si>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</si>
  <si>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</si>
  <si>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</si>
  <si>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</si>
  <si>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</si>
  <si>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</si>
  <si>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</si>
  <si>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</si>
  <si>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</si>
  <si>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</si>
  <si>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</si>
  <si>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</si>
  <si>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</si>
  <si>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</si>
  <si>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</si>
  <si>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</si>
  <si>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</si>
  <si>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</si>
  <si>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</si>
  <si>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</si>
  <si>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</si>
  <si>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</si>
  <si>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</si>
  <si>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</si>
  <si>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</si>
  <si>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</si>
  <si>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</si>
  <si>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</si>
  <si>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</si>
  <si>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</si>
  <si>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</si>
  <si>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</si>
  <si>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</si>
  <si>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</si>
  <si>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</si>
  <si>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</si>
  <si>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</si>
  <si>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</si>
  <si>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</si>
  <si>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</si>
  <si>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</si>
  <si>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</si>
  <si>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</si>
  <si>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</si>
  <si>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</si>
  <si>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</si>
  <si>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</si>
  <si>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</si>
  <si>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</si>
  <si>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</si>
  <si>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</si>
  <si>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</si>
  <si>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</si>
  <si>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</si>
  <si>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</si>
  <si>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</si>
  <si>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</si>
  <si>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</si>
  <si>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</si>
  <si>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</si>
  <si>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</si>
  <si>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</si>
  <si>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</si>
  <si>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</si>
  <si>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</si>
  <si>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</si>
  <si>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</si>
  <si>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</si>
  <si>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</si>
  <si>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</si>
  <si>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</si>
  <si>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</si>
  <si>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</si>
  <si>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</si>
  <si>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</si>
  <si>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</si>
  <si>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</si>
  <si>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</si>
  <si>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</si>
  <si>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</si>
  <si>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</si>
  <si>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</si>
  <si>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</si>
  <si>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</si>
  <si>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</si>
  <si>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</si>
  <si>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</si>
  <si>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</si>
  <si>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</si>
  <si>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</si>
  <si>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</si>
  <si>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</si>
  <si>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</si>
  <si>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</si>
  <si>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</si>
  <si>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</si>
  <si>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</si>
  <si>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</si>
  <si>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</si>
  <si>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</si>
  <si>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</si>
  <si>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</si>
  <si>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</si>
  <si>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</si>
  <si>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</si>
  <si>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</si>
  <si>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</si>
  <si>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</si>
  <si>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</si>
  <si>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</si>
  <si>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</si>
  <si>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</si>
  <si>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</si>
  <si>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</si>
  <si>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</si>
  <si>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</si>
  <si>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</si>
  <si>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</si>
  <si>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</si>
  <si>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</si>
  <si>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</si>
  <si>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</si>
  <si>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</si>
  <si>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</si>
  <si>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</si>
  <si>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</si>
  <si>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</si>
  <si>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</si>
  <si>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</si>
  <si>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</si>
  <si>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</si>
  <si>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</si>
  <si>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</si>
  <si>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</si>
  <si>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</si>
  <si>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</si>
  <si>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</si>
  <si>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</si>
  <si>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</si>
  <si>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</si>
  <si>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</si>
  <si>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</si>
  <si>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</si>
  <si>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</si>
  <si>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</si>
  <si>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</si>
  <si>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</si>
  <si>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</si>
  <si>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</si>
  <si>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</si>
  <si>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</si>
  <si>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</si>
  <si>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</si>
  <si>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</si>
  <si>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</si>
  <si>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</si>
  <si>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</si>
  <si>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</si>
  <si>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</si>
  <si>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</si>
  <si>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</si>
  <si>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</si>
  <si>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</si>
  <si>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</si>
  <si>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</si>
  <si>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</si>
  <si>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</si>
  <si>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</si>
  <si>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</si>
  <si>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</si>
  <si>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</si>
  <si>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</si>
  <si>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</si>
  <si>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</si>
  <si>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</si>
  <si>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</si>
  <si>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</si>
  <si>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</si>
  <si>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</si>
  <si>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</si>
  <si>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</si>
  <si>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</si>
  <si>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</si>
  <si>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</si>
  <si>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</si>
  <si>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</si>
  <si>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</si>
  <si>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</si>
  <si>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</si>
  <si>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</si>
  <si>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</si>
  <si>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</si>
  <si>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</si>
  <si>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</si>
  <si>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</si>
  <si>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</si>
  <si>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</si>
  <si>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</si>
  <si>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</si>
  <si>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</si>
  <si>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</si>
  <si>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</si>
  <si>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</si>
  <si>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</si>
  <si>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</si>
  <si>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</si>
  <si>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</si>
  <si>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</si>
  <si>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</si>
  <si>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</si>
  <si>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</si>
  <si>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</si>
  <si>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</si>
  <si>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</si>
  <si>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</si>
  <si>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</si>
  <si>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</si>
  <si>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</si>
  <si>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</si>
  <si>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</si>
  <si>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</si>
  <si>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</si>
  <si>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</si>
  <si>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</si>
  <si>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</si>
  <si>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</si>
  <si>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</si>
  <si>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</si>
  <si>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</si>
  <si>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</si>
  <si>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</si>
  <si>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</si>
  <si>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</si>
  <si>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</si>
  <si>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</si>
  <si>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</si>
  <si>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</si>
  <si>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</si>
  <si>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</si>
  <si>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</si>
  <si>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</si>
  <si>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</si>
  <si>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</si>
  <si>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</si>
  <si>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</si>
  <si>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</si>
  <si>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</si>
  <si>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</si>
  <si>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</si>
  <si>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</si>
  <si>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</si>
  <si>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</si>
  <si>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</si>
  <si>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</si>
  <si>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</si>
  <si>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</si>
  <si>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</si>
  <si>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</si>
  <si>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</si>
  <si>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</si>
  <si>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</si>
  <si>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</si>
  <si>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</si>
  <si>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</si>
  <si>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</si>
  <si>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</si>
  <si>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</si>
  <si>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</si>
  <si>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</si>
  <si>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</si>
  <si>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</si>
  <si>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</si>
  <si>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</si>
  <si>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</si>
  <si>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</si>
  <si>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</si>
  <si>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</si>
  <si>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</si>
  <si>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</si>
  <si>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</si>
  <si>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</si>
  <si>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</si>
  <si>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</si>
  <si>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</si>
  <si>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</si>
  <si>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</si>
  <si>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</si>
  <si>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</si>
  <si>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</si>
  <si>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</si>
  <si>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</si>
  <si>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</si>
  <si>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</si>
  <si>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</si>
  <si>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</si>
  <si>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</si>
  <si>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</si>
  <si>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</si>
  <si>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</si>
  <si>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</si>
  <si>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</si>
  <si>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</si>
  <si>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</si>
  <si>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</si>
  <si>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</si>
  <si>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</si>
  <si>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</si>
  <si>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</si>
  <si>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</si>
  <si>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</si>
  <si>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</si>
  <si>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</si>
  <si>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</si>
  <si>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</si>
  <si>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</si>
  <si>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</si>
  <si>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</si>
  <si>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</si>
  <si>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</si>
  <si>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</si>
  <si>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</si>
  <si>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</si>
  <si>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</si>
  <si>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</si>
  <si>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</si>
  <si>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</si>
  <si>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</si>
  <si>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</si>
  <si>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</si>
  <si>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</si>
  <si>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</si>
  <si>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</si>
  <si>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</si>
  <si>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</si>
  <si>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</si>
  <si>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</si>
  <si>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</si>
  <si>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</si>
  <si>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</si>
  <si>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</si>
  <si>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</si>
  <si>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</si>
  <si>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</si>
  <si>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</si>
  <si>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</si>
  <si>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</si>
  <si>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</si>
  <si>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</si>
  <si>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</si>
  <si>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</si>
  <si>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</si>
  <si>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</si>
  <si>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</si>
  <si>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</si>
  <si>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</si>
  <si>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</si>
  <si>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</si>
  <si>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</si>
  <si>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</si>
  <si>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</si>
  <si>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</si>
  <si>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</si>
  <si>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</si>
  <si>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</si>
  <si>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</si>
  <si>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</si>
  <si>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</si>
  <si>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</si>
  <si>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</si>
  <si>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</si>
  <si>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</si>
  <si>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</si>
  <si>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</si>
  <si>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</si>
  <si>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</si>
  <si>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</si>
  <si>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</si>
  <si>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</si>
  <si>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</si>
  <si>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</si>
  <si>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</si>
  <si>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</si>
  <si>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</si>
  <si>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</si>
  <si>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</si>
  <si>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</si>
  <si>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</si>
  <si>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</si>
  <si>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</si>
  <si>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</si>
  <si>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</si>
  <si>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</si>
  <si>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</si>
  <si>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</si>
  <si>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</si>
  <si>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</si>
  <si>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</si>
  <si>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</si>
  <si>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</si>
  <si>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</si>
  <si>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</si>
  <si>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</si>
  <si>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</si>
  <si>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</si>
  <si>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</si>
  <si>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</si>
  <si>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</si>
  <si>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</si>
  <si>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</si>
  <si>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</si>
  <si>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</si>
  <si>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</si>
  <si>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</si>
  <si>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</si>
  <si>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</si>
  <si>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</si>
  <si>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</si>
  <si>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</si>
  <si>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</si>
  <si>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</si>
  <si>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</si>
  <si>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</si>
  <si>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</si>
  <si>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</si>
  <si>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</si>
  <si>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</si>
  <si>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</si>
  <si>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</si>
  <si>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</si>
  <si>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</si>
  <si>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</si>
  <si>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</si>
  <si>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</si>
  <si>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</si>
  <si>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</si>
  <si>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</si>
  <si>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</si>
  <si>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</si>
  <si>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</si>
  <si>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</si>
  <si>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</si>
  <si>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</si>
  <si>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</si>
  <si>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</si>
  <si>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</si>
  <si>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</si>
  <si>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</si>
  <si>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</si>
  <si>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</si>
  <si>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</si>
  <si>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</si>
  <si>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</si>
  <si>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</si>
  <si>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</si>
  <si>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</si>
  <si>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</si>
  <si>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</si>
  <si>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</si>
  <si>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</si>
  <si>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</si>
  <si>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</si>
  <si>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</si>
  <si>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</si>
  <si>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</si>
  <si>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</si>
  <si>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</si>
  <si>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</si>
  <si>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</si>
  <si>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</si>
  <si>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</si>
  <si>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</si>
  <si>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</si>
  <si>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</si>
  <si>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</si>
  <si>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</si>
  <si>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</si>
  <si>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</si>
  <si>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</si>
  <si>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</si>
  <si>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</si>
  <si>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</si>
  <si>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</si>
  <si>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</si>
  <si>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</si>
  <si>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</si>
  <si>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</si>
  <si>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</si>
  <si>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</si>
  <si>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</si>
  <si>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</si>
  <si>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</si>
  <si>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</si>
  <si>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</si>
  <si>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</si>
  <si>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</si>
  <si>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</si>
  <si>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</si>
  <si>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</si>
  <si>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</si>
  <si>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</si>
  <si>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</si>
  <si>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</si>
  <si>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</si>
  <si>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</si>
  <si>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</si>
  <si>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</si>
  <si>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</si>
  <si>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</si>
  <si>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</si>
  <si>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</si>
  <si>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</si>
  <si>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</si>
  <si>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</si>
  <si>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</si>
  <si>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</si>
  <si>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</si>
  <si>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</si>
  <si>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</si>
  <si>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</si>
  <si>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</si>
  <si>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</si>
  <si>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</si>
  <si>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</si>
  <si>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</si>
  <si>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</si>
  <si>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</si>
  <si>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</si>
  <si>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</si>
  <si>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</si>
  <si>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</si>
  <si>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</si>
  <si>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</si>
  <si>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</si>
  <si>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</si>
  <si>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</si>
  <si>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</si>
  <si>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</si>
  <si>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</si>
  <si>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</si>
  <si>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</si>
  <si>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</si>
  <si>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</si>
  <si>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</si>
  <si>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</si>
  <si>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</si>
  <si>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</si>
  <si>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</si>
  <si>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</si>
  <si>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</si>
  <si>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</si>
  <si>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</si>
  <si>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</si>
  <si>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</si>
  <si>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</si>
  <si>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</si>
  <si>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</si>
  <si>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</si>
  <si>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</si>
  <si>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</si>
  <si>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</si>
  <si>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</si>
  <si>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</si>
  <si>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</si>
  <si>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</si>
  <si>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</si>
  <si>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</si>
  <si>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</si>
  <si>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</si>
  <si>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</si>
  <si>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</si>
  <si>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</si>
  <si>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</si>
  <si>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</si>
  <si>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</si>
  <si>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</si>
  <si>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</si>
  <si>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</si>
  <si>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</si>
  <si>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</si>
  <si>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</si>
  <si>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</si>
  <si>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</si>
  <si>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</si>
  <si>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</si>
  <si>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</si>
  <si>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</si>
  <si>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</si>
  <si>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</si>
  <si>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</si>
  <si>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</si>
  <si>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</si>
  <si>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</si>
  <si>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</si>
  <si>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</si>
  <si>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</si>
  <si>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</si>
  <si>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</si>
  <si>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</si>
  <si>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</si>
  <si>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</si>
  <si>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</si>
  <si>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</si>
  <si>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</si>
  <si>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</si>
  <si>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</si>
  <si>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</si>
  <si>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</si>
  <si>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</si>
  <si>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</si>
  <si>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</si>
  <si>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</si>
  <si>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</si>
  <si>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</si>
  <si>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</si>
  <si>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</si>
  <si>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</si>
  <si>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</si>
  <si>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</si>
  <si>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</si>
  <si>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</si>
  <si>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</si>
  <si>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</si>
  <si>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</si>
  <si>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</si>
  <si>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</si>
  <si>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</si>
  <si>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</si>
  <si>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</si>
  <si>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</si>
  <si>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</si>
  <si>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</si>
  <si>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</si>
  <si>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</si>
  <si>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</si>
  <si>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</si>
  <si>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</si>
  <si>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</si>
  <si>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</si>
  <si>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</si>
  <si>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</si>
  <si>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</si>
  <si>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</si>
  <si>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</si>
  <si>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</si>
  <si>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</si>
  <si>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</si>
  <si>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</si>
  <si>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</si>
  <si>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</si>
  <si>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</si>
  <si>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</si>
  <si>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</si>
  <si>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</si>
  <si>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</si>
  <si>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</si>
  <si>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</si>
  <si>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</si>
  <si>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</si>
  <si>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</si>
  <si>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</si>
  <si>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</si>
  <si>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</si>
  <si>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</si>
  <si>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</si>
  <si>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</si>
  <si>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</si>
  <si>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</si>
  <si>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</si>
  <si>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</si>
  <si>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</si>
  <si>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</si>
  <si>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</si>
  <si>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</si>
  <si>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</si>
  <si>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</si>
  <si>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</si>
  <si>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</si>
  <si>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</si>
  <si>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</si>
  <si>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</si>
  <si>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</si>
  <si>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</si>
  <si>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</si>
  <si>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</si>
  <si>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</si>
  <si>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</si>
  <si>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</si>
  <si>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</si>
  <si>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</si>
  <si>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</si>
  <si>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</si>
  <si>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</si>
  <si>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</si>
  <si>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</si>
  <si>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</si>
  <si>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</si>
  <si>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</si>
  <si>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</si>
  <si>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</si>
  <si>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</si>
  <si>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</si>
  <si>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</si>
  <si>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</si>
  <si>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</si>
  <si>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</si>
  <si>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</si>
  <si>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</si>
  <si>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</si>
  <si>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</si>
  <si>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</si>
  <si>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</si>
  <si>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</si>
  <si>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</si>
  <si>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</si>
  <si>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</si>
  <si>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</si>
  <si>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</si>
  <si>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</si>
  <si>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</si>
  <si>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</si>
  <si>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</si>
  <si>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</si>
  <si>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</si>
  <si>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</si>
  <si>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</si>
  <si>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</si>
  <si>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</si>
  <si>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</si>
  <si>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</si>
  <si>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</si>
  <si>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</si>
  <si>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</si>
  <si>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</si>
  <si>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</si>
  <si>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</si>
  <si>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</si>
  <si>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</si>
  <si>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</si>
  <si>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</si>
  <si>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</si>
  <si>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</si>
  <si>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</si>
  <si>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</si>
  <si>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</si>
  <si>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</si>
  <si>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</si>
  <si>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</si>
  <si>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</si>
  <si>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</si>
  <si>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</si>
  <si>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</si>
  <si>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</si>
  <si>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</si>
  <si>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</si>
  <si>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</si>
  <si>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</si>
  <si>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</si>
  <si>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</si>
  <si>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</si>
  <si>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</si>
  <si>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</si>
  <si>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</si>
  <si>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</si>
  <si>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</si>
  <si>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</si>
  <si>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</si>
  <si>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</si>
  <si>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</si>
  <si>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</si>
  <si>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</si>
  <si>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</si>
  <si>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</si>
  <si>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</si>
  <si>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</si>
  <si>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</si>
  <si>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</si>
  <si>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</si>
  <si>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</si>
  <si>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</si>
  <si>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</si>
  <si>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</si>
  <si>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</si>
  <si>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</si>
  <si>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</si>
  <si>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</si>
  <si>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</si>
  <si>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</si>
  <si>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</si>
  <si>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</si>
  <si>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</si>
  <si>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</si>
  <si>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</si>
  <si>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</si>
  <si>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</si>
  <si>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</si>
  <si>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</si>
  <si>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</si>
  <si>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</si>
  <si>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</si>
  <si>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</si>
  <si>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</si>
  <si>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</si>
  <si>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</si>
  <si>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</si>
  <si>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</si>
  <si>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</si>
  <si>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</si>
  <si>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</si>
  <si>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</si>
  <si>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</si>
  <si>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</si>
  <si>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</si>
  <si>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</si>
  <si>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</si>
  <si>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</si>
  <si>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</si>
  <si>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</si>
  <si>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</si>
  <si>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</si>
  <si>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</si>
  <si>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</si>
  <si>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</si>
  <si>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</si>
  <si>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</si>
  <si>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</si>
  <si>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</si>
  <si>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</si>
  <si>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</si>
  <si>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</si>
  <si>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</si>
  <si>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</si>
  <si>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</si>
  <si>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</si>
  <si>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</si>
  <si>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</si>
  <si>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</si>
  <si>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</si>
  <si>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</si>
  <si>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</si>
  <si>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</si>
  <si>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</si>
  <si>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</si>
  <si>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</si>
  <si>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</si>
  <si>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</si>
  <si>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</si>
  <si>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</si>
  <si>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</si>
  <si>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</si>
  <si>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</si>
  <si>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</si>
  <si>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</si>
  <si>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</si>
  <si>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</si>
  <si>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</si>
  <si>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</si>
  <si>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</si>
  <si>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</si>
  <si>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</si>
  <si>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</si>
  <si>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</si>
  <si>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</si>
  <si>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</si>
  <si>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</si>
  <si>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</si>
  <si>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</si>
  <si>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</si>
  <si>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</si>
  <si>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</si>
  <si>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</si>
  <si>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</si>
  <si>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</si>
  <si>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</si>
  <si>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</si>
  <si>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</si>
  <si>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</si>
  <si>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</si>
  <si>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</si>
  <si>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</si>
  <si>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</si>
  <si>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</si>
  <si>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</si>
  <si>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</si>
  <si>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</si>
  <si>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</si>
  <si>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</si>
  <si>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</si>
  <si>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</si>
  <si>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</si>
  <si>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</si>
  <si>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</si>
  <si>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</si>
  <si>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</si>
  <si>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</si>
  <si>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</si>
  <si>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</si>
  <si>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</si>
  <si>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</si>
  <si>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</si>
  <si>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</si>
  <si>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</si>
  <si>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</si>
  <si>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</si>
  <si>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</si>
  <si>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</si>
  <si>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</si>
  <si>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</si>
  <si>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</si>
  <si>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</si>
  <si>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</si>
  <si>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</si>
  <si>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</si>
  <si>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</si>
  <si>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</si>
  <si>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</si>
  <si>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</si>
  <si>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</si>
  <si>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</si>
  <si>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</si>
  <si>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</si>
  <si>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</si>
  <si>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</si>
  <si>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</si>
  <si>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</si>
  <si>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</si>
  <si>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</si>
  <si>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</si>
  <si>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</si>
  <si>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</si>
  <si>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</si>
  <si>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</si>
  <si>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</si>
  <si>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</si>
  <si>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</si>
  <si>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</si>
  <si>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</si>
  <si>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</si>
  <si>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</si>
  <si>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</si>
  <si>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</si>
  <si>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</si>
  <si>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</si>
  <si>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</si>
  <si>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</si>
  <si>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</si>
  <si>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</si>
  <si>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</si>
  <si>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</si>
  <si>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</si>
  <si>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</si>
  <si>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</si>
  <si>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</si>
  <si>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</si>
  <si>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</si>
  <si>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</si>
  <si>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</si>
  <si>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</si>
  <si>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</si>
  <si>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</si>
  <si>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</si>
  <si>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</si>
  <si>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</si>
  <si>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</si>
  <si>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</si>
  <si>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</si>
  <si>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</si>
  <si>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</si>
  <si>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</si>
  <si>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</si>
  <si>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</si>
  <si>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</si>
  <si>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</si>
  <si>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</si>
  <si>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</si>
  <si>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</si>
  <si>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</si>
  <si>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</si>
  <si>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</si>
  <si>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</si>
  <si>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</si>
  <si>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</si>
  <si>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</si>
  <si>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</si>
  <si>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</si>
  <si>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</si>
  <si>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</si>
  <si>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</si>
  <si>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</si>
  <si>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</si>
  <si>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</si>
  <si>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</si>
  <si>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</si>
  <si>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</si>
  <si>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</si>
  <si>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</si>
  <si>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</si>
  <si>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</si>
  <si>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</si>
  <si>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</si>
  <si>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</si>
  <si>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</si>
  <si>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</si>
  <si>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</si>
  <si>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</si>
  <si>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</si>
  <si>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</si>
  <si>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</si>
  <si>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</si>
  <si>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</si>
  <si>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</si>
  <si>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</si>
  <si>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</si>
  <si>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</si>
  <si>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</si>
  <si>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</si>
  <si>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</si>
  <si>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</si>
  <si>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</si>
  <si>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</si>
  <si>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</si>
  <si>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</si>
  <si>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</si>
  <si>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</si>
  <si>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</si>
  <si>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</si>
  <si>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</si>
  <si>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</si>
  <si>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</si>
  <si>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</si>
  <si>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</si>
  <si>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</si>
  <si>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</si>
  <si>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</si>
  <si>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</si>
  <si>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</si>
  <si>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</si>
  <si>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</si>
  <si>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</si>
  <si>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</si>
  <si>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</si>
  <si>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</si>
  <si>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</si>
  <si>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</si>
  <si>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</si>
  <si>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</si>
  <si>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</si>
  <si>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</si>
  <si>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</si>
  <si>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</si>
  <si>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</si>
  <si>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</si>
  <si>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</si>
  <si>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</si>
  <si>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</si>
  <si>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</si>
  <si>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</si>
  <si>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</si>
  <si>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</si>
  <si>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</si>
  <si>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</si>
  <si>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</si>
  <si>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</si>
  <si>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</si>
  <si>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</si>
  <si>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</si>
  <si>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</si>
  <si>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</si>
  <si>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</si>
  <si>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</si>
  <si>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</si>
  <si>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</si>
  <si>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</si>
  <si>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</si>
  <si>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</si>
  <si>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</si>
  <si>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</si>
  <si>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</si>
  <si>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</si>
  <si>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</si>
  <si>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</si>
  <si>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</si>
  <si>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</si>
  <si>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</si>
  <si>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</si>
  <si>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</si>
  <si>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</si>
  <si>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</si>
  <si>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</si>
  <si>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</si>
  <si>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</si>
  <si>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</si>
  <si>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</si>
  <si>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</si>
  <si>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</si>
  <si>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</si>
  <si>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</si>
  <si>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</si>
  <si>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</si>
  <si>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</si>
  <si>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</si>
  <si>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</si>
  <si>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</si>
  <si>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</si>
  <si>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</si>
  <si>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</si>
  <si>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</si>
  <si>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</si>
  <si>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</si>
  <si>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</si>
  <si>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</si>
  <si>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</si>
  <si>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</si>
  <si>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</si>
  <si>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</si>
  <si>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</si>
  <si>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</si>
  <si>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</si>
  <si>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</si>
  <si>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</si>
  <si>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</si>
  <si>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</si>
  <si>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</si>
  <si>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</si>
  <si>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</si>
  <si>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</si>
  <si>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</si>
  <si>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</si>
  <si>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</si>
  <si>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</si>
  <si>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</si>
  <si>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</si>
  <si>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</si>
  <si>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</si>
  <si>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</si>
  <si>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</si>
  <si>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</si>
  <si>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</si>
  <si>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</si>
  <si>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</si>
  <si>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</si>
  <si>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</si>
  <si>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</si>
  <si>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</si>
  <si>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</si>
  <si>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</si>
  <si>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</si>
  <si>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</si>
  <si>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</si>
  <si>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</si>
  <si>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</si>
  <si>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</si>
  <si>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</si>
  <si>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</si>
  <si>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</si>
  <si>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</si>
  <si>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</si>
  <si>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</si>
  <si>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</si>
  <si>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</si>
  <si>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</si>
  <si>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</si>
  <si>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</si>
  <si>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</si>
  <si>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</si>
  <si>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</si>
  <si>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</si>
  <si>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</si>
  <si>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</si>
  <si>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</si>
  <si>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</si>
  <si>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</si>
  <si>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</si>
  <si>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</si>
  <si>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</si>
  <si>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</si>
  <si>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</si>
  <si>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</si>
  <si>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</si>
  <si>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</si>
  <si>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</si>
  <si>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</si>
  <si>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</si>
  <si>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</si>
  <si>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</si>
  <si>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</si>
  <si>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</si>
  <si>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</si>
  <si>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</si>
  <si>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</si>
  <si>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</si>
  <si>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</si>
  <si>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</si>
  <si>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</si>
  <si>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</si>
  <si>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</si>
  <si>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</si>
  <si>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</si>
  <si>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</si>
  <si>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</si>
  <si>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</si>
  <si>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</si>
  <si>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</si>
  <si>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</si>
  <si>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</si>
  <si>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</si>
  <si>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</si>
  <si>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</si>
  <si>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</si>
  <si>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</si>
  <si>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</si>
  <si>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</si>
  <si>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</si>
  <si>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</si>
  <si>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</si>
  <si>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</si>
  <si>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</si>
  <si>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</si>
  <si>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</si>
  <si>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</si>
  <si>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</si>
  <si>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</si>
  <si>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</si>
  <si>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</si>
  <si>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</si>
  <si>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</si>
  <si>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</si>
  <si>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</si>
  <si>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</si>
  <si>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</si>
  <si>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</si>
  <si>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</si>
  <si>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</si>
  <si>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</si>
  <si>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</si>
  <si>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</si>
  <si>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</si>
  <si>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</si>
  <si>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</si>
  <si>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</si>
  <si>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</si>
  <si>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</si>
  <si>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</si>
  <si>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</si>
  <si>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</si>
  <si>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</si>
  <si>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</si>
  <si>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</si>
  <si>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</si>
  <si>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</si>
  <si>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</si>
  <si>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</si>
  <si>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</si>
  <si>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</si>
  <si>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</si>
  <si>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</si>
  <si>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</si>
  <si>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</si>
  <si>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</si>
  <si>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</si>
  <si>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</si>
  <si>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</si>
  <si>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</si>
  <si>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</si>
  <si>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</si>
  <si>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</si>
  <si>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</si>
  <si>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</si>
  <si>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</si>
  <si>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</si>
  <si>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</si>
  <si>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</si>
  <si>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</si>
  <si>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</si>
  <si>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</si>
  <si>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</si>
  <si>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</si>
  <si>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</si>
  <si>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</si>
  <si>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</si>
  <si>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</si>
  <si>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</si>
  <si>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</si>
  <si>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</si>
  <si>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</si>
  <si>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</si>
  <si>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</si>
  <si>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</si>
  <si>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</si>
  <si>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</si>
  <si>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</si>
  <si>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</si>
  <si>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</si>
  <si>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</si>
  <si>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</si>
  <si>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</si>
  <si>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</si>
  <si>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</si>
  <si>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</si>
  <si>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</si>
  <si>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</si>
  <si>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</si>
  <si>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</si>
  <si>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</si>
  <si>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</si>
  <si>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</si>
  <si>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</si>
  <si>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</si>
  <si>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</si>
  <si>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</si>
  <si>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</si>
  <si>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</si>
  <si>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</si>
  <si>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</si>
  <si>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</si>
  <si>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</si>
  <si>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</si>
  <si>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</si>
  <si>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</si>
  <si>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</si>
  <si>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</si>
  <si>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</si>
  <si>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</si>
  <si>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</si>
  <si>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</si>
  <si>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</si>
  <si>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</si>
  <si>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</si>
  <si>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</si>
  <si>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</si>
  <si>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</si>
  <si>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</si>
  <si>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</si>
  <si>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</si>
  <si>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</si>
  <si>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</si>
  <si>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</si>
  <si>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</si>
  <si>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</si>
  <si>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</si>
  <si>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</si>
  <si>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</si>
  <si>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</si>
  <si>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</si>
  <si>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</si>
  <si>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</si>
  <si>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</si>
  <si>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</si>
  <si>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</si>
  <si>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</si>
  <si>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</si>
  <si>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</si>
  <si>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</si>
  <si>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</si>
  <si>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</si>
  <si>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</si>
  <si>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</si>
  <si>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</si>
  <si>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</si>
  <si>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</si>
  <si>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</si>
  <si>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</si>
  <si>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</si>
  <si>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</si>
  <si>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</si>
  <si>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</si>
  <si>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</si>
  <si>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</si>
  <si>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</si>
  <si>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</si>
  <si>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</si>
  <si>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</si>
  <si>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</si>
  <si>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</si>
  <si>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</si>
  <si>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</si>
  <si>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</si>
  <si>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</si>
  <si>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</si>
  <si>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</si>
  <si>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</si>
  <si>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</si>
  <si>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</si>
  <si>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</si>
  <si>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</si>
  <si>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</si>
  <si>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</si>
  <si>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</si>
  <si>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</si>
  <si>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</si>
  <si>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</si>
  <si>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</si>
  <si>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</si>
  <si>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</si>
  <si>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</si>
  <si>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</si>
  <si>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</si>
  <si>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</si>
  <si>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</si>
  <si>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</si>
  <si>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</si>
  <si>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</si>
  <si>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</si>
  <si>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</si>
  <si>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</si>
  <si>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</si>
  <si>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</si>
  <si>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</si>
  <si>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</si>
  <si>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</si>
  <si>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</si>
  <si>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</si>
  <si>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</si>
  <si>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</si>
  <si>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</si>
  <si>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</si>
  <si>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</si>
  <si>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</si>
  <si>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</si>
  <si>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</si>
  <si>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</si>
  <si>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</si>
  <si>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</si>
  <si>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</si>
  <si>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</si>
  <si>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</si>
  <si>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</si>
  <si>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</si>
  <si>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</si>
  <si>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</si>
  <si>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</si>
  <si>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</si>
  <si>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</si>
  <si>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</si>
  <si>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</si>
  <si>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</si>
  <si>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</si>
  <si>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</si>
  <si>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</si>
  <si>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</si>
  <si>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</si>
  <si>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</si>
  <si>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</si>
  <si>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</si>
  <si>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</si>
  <si>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</si>
  <si>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</si>
  <si>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</si>
  <si>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</si>
  <si>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</si>
  <si>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</si>
  <si>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</si>
  <si>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</si>
  <si>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</si>
  <si>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</si>
  <si>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</si>
  <si>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</si>
  <si>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</si>
  <si>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</si>
  <si>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</si>
  <si>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</si>
  <si>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</si>
  <si>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</si>
  <si>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</si>
  <si>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</si>
  <si>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</si>
  <si>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</si>
  <si>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</si>
  <si>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</si>
  <si>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</si>
  <si>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</si>
  <si>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</si>
  <si>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</si>
  <si>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</si>
  <si>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</si>
  <si>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</si>
  <si>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</si>
  <si>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</si>
  <si>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</si>
  <si>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</si>
  <si>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</si>
  <si>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</si>
  <si>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</si>
  <si>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</si>
  <si>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</si>
  <si>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</si>
  <si>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</si>
  <si>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</si>
  <si>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</si>
  <si>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</si>
  <si>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</si>
  <si>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</si>
  <si>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</si>
  <si>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</si>
  <si>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</si>
  <si>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</si>
  <si>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</si>
  <si>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</si>
  <si>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</si>
  <si>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</si>
  <si>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</si>
  <si>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</si>
  <si>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</si>
  <si>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</si>
  <si>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</si>
  <si>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</si>
  <si>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</si>
  <si>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</si>
  <si>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</si>
  <si>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</si>
  <si>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</si>
  <si>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</si>
  <si>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</si>
  <si>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</si>
  <si>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</si>
  <si>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</si>
  <si>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</si>
  <si>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</si>
  <si>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</si>
  <si>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</si>
  <si>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</si>
  <si>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</si>
  <si>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</si>
  <si>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</si>
  <si>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</si>
  <si>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</si>
  <si>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</si>
  <si>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</si>
  <si>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</si>
  <si>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</si>
  <si>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</si>
  <si>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</si>
  <si>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</si>
  <si>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</si>
  <si>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</si>
  <si>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</si>
  <si>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</si>
  <si>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</si>
  <si>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</si>
  <si>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</si>
  <si>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</si>
  <si>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</si>
  <si>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</si>
  <si>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</si>
  <si>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</si>
  <si>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</si>
  <si>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</si>
  <si>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</si>
  <si>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</si>
  <si>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</si>
  <si>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</si>
  <si>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</si>
  <si>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</si>
  <si>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</si>
  <si>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</si>
  <si>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</si>
  <si>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</si>
  <si>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</si>
  <si>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</si>
  <si>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</si>
  <si>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</si>
  <si>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</si>
  <si>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</si>
  <si>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</si>
  <si>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</si>
  <si>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</si>
  <si>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</si>
  <si>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</si>
  <si>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</si>
  <si>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</si>
  <si>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</si>
  <si>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</si>
  <si>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</si>
  <si>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</si>
  <si>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</si>
  <si>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</si>
  <si>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</si>
  <si>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</si>
  <si>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</si>
  <si>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</si>
  <si>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</si>
  <si>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</si>
  <si>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</si>
  <si>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</si>
  <si>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</si>
  <si>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</si>
  <si>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</si>
  <si>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</si>
  <si>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</si>
  <si>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</si>
  <si>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</si>
  <si>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</si>
  <si>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</si>
  <si>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</si>
  <si>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</si>
  <si>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</si>
  <si>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</si>
  <si>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</si>
  <si>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</si>
  <si>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</si>
  <si>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</si>
  <si>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</si>
  <si>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</si>
  <si>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</si>
  <si>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</si>
  <si>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</si>
  <si>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</si>
  <si>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</si>
  <si>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</si>
  <si>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</si>
  <si>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</si>
  <si>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</si>
  <si>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</si>
  <si>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</si>
  <si>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</si>
  <si>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</si>
  <si>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</si>
  <si>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</si>
  <si>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</si>
  <si>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</si>
  <si>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</si>
  <si>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</si>
  <si>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</si>
  <si>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</si>
  <si>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</si>
  <si>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</si>
  <si>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</si>
  <si>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</si>
  <si>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</si>
  <si>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</si>
  <si>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</si>
  <si>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</si>
  <si>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</si>
  <si>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</si>
  <si>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</si>
  <si>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</si>
  <si>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</si>
  <si>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</si>
  <si>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</si>
  <si>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</si>
  <si>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</si>
  <si>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</si>
  <si>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</si>
  <si>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</si>
  <si>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</si>
  <si>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</si>
  <si>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</si>
  <si>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</si>
  <si>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</si>
  <si>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</si>
  <si>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</si>
  <si>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</si>
  <si>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</si>
  <si>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</si>
  <si>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</si>
  <si>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</si>
  <si>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</si>
  <si>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</si>
  <si>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</si>
  <si>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</si>
  <si>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</si>
  <si>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</si>
  <si>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</si>
  <si>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</si>
  <si>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</si>
  <si>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</si>
  <si>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</si>
  <si>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</si>
  <si>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</si>
  <si>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</si>
  <si>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</si>
  <si>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</si>
  <si>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</si>
  <si>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</si>
  <si>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</si>
  <si>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</si>
  <si>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</si>
  <si>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</si>
  <si>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</si>
  <si>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</si>
  <si>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</si>
  <si>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</si>
  <si>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</si>
  <si>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</si>
  <si>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</si>
  <si>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</si>
  <si>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</si>
  <si>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</si>
  <si>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</si>
  <si>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</si>
  <si>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</si>
  <si>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</si>
  <si>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</si>
  <si>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</si>
  <si>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</si>
  <si>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</si>
  <si>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</si>
  <si>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</si>
  <si>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</si>
  <si>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</si>
  <si>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</si>
  <si>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</si>
  <si>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</si>
  <si>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</si>
  <si>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</si>
  <si>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</si>
  <si>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</si>
  <si>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</si>
  <si>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</si>
  <si>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</si>
  <si>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</si>
  <si>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</si>
  <si>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</si>
  <si>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</si>
  <si>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</si>
  <si>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</si>
  <si>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</si>
  <si>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</si>
  <si>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</si>
  <si>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</si>
  <si>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</si>
  <si>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</si>
  <si>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</si>
  <si>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</si>
  <si>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</si>
  <si>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</si>
  <si>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</si>
  <si>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</si>
  <si>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</si>
  <si>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</si>
  <si>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</si>
  <si>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</si>
  <si>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</si>
  <si>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</si>
  <si>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</si>
  <si>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</si>
  <si>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</si>
  <si>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</si>
  <si>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</si>
  <si>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</si>
  <si>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</si>
  <si>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</si>
  <si>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</si>
  <si>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</si>
  <si>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</si>
  <si>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</si>
  <si>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</si>
  <si>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</si>
  <si>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</si>
  <si>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</si>
  <si>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</si>
  <si>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</si>
  <si>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</si>
  <si>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</si>
  <si>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</si>
  <si>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</si>
  <si>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</si>
  <si>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</si>
  <si>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</si>
  <si>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</si>
  <si>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</si>
  <si>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</si>
  <si>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</si>
  <si>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</si>
  <si>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</si>
  <si>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</si>
  <si>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</si>
  <si>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</si>
  <si>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</si>
  <si>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</si>
  <si>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</si>
  <si>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</si>
  <si>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</si>
  <si>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</si>
  <si>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</si>
  <si>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</si>
  <si>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</si>
  <si>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</si>
  <si>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</si>
  <si>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</si>
  <si>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</si>
  <si>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</si>
  <si>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</si>
  <si>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</si>
  <si>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</si>
  <si>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</si>
  <si>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</si>
  <si>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</si>
  <si>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</si>
  <si>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</si>
  <si>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</si>
  <si>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</si>
  <si>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</si>
  <si>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</si>
  <si>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</si>
  <si>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</si>
  <si>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</si>
  <si>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</si>
  <si>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</si>
  <si>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</si>
  <si>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</si>
  <si>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</si>
  <si>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</si>
  <si>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</si>
  <si>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</si>
  <si>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</si>
  <si>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</si>
  <si>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</si>
  <si>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</si>
  <si>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</si>
  <si>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</si>
  <si>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</si>
  <si>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</si>
  <si>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</si>
  <si>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</si>
  <si>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</si>
  <si>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</si>
  <si>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</si>
  <si>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</si>
  <si>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</si>
  <si>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</si>
  <si>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</si>
  <si>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</si>
  <si>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</si>
  <si>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</si>
  <si>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</si>
  <si>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</si>
  <si>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</si>
  <si>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</si>
  <si>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</si>
  <si>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</si>
  <si>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</si>
  <si>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</si>
  <si>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</si>
  <si>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</si>
  <si>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</si>
  <si>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</si>
  <si>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</si>
  <si>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</si>
  <si>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</si>
  <si>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</si>
  <si>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</si>
  <si>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</si>
  <si>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</si>
  <si>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</si>
  <si>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</si>
  <si>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</si>
  <si>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</si>
  <si>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</si>
  <si>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</si>
  <si>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</si>
  <si>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</si>
  <si>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</si>
  <si>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</si>
  <si>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</si>
  <si>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</si>
  <si>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</si>
  <si>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</si>
  <si>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</si>
  <si>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</si>
  <si>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</si>
  <si>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</si>
  <si>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</si>
  <si>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</si>
  <si>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</si>
  <si>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</si>
  <si>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</si>
  <si>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</si>
  <si>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</si>
  <si>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</si>
  <si>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</si>
  <si>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</si>
  <si>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</si>
  <si>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</si>
  <si>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</si>
  <si>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</si>
  <si>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</si>
  <si>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</si>
  <si>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</si>
  <si>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</si>
  <si>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</si>
  <si>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</si>
  <si>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</si>
  <si>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</si>
  <si>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</si>
  <si>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</si>
  <si>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</si>
  <si>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</si>
  <si>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</si>
  <si>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</si>
  <si>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</si>
  <si>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</si>
  <si>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</si>
  <si>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</si>
  <si>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</si>
  <si>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</si>
  <si>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</si>
  <si>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</si>
  <si>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</si>
  <si>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</si>
  <si>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</si>
  <si>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</si>
  <si>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</si>
  <si>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</si>
  <si>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</si>
  <si>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</si>
  <si>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</si>
  <si>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</si>
  <si>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</si>
  <si>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</si>
  <si>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</si>
  <si>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</si>
  <si>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</si>
  <si>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</si>
  <si>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</si>
  <si>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</si>
  <si>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</si>
  <si>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</si>
  <si>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</si>
  <si>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</si>
  <si>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</si>
  <si>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</si>
  <si>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</si>
  <si>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</si>
  <si>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</si>
  <si>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</si>
  <si>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</si>
  <si>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</si>
  <si>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</si>
  <si>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</si>
  <si>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</si>
  <si>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</si>
  <si>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</si>
  <si>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</si>
  <si>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</si>
  <si>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</si>
  <si>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</si>
  <si>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</si>
  <si>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</si>
  <si>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</si>
  <si>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</si>
  <si>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</si>
  <si>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</si>
  <si>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</si>
  <si>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</si>
  <si>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</si>
  <si>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</si>
  <si>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</si>
  <si>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</si>
  <si>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</si>
  <si>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</si>
  <si>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</si>
  <si>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</si>
  <si>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</si>
  <si>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</si>
  <si>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</si>
  <si>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</si>
  <si>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</si>
  <si>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</si>
  <si>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</si>
  <si>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</si>
  <si>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</si>
  <si>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</si>
  <si>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</si>
  <si>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</si>
  <si>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</si>
  <si>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</si>
  <si>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</si>
  <si>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</si>
  <si>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</si>
  <si>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</si>
  <si>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</si>
  <si>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</si>
  <si>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</si>
  <si>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</si>
  <si>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</si>
  <si>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</si>
  <si>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</si>
  <si>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</si>
  <si>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</si>
  <si>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</si>
  <si>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</si>
  <si>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</si>
  <si>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</si>
  <si>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</si>
  <si>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</si>
  <si>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</si>
  <si>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</si>
  <si>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</si>
  <si>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</si>
  <si>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</si>
  <si>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</si>
  <si>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</si>
  <si>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</si>
  <si>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</si>
  <si>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</si>
  <si>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</si>
  <si>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</si>
  <si>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</si>
  <si>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</si>
  <si>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</si>
  <si>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</si>
  <si>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</si>
  <si>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</si>
  <si>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</si>
  <si>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</si>
  <si>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</si>
  <si>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</si>
  <si>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</si>
  <si>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</si>
  <si>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</si>
  <si>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</si>
  <si>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</si>
  <si>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</si>
  <si>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</si>
  <si>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</si>
  <si>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</si>
  <si>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</si>
  <si>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</si>
  <si>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</si>
  <si>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</si>
  <si>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</si>
  <si>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</si>
  <si>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</si>
  <si>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</si>
  <si>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</si>
  <si>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</si>
  <si>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</si>
  <si>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</si>
  <si>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</si>
  <si>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</si>
  <si>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</si>
  <si>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</si>
  <si>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</si>
  <si>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</si>
  <si>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</si>
  <si>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</si>
  <si>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</si>
  <si>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</si>
  <si>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</si>
  <si>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</si>
  <si>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</si>
  <si>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</si>
  <si>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</si>
  <si>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</si>
  <si>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</si>
  <si>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</si>
  <si>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</si>
  <si>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</si>
  <si>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</si>
  <si>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</si>
  <si>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</si>
  <si>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</si>
  <si>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</si>
  <si>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</si>
  <si>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</si>
  <si>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</si>
  <si>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</si>
  <si>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</si>
  <si>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</si>
  <si>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</si>
  <si>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</si>
  <si>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</si>
  <si>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</si>
  <si>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</si>
  <si>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</si>
  <si>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</si>
  <si>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</si>
  <si>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</si>
  <si>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</si>
  <si>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</si>
  <si>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</si>
  <si>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</si>
  <si>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</si>
  <si>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</si>
  <si>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</si>
  <si>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</si>
  <si>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</si>
  <si>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</si>
  <si>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</si>
  <si>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</si>
  <si>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</si>
  <si>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</si>
  <si>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</si>
  <si>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</si>
  <si>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</si>
  <si>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</si>
  <si>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</si>
  <si>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</si>
  <si>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</si>
  <si>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</si>
  <si>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</si>
  <si>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</si>
  <si>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</si>
  <si>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</si>
  <si>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</si>
  <si>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</si>
  <si>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</si>
  <si>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</si>
  <si>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</si>
  <si>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</si>
  <si>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</si>
  <si>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</si>
  <si>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</si>
  <si>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</si>
  <si>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</si>
  <si>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</si>
  <si>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</si>
  <si>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</si>
  <si>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</si>
  <si>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</si>
  <si>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</si>
  <si>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</si>
  <si>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</si>
  <si>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</si>
  <si>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</si>
  <si>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</si>
  <si>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</si>
  <si>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</si>
  <si>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</si>
  <si>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</si>
  <si>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</si>
  <si>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</si>
  <si>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</si>
  <si>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</si>
  <si>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</si>
  <si>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</si>
  <si>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</si>
  <si>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</si>
  <si>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</si>
  <si>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</si>
  <si>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</si>
  <si>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</si>
  <si>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</si>
  <si>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</si>
  <si>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</si>
  <si>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</si>
  <si>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</si>
  <si>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</si>
  <si>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</si>
  <si>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</si>
  <si>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</si>
  <si>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</si>
  <si>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</si>
  <si>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</si>
  <si>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</si>
  <si>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</si>
  <si>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</si>
  <si>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</si>
  <si>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</si>
  <si>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</si>
  <si>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</si>
  <si>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</si>
  <si>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</si>
  <si>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</si>
  <si>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</si>
  <si>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</si>
  <si>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</si>
  <si>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</si>
  <si>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</si>
  <si>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</si>
  <si>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</si>
  <si>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</si>
  <si>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</si>
  <si>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</si>
  <si>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</si>
  <si>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</si>
  <si>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</si>
  <si>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</si>
  <si>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</si>
  <si>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</si>
  <si>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</si>
  <si>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</si>
  <si>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</si>
  <si>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</si>
  <si>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</si>
  <si>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</si>
  <si>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</si>
  <si>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</si>
  <si>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</si>
  <si>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</si>
  <si>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</si>
  <si>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</si>
  <si>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</si>
  <si>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</si>
  <si>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</si>
  <si>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</si>
  <si>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</si>
  <si>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</si>
  <si>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</si>
  <si>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</si>
  <si>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</si>
  <si>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</si>
  <si>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</si>
  <si>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</si>
  <si>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</si>
  <si>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</si>
  <si>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</si>
  <si>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</si>
  <si>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</si>
  <si>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</si>
  <si>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</si>
  <si>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</si>
  <si>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</si>
  <si>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</si>
  <si>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</si>
  <si>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</si>
  <si>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</si>
  <si>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</si>
  <si>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</si>
  <si>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</si>
  <si>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</si>
  <si>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</si>
  <si>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</si>
  <si>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</si>
  <si>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</si>
  <si>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</si>
  <si>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</si>
  <si>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</si>
  <si>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</si>
  <si>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</si>
  <si>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</si>
  <si>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</si>
  <si>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</si>
  <si>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</si>
  <si>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</si>
  <si>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</si>
  <si>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</si>
  <si>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</si>
  <si>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</si>
  <si>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</si>
  <si>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</si>
  <si>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</si>
  <si>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</si>
  <si>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</si>
  <si>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</si>
  <si>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</si>
  <si>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</si>
  <si>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</si>
  <si>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</si>
  <si>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</si>
  <si>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</si>
  <si>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</si>
  <si>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</si>
  <si>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</si>
  <si>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</si>
  <si>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</si>
  <si>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</si>
  <si>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</si>
  <si>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</si>
  <si>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</si>
  <si>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</si>
  <si>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</si>
  <si>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</si>
  <si>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</si>
  <si>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</si>
  <si>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</si>
  <si>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</si>
  <si>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</si>
  <si>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</si>
  <si>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</si>
  <si>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</si>
  <si>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</si>
  <si>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</si>
  <si>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</si>
  <si>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</si>
  <si>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</si>
  <si>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</si>
  <si>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</si>
  <si>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</si>
  <si>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</si>
  <si>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</si>
  <si>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</si>
  <si>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</si>
  <si>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</si>
  <si>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</si>
  <si>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</si>
  <si>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</si>
  <si>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</si>
  <si>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</si>
  <si>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</si>
  <si>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</si>
  <si>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</si>
  <si>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</si>
  <si>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</si>
  <si>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</si>
  <si>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</si>
  <si>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</si>
  <si>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</si>
  <si>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</si>
  <si>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</si>
  <si>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</si>
  <si>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</si>
  <si>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</si>
  <si>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</si>
  <si>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</si>
  <si>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</si>
  <si>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</si>
  <si>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</si>
  <si>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</si>
  <si>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</si>
  <si>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</si>
  <si>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</si>
  <si>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</si>
  <si>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</si>
  <si>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</si>
  <si>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</si>
  <si>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</si>
  <si>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</si>
  <si>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</si>
  <si>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</si>
  <si>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</si>
  <si>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</si>
  <si>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</si>
  <si>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</si>
  <si>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</si>
  <si>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</si>
  <si>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</si>
  <si>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</si>
  <si>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</si>
  <si>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</si>
  <si>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</si>
  <si>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</si>
  <si>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</si>
  <si>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</si>
  <si>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</si>
  <si>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</si>
  <si>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</si>
  <si>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</si>
  <si>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</si>
  <si>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</si>
  <si>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</si>
  <si>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</si>
  <si>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</si>
  <si>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</si>
  <si>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</si>
  <si>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</si>
  <si>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</si>
  <si>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</si>
  <si>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</si>
  <si>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</si>
  <si>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</si>
  <si>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</si>
  <si>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</si>
  <si>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</si>
  <si>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</si>
  <si>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</si>
  <si>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</si>
  <si>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</si>
  <si>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</si>
  <si>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</si>
  <si>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</si>
  <si>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</si>
  <si>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</si>
  <si>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</si>
  <si>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</si>
  <si>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</si>
  <si>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</si>
  <si>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</si>
  <si>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</si>
  <si>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</si>
  <si>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</si>
  <si>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</si>
  <si>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</si>
  <si>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</si>
  <si>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</si>
  <si>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</si>
  <si>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</si>
  <si>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</si>
  <si>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</si>
  <si>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</si>
  <si>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</si>
  <si>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</si>
  <si>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</si>
  <si>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</si>
  <si>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</si>
  <si>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</si>
  <si>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</si>
  <si>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</si>
  <si>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</si>
  <si>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</si>
  <si>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</si>
  <si>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</si>
  <si>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</si>
  <si>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</si>
  <si>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</si>
  <si>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</si>
  <si>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</si>
  <si>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</si>
  <si>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</si>
  <si>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</si>
  <si>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</si>
  <si>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</si>
  <si>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</si>
  <si>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</si>
  <si>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</si>
  <si>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</si>
  <si>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</si>
  <si>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</si>
  <si>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</si>
  <si>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</si>
  <si>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</si>
  <si>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</si>
  <si>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</si>
  <si>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</si>
  <si>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</si>
  <si>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</si>
  <si>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</si>
  <si>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</si>
  <si>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</si>
  <si>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</si>
  <si>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</si>
  <si>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</si>
  <si>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</si>
  <si>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</si>
  <si>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</si>
  <si>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</si>
  <si>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</si>
  <si>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</si>
  <si>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</si>
  <si>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</si>
  <si>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</si>
  <si>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</si>
  <si>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</si>
  <si>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</si>
  <si>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</si>
  <si>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</si>
  <si>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</si>
  <si>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</si>
  <si>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</si>
  <si>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</si>
  <si>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</si>
  <si>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</si>
  <si>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</si>
  <si>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</si>
  <si>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</si>
  <si>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</si>
  <si>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</si>
  <si>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</si>
  <si>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</si>
  <si>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</si>
  <si>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</si>
  <si>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</si>
  <si>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</si>
  <si>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</si>
  <si>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</si>
  <si>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</si>
  <si>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</si>
  <si>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</si>
  <si>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</si>
  <si>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</si>
  <si>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</si>
  <si>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</si>
  <si>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</si>
  <si>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</si>
  <si>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</si>
  <si>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</si>
  <si>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</si>
  <si>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</si>
  <si>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</si>
  <si>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</si>
  <si>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</si>
  <si>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</si>
  <si>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</si>
  <si>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</si>
  <si>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</si>
  <si>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</si>
  <si>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</si>
  <si>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</si>
  <si>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</si>
  <si>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</si>
  <si>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</si>
  <si>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</si>
  <si>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</si>
  <si>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</si>
  <si>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</si>
  <si>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</si>
  <si>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</si>
  <si>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</si>
  <si>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</si>
  <si>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</si>
  <si>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</si>
  <si>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</si>
  <si>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</si>
  <si>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</si>
  <si>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</si>
  <si>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</si>
  <si>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</si>
  <si>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</si>
  <si>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</si>
  <si>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</si>
  <si>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</si>
  <si>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</si>
  <si>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</si>
  <si>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</si>
  <si>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</si>
  <si>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</si>
  <si>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</si>
  <si>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</si>
  <si>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</si>
  <si>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</si>
  <si>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</si>
  <si>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</si>
  <si>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</si>
  <si>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</si>
  <si>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</si>
  <si>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</si>
  <si>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</si>
  <si>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</si>
  <si>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</si>
  <si>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</si>
  <si>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</si>
  <si>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</si>
  <si>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</si>
  <si>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</si>
  <si>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</si>
  <si>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</si>
  <si>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</si>
  <si>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</si>
  <si>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</si>
  <si>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</si>
  <si>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</si>
  <si>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</si>
  <si>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</si>
  <si>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</si>
  <si>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</si>
  <si>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</si>
  <si>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</si>
  <si>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</si>
  <si>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</si>
  <si>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</si>
  <si>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</si>
  <si>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</si>
  <si>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</si>
  <si>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</si>
  <si>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</si>
  <si>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</si>
  <si>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</si>
  <si>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</si>
  <si>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</si>
  <si>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</si>
  <si>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</si>
  <si>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</si>
  <si>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</si>
  <si>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</si>
  <si>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</si>
  <si>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</si>
  <si>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</si>
  <si>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</si>
  <si>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</si>
  <si>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</si>
  <si>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</si>
  <si>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</si>
  <si>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</si>
  <si>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</si>
  <si>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</si>
  <si>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</si>
  <si>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</si>
  <si>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</si>
  <si>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</si>
  <si>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</si>
  <si>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</si>
  <si>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</si>
  <si>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</si>
  <si>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</si>
  <si>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</si>
  <si>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</si>
  <si>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</si>
  <si>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</si>
  <si>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</si>
  <si>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</si>
  <si>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</si>
  <si>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</si>
  <si>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</si>
  <si>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</si>
  <si>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</si>
  <si>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</si>
  <si>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</si>
  <si>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</si>
  <si>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</si>
  <si>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</si>
  <si>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</si>
  <si>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</si>
  <si>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</si>
  <si>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</si>
  <si>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</si>
  <si>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</si>
  <si>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</si>
  <si>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</si>
  <si>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</si>
  <si>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</si>
  <si>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</si>
  <si>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</si>
  <si>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</si>
  <si>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</si>
  <si>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</si>
  <si>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</si>
  <si>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</si>
  <si>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</si>
  <si>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</si>
  <si>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</si>
  <si>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</si>
  <si>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</si>
  <si>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</si>
  <si>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</si>
  <si>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</si>
  <si>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</si>
  <si>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</si>
  <si>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</si>
  <si>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</si>
  <si>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</si>
  <si>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</si>
  <si>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</si>
  <si>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</si>
  <si>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</si>
  <si>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</si>
  <si>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</si>
  <si>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</si>
  <si>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</si>
  <si>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</si>
  <si>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</si>
  <si>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</si>
  <si>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</si>
  <si>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</si>
  <si>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</si>
  <si>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</si>
  <si>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</si>
  <si>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</si>
  <si>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</si>
  <si>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</si>
  <si>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</si>
  <si>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</si>
  <si>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</si>
  <si>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</si>
  <si>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</si>
  <si>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</si>
  <si>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</si>
  <si>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</si>
  <si>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</si>
  <si>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</si>
  <si>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</si>
  <si>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</si>
  <si>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</si>
  <si>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</si>
  <si>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</si>
  <si>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</si>
  <si>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</si>
  <si>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</si>
  <si>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</si>
  <si>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</si>
  <si>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</si>
  <si>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</si>
  <si>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</si>
  <si>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</si>
  <si>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</si>
  <si>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</si>
  <si>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</si>
  <si>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</si>
  <si>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</si>
  <si>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</si>
  <si>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</si>
  <si>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</si>
  <si>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</si>
  <si>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</si>
  <si>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</si>
  <si>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</si>
  <si>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</si>
  <si>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</si>
  <si>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</si>
  <si>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</si>
  <si>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</si>
  <si>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</si>
  <si>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</si>
  <si>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</si>
  <si>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</si>
  <si>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</si>
  <si>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</si>
  <si>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</si>
  <si>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</si>
  <si>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</si>
  <si>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</si>
  <si>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</si>
  <si>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</si>
  <si>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</si>
  <si>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</si>
  <si>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</si>
  <si>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</si>
  <si>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</si>
  <si>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</si>
  <si>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</si>
  <si>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</si>
  <si>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</si>
  <si>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</si>
  <si>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</si>
  <si>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</si>
  <si>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</si>
  <si>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</si>
  <si>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</si>
  <si>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</si>
  <si>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</si>
  <si>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</si>
  <si>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</si>
  <si>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</si>
  <si>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</si>
  <si>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</si>
  <si>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</si>
  <si>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</si>
  <si>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</si>
  <si>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</si>
  <si>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</si>
  <si>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</si>
  <si>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</si>
  <si>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</si>
  <si>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</si>
  <si>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</si>
  <si>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</si>
  <si>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</si>
  <si>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</si>
  <si>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</si>
  <si>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</si>
  <si>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</si>
  <si>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</si>
  <si>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</si>
  <si>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</si>
  <si>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</si>
  <si>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</si>
  <si>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</si>
  <si>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</si>
  <si>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</si>
  <si>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</si>
  <si>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</si>
  <si>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</si>
  <si>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</si>
  <si>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</si>
  <si>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</si>
  <si>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</si>
  <si>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</si>
  <si>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</si>
  <si>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</si>
  <si>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</si>
  <si>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</si>
  <si>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</si>
  <si>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</si>
  <si>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</si>
  <si>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</si>
  <si>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</si>
  <si>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</si>
  <si>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</si>
  <si>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</si>
  <si>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</si>
  <si>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</si>
  <si>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</si>
  <si>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</si>
  <si>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</si>
  <si>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</si>
  <si>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</si>
  <si>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</si>
  <si>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</si>
  <si>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</si>
  <si>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</si>
  <si>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</si>
  <si>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</si>
  <si>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</si>
  <si>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</si>
  <si>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</si>
  <si>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</si>
  <si>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</si>
  <si>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</si>
  <si>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</si>
  <si>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</si>
  <si>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</si>
  <si>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</si>
  <si>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</si>
  <si>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</si>
  <si>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</si>
  <si>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</si>
  <si>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</si>
  <si>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</si>
  <si>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</si>
  <si>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</si>
  <si>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</si>
  <si>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</si>
  <si>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</si>
  <si>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</si>
  <si>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</si>
  <si>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</si>
  <si>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</si>
  <si>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</si>
  <si>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</si>
  <si>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</si>
  <si>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</si>
  <si>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</si>
  <si>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</si>
  <si>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</si>
  <si>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</si>
  <si>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</si>
  <si>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</si>
  <si>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</si>
  <si>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</si>
  <si>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</si>
  <si>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</si>
  <si>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</si>
  <si>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</si>
  <si>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</si>
  <si>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</si>
  <si>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</si>
  <si>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</si>
  <si>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</si>
  <si>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</si>
  <si>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</si>
  <si>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</si>
  <si>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</si>
  <si>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</si>
  <si>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</si>
  <si>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</si>
  <si>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</si>
  <si>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</si>
  <si>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</si>
  <si>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</si>
  <si>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</si>
  <si>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</si>
  <si>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</si>
  <si>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</si>
  <si>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</si>
  <si>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</si>
  <si>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</si>
  <si>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</si>
  <si>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</si>
  <si>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</si>
  <si>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</si>
  <si>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</si>
  <si>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</si>
  <si>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</si>
  <si>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</si>
  <si>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</si>
  <si>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</si>
  <si>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</si>
  <si>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</si>
  <si>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</si>
  <si>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</si>
  <si>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</si>
  <si>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</si>
  <si>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</si>
  <si>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</si>
  <si>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</si>
  <si>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</si>
  <si>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</si>
  <si>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</si>
  <si>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</si>
  <si>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</si>
  <si>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</si>
  <si>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</si>
  <si>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</si>
  <si>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</si>
  <si>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</si>
  <si>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</si>
  <si>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</si>
  <si>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</si>
  <si>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</si>
  <si>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</si>
  <si>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</si>
  <si>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</si>
  <si>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</si>
  <si>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</si>
  <si>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</si>
  <si>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</si>
  <si>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</si>
  <si>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</si>
  <si>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</si>
  <si>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</si>
  <si>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</si>
  <si>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</si>
  <si>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</si>
  <si>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</si>
  <si>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</si>
  <si>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</si>
  <si>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</si>
  <si>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</si>
  <si>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</si>
  <si>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</si>
  <si>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</si>
  <si>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</si>
  <si>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</si>
  <si>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</si>
  <si>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</si>
  <si>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</si>
  <si>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</si>
  <si>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</si>
  <si>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</si>
  <si>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</si>
  <si>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</si>
  <si>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</si>
  <si>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</si>
  <si>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</si>
  <si>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</si>
  <si>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</si>
  <si>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</si>
  <si>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</si>
  <si>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</si>
  <si>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</si>
  <si>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</si>
  <si>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</si>
  <si>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</si>
  <si>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</si>
  <si>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</si>
  <si>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</si>
  <si>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</si>
  <si>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</si>
  <si>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</si>
  <si>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</si>
  <si>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</si>
  <si>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</si>
  <si>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</si>
  <si>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</si>
  <si>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</si>
  <si>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</si>
  <si>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</si>
  <si>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</si>
  <si>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</si>
  <si>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</si>
  <si>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</si>
  <si>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</si>
  <si>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</si>
  <si>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</si>
  <si>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</si>
  <si>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</si>
  <si>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</si>
  <si>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</si>
  <si>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</si>
  <si>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</si>
  <si>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</si>
  <si>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</si>
  <si>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</si>
  <si>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</si>
  <si>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</si>
  <si>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</si>
  <si>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</si>
  <si>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</si>
  <si>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</si>
  <si>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</si>
  <si>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</si>
  <si>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</si>
  <si>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</si>
  <si>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</si>
  <si>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</si>
  <si>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</si>
  <si>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</si>
  <si>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</si>
  <si>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</si>
  <si>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</si>
  <si>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</si>
  <si>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</si>
  <si>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</si>
  <si>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</si>
  <si>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</si>
  <si>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</si>
  <si>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</si>
  <si>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</si>
  <si>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</si>
  <si>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</si>
  <si>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</si>
  <si>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</si>
  <si>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</si>
  <si>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</si>
  <si>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</si>
  <si>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</si>
  <si>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</si>
  <si>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</si>
  <si>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</si>
  <si>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</si>
  <si>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</si>
  <si>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</si>
  <si>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</si>
  <si>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</si>
  <si>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</si>
  <si>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</si>
  <si>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</si>
  <si>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</si>
  <si>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</si>
  <si>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</si>
  <si>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</si>
  <si>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</si>
  <si>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</si>
  <si>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</si>
  <si>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</si>
  <si>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</si>
  <si>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</si>
  <si>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</si>
  <si>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</si>
  <si>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</si>
  <si>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</si>
  <si>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</si>
  <si>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</si>
  <si>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</si>
  <si>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</si>
  <si>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</si>
  <si>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</si>
  <si>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</si>
  <si>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</si>
  <si>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</si>
  <si>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</si>
  <si>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</si>
  <si>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</si>
  <si>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</si>
  <si>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</si>
  <si>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</si>
  <si>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</si>
  <si>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</si>
  <si>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</si>
  <si>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</si>
  <si>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</si>
  <si>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</si>
  <si>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</si>
  <si>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</si>
  <si>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</si>
  <si>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</si>
  <si>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</si>
  <si>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</si>
  <si>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</si>
  <si>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</si>
  <si>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</si>
  <si>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</si>
  <si>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</si>
  <si>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</si>
  <si>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</si>
  <si>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</si>
  <si>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</si>
  <si>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</si>
  <si>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</si>
  <si>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</si>
  <si>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</si>
  <si>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</si>
  <si>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</si>
  <si>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</si>
  <si>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</si>
  <si>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</si>
  <si>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</si>
  <si>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</si>
  <si>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</si>
  <si>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</si>
  <si>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</si>
  <si>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</si>
  <si>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</si>
  <si>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</si>
  <si>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</si>
  <si>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</si>
  <si>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</si>
  <si>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</si>
  <si>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</si>
  <si>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</si>
  <si>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</si>
  <si>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</si>
  <si>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</si>
  <si>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</si>
  <si>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</si>
  <si>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</si>
  <si>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</si>
  <si>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</si>
  <si>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</si>
  <si>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</si>
  <si>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</si>
  <si>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</si>
  <si>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</si>
  <si>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</si>
  <si>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</si>
  <si>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</si>
  <si>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</si>
  <si>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</si>
  <si>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</si>
  <si>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</si>
  <si>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</si>
  <si>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</si>
  <si>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</si>
  <si>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</si>
  <si>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</si>
  <si>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</si>
  <si>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</si>
  <si>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</si>
  <si>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</si>
  <si>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</si>
  <si>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</si>
  <si>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</si>
  <si>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</si>
  <si>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</si>
  <si>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</si>
  <si>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</si>
  <si>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</si>
  <si>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</si>
  <si>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</si>
  <si>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</si>
  <si>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</si>
  <si>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</si>
  <si>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</si>
  <si>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</si>
  <si>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</si>
  <si>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</si>
  <si>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</si>
  <si>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</si>
  <si>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</si>
  <si>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</si>
  <si>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</si>
  <si>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</si>
  <si>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</si>
  <si>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</si>
  <si>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</si>
  <si>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</si>
  <si>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</si>
  <si>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</si>
  <si>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</si>
  <si>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</si>
  <si>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</si>
  <si>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</si>
  <si>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</si>
  <si>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</si>
  <si>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</si>
  <si>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</si>
  <si>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</si>
  <si>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</si>
  <si>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</si>
  <si>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</si>
  <si>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</si>
  <si>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</si>
  <si>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</si>
  <si>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</si>
  <si>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</si>
  <si>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</si>
  <si>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</si>
  <si>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</si>
  <si>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</si>
  <si>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</si>
  <si>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</si>
  <si>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</si>
  <si>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</si>
  <si>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</si>
  <si>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</si>
  <si>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</si>
  <si>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</si>
  <si>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</si>
  <si>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</si>
  <si>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</si>
  <si>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</si>
  <si>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</si>
  <si>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</si>
  <si>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</si>
  <si>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</si>
  <si>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</si>
  <si>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</si>
  <si>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</si>
  <si>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</si>
  <si>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</si>
  <si>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</si>
  <si>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</si>
  <si>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</si>
  <si>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</si>
  <si>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</si>
  <si>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</si>
  <si>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</si>
  <si>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</si>
  <si>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</si>
  <si>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</si>
  <si>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</si>
  <si>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</si>
  <si>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</si>
  <si>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</si>
  <si>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</si>
  <si>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</si>
  <si>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</si>
  <si>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</si>
  <si>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</si>
  <si>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</si>
  <si>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</si>
  <si>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</si>
  <si>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</si>
  <si>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</si>
  <si>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</si>
  <si>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</si>
  <si>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</si>
  <si>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</si>
  <si>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</si>
  <si>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</si>
  <si>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</si>
  <si>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</si>
  <si>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</si>
  <si>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</si>
  <si>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</si>
  <si>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</si>
  <si>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</si>
  <si>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</si>
  <si>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</si>
  <si>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</si>
  <si>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</si>
  <si>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</si>
  <si>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</si>
  <si>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</si>
  <si>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</si>
  <si>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</si>
  <si>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</si>
  <si>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</si>
  <si>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</si>
  <si>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</si>
  <si>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</si>
  <si>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</si>
  <si>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</si>
  <si>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</si>
  <si>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</si>
  <si>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</si>
  <si>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</si>
  <si>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</si>
  <si>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</si>
  <si>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</si>
  <si>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</si>
  <si>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</si>
  <si>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</si>
  <si>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</si>
  <si>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</si>
  <si>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</si>
  <si>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</si>
  <si>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</si>
  <si>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</si>
  <si>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</si>
  <si>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</si>
  <si>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</si>
  <si>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</si>
  <si>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</si>
  <si>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</si>
  <si>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</si>
  <si>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</si>
  <si>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</si>
  <si>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</si>
  <si>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</si>
  <si>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</si>
  <si>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</si>
  <si>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</si>
  <si>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</si>
  <si>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</si>
  <si>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</si>
  <si>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</si>
  <si>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</si>
  <si>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</si>
  <si>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</si>
  <si>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</si>
  <si>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</si>
  <si>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</si>
  <si>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</si>
  <si>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</si>
  <si>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</si>
  <si>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</si>
  <si>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</si>
  <si>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</si>
  <si>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</si>
  <si>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</si>
  <si>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</si>
  <si>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</si>
  <si>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</si>
  <si>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</si>
  <si>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</si>
  <si>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</si>
  <si>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</si>
  <si>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</si>
  <si>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</si>
  <si>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</si>
  <si>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</si>
  <si>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</si>
  <si>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</si>
  <si>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</si>
  <si>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</si>
  <si>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</si>
  <si>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</si>
  <si>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</si>
  <si>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</si>
  <si>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</si>
  <si>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</si>
  <si>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</si>
  <si>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</si>
  <si>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</si>
  <si>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</si>
  <si>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</si>
  <si>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</si>
  <si>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</si>
  <si>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</si>
  <si>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</si>
  <si>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</si>
  <si>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</si>
  <si>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</si>
  <si>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</si>
  <si>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</si>
  <si>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</si>
  <si>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</si>
  <si>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</si>
  <si>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</si>
  <si>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</si>
  <si>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</si>
  <si>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</si>
  <si>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</si>
  <si>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</si>
  <si>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</si>
  <si>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</si>
  <si>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</si>
  <si>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</si>
  <si>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</si>
  <si>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</si>
  <si>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</si>
  <si>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</si>
  <si>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</si>
  <si>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</si>
  <si>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</si>
  <si>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</si>
  <si>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</si>
  <si>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</si>
  <si>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</si>
  <si>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</si>
  <si>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</si>
  <si>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</si>
  <si>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</si>
  <si>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</si>
  <si>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</si>
  <si>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</si>
  <si>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</si>
  <si>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</si>
  <si>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</si>
  <si>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</si>
  <si>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</si>
  <si>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</si>
  <si>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</si>
  <si>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</si>
  <si>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</si>
  <si>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</si>
  <si>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</si>
  <si>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</si>
  <si>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</si>
  <si>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</si>
  <si>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</si>
  <si>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</si>
  <si>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</si>
  <si>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</si>
  <si>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</si>
  <si>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</si>
  <si>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</si>
  <si>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</si>
  <si>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</si>
  <si>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</si>
  <si>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</si>
  <si>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</si>
  <si>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</si>
  <si>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</si>
  <si>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</si>
  <si>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</si>
  <si>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</si>
  <si>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</si>
  <si>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</si>
  <si>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</si>
  <si>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</si>
  <si>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</si>
  <si>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</si>
  <si>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</si>
  <si>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</si>
  <si>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</si>
  <si>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</si>
  <si>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</si>
  <si>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</si>
  <si>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</si>
  <si>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</si>
  <si>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</si>
  <si>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</si>
  <si>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</si>
  <si>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</si>
  <si>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</si>
  <si>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</si>
  <si>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</si>
  <si>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</si>
  <si>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</si>
  <si>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</si>
  <si>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</si>
  <si>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</si>
  <si>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</si>
  <si>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</si>
  <si>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</si>
  <si>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</si>
  <si>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</si>
  <si>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</si>
  <si>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</si>
  <si>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</si>
  <si>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</si>
  <si>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</si>
  <si>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</si>
  <si>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</si>
  <si>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</si>
  <si>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</si>
  <si>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</si>
  <si>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</si>
  <si>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</si>
  <si>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</si>
  <si>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</si>
  <si>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</si>
  <si>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</si>
  <si>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</si>
  <si>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</si>
  <si>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</si>
  <si>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</si>
  <si>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</si>
  <si>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</si>
  <si>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</si>
  <si>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</si>
  <si>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</si>
  <si>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</si>
  <si>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</si>
  <si>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</si>
  <si>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</si>
  <si>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</si>
  <si>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</si>
  <si>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</si>
  <si>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</si>
  <si>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</si>
  <si>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</si>
  <si>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</si>
  <si>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</si>
  <si>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</si>
  <si>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</si>
  <si>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</si>
  <si>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</si>
  <si>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</si>
  <si>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</si>
  <si>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</si>
  <si>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</si>
  <si>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</si>
  <si>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</si>
  <si>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</si>
  <si>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</si>
  <si>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</si>
  <si>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</si>
  <si>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</si>
  <si>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</si>
  <si>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</si>
  <si>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</si>
  <si>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</si>
  <si>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</si>
  <si>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</si>
  <si>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</si>
  <si>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</si>
  <si>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</si>
  <si>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</si>
  <si>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</si>
  <si>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</si>
  <si>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</si>
  <si>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</si>
  <si>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</si>
  <si>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</si>
  <si>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</si>
  <si>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</si>
  <si>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</si>
  <si>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</si>
  <si>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</si>
  <si>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</si>
  <si>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</si>
  <si>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</si>
  <si>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</si>
  <si>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</si>
  <si>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</si>
  <si>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</si>
  <si>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</si>
  <si>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</si>
  <si>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</si>
  <si>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</si>
  <si>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</si>
  <si>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</si>
  <si>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</si>
  <si>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</si>
  <si>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</si>
  <si>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</si>
  <si>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</si>
  <si>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</si>
  <si>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</si>
  <si>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</si>
  <si>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</si>
  <si>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</si>
  <si>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</si>
  <si>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</si>
  <si>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</si>
  <si>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</si>
  <si>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</si>
  <si>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</si>
  <si>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</si>
  <si>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</si>
  <si>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</si>
  <si>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</si>
  <si>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</si>
  <si>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</si>
  <si>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</si>
  <si>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</si>
  <si>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</si>
  <si>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</si>
  <si>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</si>
  <si>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</si>
  <si>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</si>
  <si>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</si>
  <si>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</si>
  <si>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</si>
  <si>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</si>
  <si>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</si>
  <si>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</si>
  <si>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</si>
  <si>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</si>
  <si>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</si>
  <si>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</si>
  <si>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</si>
  <si>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</si>
  <si>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</si>
  <si>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</si>
  <si>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</si>
  <si>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</si>
  <si>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</si>
  <si>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</si>
  <si>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</si>
  <si>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</si>
  <si>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</si>
  <si>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</si>
  <si>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</si>
  <si>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</si>
  <si>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</si>
  <si>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</si>
  <si>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</si>
  <si>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</si>
  <si>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</si>
  <si>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</si>
  <si>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</si>
  <si>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</si>
  <si>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</si>
  <si>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</si>
  <si>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</si>
  <si>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</si>
  <si>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</si>
  <si>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</si>
  <si>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</si>
  <si>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</si>
  <si>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</si>
  <si>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</si>
  <si>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</si>
  <si>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</si>
  <si>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</si>
  <si>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</si>
  <si>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</si>
  <si>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</si>
  <si>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</si>
  <si>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</si>
  <si>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</si>
  <si>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</si>
  <si>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</si>
  <si>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</si>
  <si>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</si>
  <si>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</si>
  <si>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</si>
  <si>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</si>
  <si>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</si>
  <si>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</si>
  <si>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</si>
  <si>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</si>
  <si>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</si>
  <si>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</si>
  <si>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</si>
  <si>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</si>
  <si>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</si>
  <si>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</si>
  <si>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</si>
  <si>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</si>
  <si>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</si>
  <si>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</si>
  <si>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</si>
  <si>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</si>
  <si>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</si>
  <si>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</si>
  <si>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</si>
  <si>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</si>
  <si>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</si>
  <si>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</si>
  <si>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</si>
  <si>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</si>
  <si>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</si>
  <si>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</si>
  <si>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</si>
  <si>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</si>
  <si>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</si>
  <si>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</si>
  <si>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</si>
  <si>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</si>
  <si>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</si>
  <si>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</si>
  <si>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</si>
  <si>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</si>
  <si>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</si>
  <si>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</si>
  <si>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</si>
  <si>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</si>
  <si>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</si>
  <si>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</si>
  <si>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</si>
  <si>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</si>
  <si>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</si>
  <si>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</si>
  <si>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</si>
  <si>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</si>
  <si>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</si>
  <si>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</si>
  <si>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</si>
  <si>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</si>
  <si>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</si>
  <si>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</si>
  <si>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</si>
  <si>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</si>
  <si>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</si>
  <si>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</si>
  <si>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</si>
  <si>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</si>
  <si>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</si>
  <si>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</si>
  <si>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</si>
  <si>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</si>
  <si>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</si>
  <si>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</si>
  <si>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</si>
  <si>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</si>
  <si>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</si>
  <si>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</si>
  <si>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</si>
  <si>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</si>
  <si>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</si>
  <si>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</si>
  <si>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</si>
  <si>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</si>
  <si>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</si>
  <si>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</si>
  <si>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</si>
  <si>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</si>
  <si>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</si>
  <si>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</si>
  <si>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</si>
  <si>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</si>
  <si>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</si>
  <si>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</si>
  <si>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</si>
  <si>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</si>
  <si>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</si>
  <si>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</si>
  <si>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</si>
  <si>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</si>
  <si>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</si>
  <si>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</si>
  <si>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</si>
  <si>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</si>
  <si>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</si>
  <si>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</si>
  <si>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</si>
  <si>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</si>
  <si>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</si>
  <si>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</si>
  <si>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</si>
  <si>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</si>
  <si>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</si>
  <si>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</si>
  <si>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</si>
  <si>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</si>
  <si>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</si>
  <si>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</si>
  <si>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</si>
  <si>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</si>
  <si>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</si>
  <si>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</si>
  <si>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</si>
  <si>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</si>
  <si>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</si>
  <si>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</si>
  <si>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</si>
  <si>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</si>
  <si>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</si>
  <si>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</si>
  <si>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</si>
  <si>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</si>
  <si>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</si>
  <si>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</si>
  <si>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</si>
  <si>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</si>
  <si>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</si>
  <si>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</si>
  <si>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</si>
  <si>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</si>
  <si>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</si>
  <si>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</si>
  <si>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</si>
  <si>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</si>
  <si>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</si>
  <si>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</si>
  <si>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</si>
  <si>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</si>
  <si>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</si>
  <si>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</si>
  <si>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</si>
  <si>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</si>
  <si>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</si>
  <si>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</si>
  <si>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</si>
  <si>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</si>
  <si>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</si>
  <si>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</si>
  <si>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</si>
  <si>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</si>
  <si>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</si>
  <si>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</si>
  <si>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</si>
  <si>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</si>
  <si>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</si>
  <si>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</si>
  <si>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</si>
  <si>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</si>
  <si>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</si>
  <si>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</si>
  <si>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</si>
  <si>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</si>
  <si>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</si>
  <si>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</si>
  <si>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</si>
  <si>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</si>
  <si>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</si>
  <si>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</si>
  <si>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</si>
  <si>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</si>
  <si>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</si>
  <si>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</si>
  <si>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</si>
  <si>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</si>
  <si>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</si>
  <si>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</si>
  <si>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</si>
  <si>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</si>
  <si>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</si>
  <si>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</si>
  <si>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</si>
  <si>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</si>
  <si>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</si>
  <si>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</si>
  <si>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</si>
  <si>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</si>
  <si>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</si>
  <si>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</si>
  <si>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</si>
  <si>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</si>
  <si>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</si>
  <si>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</si>
  <si>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</si>
  <si>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</si>
  <si>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</si>
  <si>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</si>
  <si>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</si>
  <si>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</si>
  <si>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</si>
  <si>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</si>
  <si>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</si>
  <si>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</si>
  <si>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</si>
  <si>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</si>
  <si>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</si>
  <si>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</si>
  <si>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</si>
  <si>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</si>
  <si>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</si>
  <si>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</si>
  <si>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</si>
  <si>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</si>
  <si>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</si>
  <si>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</si>
  <si>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</si>
  <si>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</si>
  <si>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</si>
  <si>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</si>
  <si>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</si>
  <si>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</si>
  <si>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</si>
  <si>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</si>
  <si>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</si>
  <si>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</si>
  <si>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</si>
  <si>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</si>
  <si>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</si>
  <si>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</si>
  <si>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</si>
  <si>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</si>
  <si>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</si>
  <si>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</si>
  <si>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</si>
  <si>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</si>
  <si>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</si>
  <si>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</si>
  <si>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</si>
  <si>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</si>
  <si>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</si>
  <si>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</si>
  <si>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</si>
  <si>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</si>
  <si>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</si>
  <si>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</si>
  <si>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</si>
  <si>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</si>
  <si>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</si>
  <si>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</si>
  <si>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</si>
  <si>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</si>
  <si>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</si>
  <si>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</si>
  <si>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</si>
  <si>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</si>
  <si>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</si>
  <si>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</si>
  <si>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</si>
  <si>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</si>
  <si>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</si>
  <si>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</si>
  <si>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</si>
  <si>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</si>
  <si>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</si>
  <si>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</si>
  <si>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</si>
  <si>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</si>
  <si>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</si>
  <si>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</si>
  <si>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</si>
  <si>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</si>
  <si>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</si>
  <si>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</si>
  <si>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</si>
  <si>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</si>
  <si>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</si>
  <si>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</si>
  <si>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</si>
  <si>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</si>
  <si>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</si>
  <si>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</si>
  <si>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</si>
  <si>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</si>
  <si>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</si>
  <si>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</si>
  <si>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</si>
  <si>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</si>
  <si>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</si>
  <si>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</si>
  <si>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</si>
  <si>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</si>
  <si>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</si>
  <si>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</si>
  <si>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</si>
  <si>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</si>
  <si>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</si>
  <si>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</si>
  <si>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</si>
  <si>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</si>
  <si>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</si>
  <si>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</si>
  <si>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</si>
  <si>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</si>
  <si>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</si>
  <si>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</si>
  <si>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</si>
  <si>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</si>
  <si>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</si>
  <si>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</si>
  <si>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</si>
  <si>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</si>
  <si>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</si>
  <si>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</si>
  <si>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</si>
  <si>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</si>
  <si>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</si>
  <si>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</si>
  <si>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</si>
  <si>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</si>
  <si>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</si>
  <si>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</si>
  <si>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</si>
  <si>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</si>
  <si>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</si>
  <si>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</si>
  <si>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</si>
  <si>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</si>
  <si>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</si>
  <si>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</si>
  <si>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</si>
  <si>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</si>
  <si>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</si>
  <si>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</si>
  <si>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</si>
  <si>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</si>
  <si>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</si>
  <si>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</si>
  <si>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</si>
  <si>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</si>
  <si>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</si>
  <si>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</si>
  <si>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</si>
  <si>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</si>
  <si>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</si>
  <si>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</si>
  <si>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</si>
  <si>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</si>
  <si>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</si>
  <si>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</si>
  <si>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</si>
  <si>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</si>
  <si>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</si>
  <si>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</si>
  <si>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</si>
  <si>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</si>
  <si>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</si>
  <si>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</si>
  <si>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</si>
  <si>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</si>
  <si>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</si>
  <si>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</si>
  <si>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</si>
  <si>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</si>
  <si>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</si>
  <si>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</si>
  <si>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</si>
  <si>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</si>
  <si>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</si>
  <si>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</si>
  <si>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</si>
  <si>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</si>
  <si>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</si>
  <si>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</si>
  <si>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</si>
  <si>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</si>
  <si>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</si>
  <si>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</si>
  <si>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</si>
  <si>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</si>
  <si>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</si>
  <si>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</si>
  <si>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</si>
  <si>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</si>
  <si>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</si>
  <si>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</si>
  <si>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</si>
  <si>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</si>
  <si>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</si>
  <si>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</si>
  <si>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</si>
  <si>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</si>
  <si>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</si>
  <si>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</si>
  <si>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</si>
  <si>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</si>
  <si>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</si>
  <si>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</si>
  <si>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</si>
  <si>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</si>
  <si>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</si>
  <si>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</si>
  <si>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</si>
  <si>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</si>
  <si>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</si>
  <si>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</si>
  <si>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</si>
  <si>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</si>
  <si>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</si>
  <si>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</si>
  <si>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</si>
  <si>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</si>
  <si>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</si>
  <si>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</si>
  <si>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</si>
  <si>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</si>
  <si>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</si>
  <si>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</si>
  <si>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</si>
  <si>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</si>
  <si>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</si>
  <si>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</si>
  <si>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</si>
  <si>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</si>
  <si>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</si>
  <si>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</si>
  <si>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</si>
  <si>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</si>
  <si>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</si>
  <si>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</si>
  <si>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</si>
  <si>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</si>
  <si>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</si>
  <si>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</si>
  <si>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</si>
  <si>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</si>
  <si>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</si>
  <si>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</si>
  <si>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</si>
  <si>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</si>
  <si>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</si>
  <si>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</si>
  <si>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</si>
  <si>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</si>
  <si>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</si>
  <si>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</si>
  <si>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</si>
  <si>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</si>
  <si>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</si>
  <si>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</si>
  <si>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</si>
  <si>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</si>
  <si>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</si>
  <si>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</si>
  <si>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</si>
  <si>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</si>
  <si>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</si>
  <si>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</si>
  <si>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</si>
  <si>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</si>
  <si>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</si>
  <si>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</si>
  <si>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</si>
  <si>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</si>
  <si>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</si>
  <si>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</si>
  <si>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</si>
  <si>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</si>
  <si>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</si>
  <si>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</si>
  <si>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</si>
  <si>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</si>
  <si>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</si>
  <si>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</si>
  <si>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</si>
  <si>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</si>
  <si>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</si>
  <si>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</si>
  <si>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</si>
  <si>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</si>
  <si>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</si>
  <si>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</si>
  <si>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</si>
  <si>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</si>
  <si>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</si>
  <si>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</si>
  <si>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</si>
  <si>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</si>
  <si>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</si>
  <si>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</si>
  <si>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</si>
  <si>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</si>
  <si>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</si>
  <si>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</si>
  <si>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Donation Avg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</si>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</sst>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Outcomes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Catgory Outcomes</a:t>
            </a:r>
            <a:endParaRPr lang="en-US"/>
          </a:p>
        </c:rich>
      </c:tx>
      <c:layout>
        <c:manualLayout>
          <c:xMode val="edge"/>
          <c:yMode val="edge"/>
          <c:x val="0.42090746082482267"/>
          <c:y val="7.56006486697368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Outcomes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4-49C7-B4F9-1231FA8D9E83}"/>
            </c:ext>
          </c:extLst>
        </c:ser>
        <c:ser>
          <c:idx val="1"/>
          <c:order val="1"/>
          <c:tx>
            <c:strRef>
              <c:f>'Category Outcomes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4-49C7-B4F9-1231FA8D9E83}"/>
            </c:ext>
          </c:extLst>
        </c:ser>
        <c:ser>
          <c:idx val="2"/>
          <c:order val="2"/>
          <c:tx>
            <c:strRef>
              <c:f>'Category Outcomes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4-49C7-B4F9-1231FA8D9E83}"/>
            </c:ext>
          </c:extLst>
        </c:ser>
        <c:ser>
          <c:idx val="3"/>
          <c:order val="3"/>
          <c:tx>
            <c:strRef>
              <c:f>'Category Outcomes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C4-49C7-B4F9-1231FA8D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1104"/>
        <c:axId val="2005851216"/>
      </c:barChart>
      <c:catAx>
        <c:axId val="6561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51216"/>
        <c:crosses val="autoZero"/>
        <c:auto val="1"/>
        <c:lblAlgn val="ctr"/>
        <c:lblOffset val="100"/>
        <c:noMultiLvlLbl val="0"/>
      </c:catAx>
      <c:valAx>
        <c:axId val="200585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Month!PivotTable2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1-4DB2-A05D-B22511C097B2}"/>
            </c:ext>
          </c:extLst>
        </c:ser>
        <c:ser>
          <c:idx val="1"/>
          <c:order val="1"/>
          <c:tx>
            <c:strRef>
              <c:f>'Outcomes Based on Launch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1-4DB2-A05D-B22511C097B2}"/>
            </c:ext>
          </c:extLst>
        </c:ser>
        <c:ser>
          <c:idx val="2"/>
          <c:order val="2"/>
          <c:tx>
            <c:strRef>
              <c:f>'Outcomes Based on Launch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1-4DB2-A05D-B22511C097B2}"/>
            </c:ext>
          </c:extLst>
        </c:ser>
        <c:ser>
          <c:idx val="3"/>
          <c:order val="3"/>
          <c:tx>
            <c:strRef>
              <c:f>'Outcomes Based on Launch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1-4DB2-A05D-B22511C09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83328"/>
        <c:axId val="20109456"/>
      </c:lineChart>
      <c:catAx>
        <c:axId val="15998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456"/>
        <c:crosses val="autoZero"/>
        <c:auto val="1"/>
        <c:lblAlgn val="ctr"/>
        <c:lblOffset val="100"/>
        <c:noMultiLvlLbl val="0"/>
      </c:catAx>
      <c:valAx>
        <c:axId val="201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8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 Outcomes Based on Launch Data!PivotTable3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 Outcomes Based on Launch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 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 Outcomes Based on Launch Data'!$B$6:$B$18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D-43D3-892E-81A2E99D6D73}"/>
            </c:ext>
          </c:extLst>
        </c:ser>
        <c:ser>
          <c:idx val="1"/>
          <c:order val="1"/>
          <c:tx>
            <c:strRef>
              <c:f>'T 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 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 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D-43D3-892E-81A2E99D6D73}"/>
            </c:ext>
          </c:extLst>
        </c:ser>
        <c:ser>
          <c:idx val="2"/>
          <c:order val="2"/>
          <c:tx>
            <c:strRef>
              <c:f>'T Outcomes Based on Launch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 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 Outcomes Based on Launch Data'!$D$6:$D$18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3D-43D3-892E-81A2E99D6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118080"/>
        <c:axId val="1283857856"/>
      </c:lineChart>
      <c:catAx>
        <c:axId val="15021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57856"/>
        <c:crosses val="autoZero"/>
        <c:auto val="1"/>
        <c:lblAlgn val="ctr"/>
        <c:lblOffset val="100"/>
        <c:noMultiLvlLbl val="0"/>
      </c:catAx>
      <c:valAx>
        <c:axId val="12838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0.125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1-47E9-A7CA-7C095A27A597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0.875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1-47E9-A7CA-7C095A27A597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Goals'!$I$2:$I$12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21-47E9-A7CA-7C095A27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763568"/>
        <c:axId val="319465024"/>
      </c:lineChart>
      <c:catAx>
        <c:axId val="9167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65024"/>
        <c:crosses val="autoZero"/>
        <c:auto val="1"/>
        <c:lblAlgn val="ctr"/>
        <c:lblOffset val="100"/>
        <c:noMultiLvlLbl val="0"/>
      </c:catAx>
      <c:valAx>
        <c:axId val="3194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7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2-4AA3-80EF-ACADF97BA2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82-4AA3-80EF-ACADF97BA2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82-4AA3-80EF-ACADF97B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79760"/>
        <c:axId val="19657504"/>
      </c:barChart>
      <c:catAx>
        <c:axId val="191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504"/>
        <c:crosses val="autoZero"/>
        <c:auto val="1"/>
        <c:lblAlgn val="ctr"/>
        <c:lblOffset val="100"/>
        <c:noMultiLvlLbl val="0"/>
      </c:catAx>
      <c:valAx>
        <c:axId val="196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8-4B99-994C-3CDF8FAB3F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8-4B99-994C-3CDF8FAB3F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D8-4B99-994C-3CDF8FAB3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77872"/>
        <c:axId val="1997765232"/>
      </c:barChart>
      <c:catAx>
        <c:axId val="887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765232"/>
        <c:crosses val="autoZero"/>
        <c:auto val="1"/>
        <c:lblAlgn val="ctr"/>
        <c:lblOffset val="100"/>
        <c:noMultiLvlLbl val="0"/>
      </c:catAx>
      <c:valAx>
        <c:axId val="19977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4762</xdr:rowOff>
    </xdr:from>
    <xdr:to>
      <xdr:col>16</xdr:col>
      <xdr:colOff>19050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FAA0C-E31A-43A4-AAA1-9845D4B6C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8</xdr:row>
      <xdr:rowOff>0</xdr:rowOff>
    </xdr:from>
    <xdr:to>
      <xdr:col>16</xdr:col>
      <xdr:colOff>304800</xdr:colOff>
      <xdr:row>22</xdr:row>
      <xdr:rowOff>76200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739E4D97-9011-4422-BE1D-95883A782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4</xdr:row>
      <xdr:rowOff>52387</xdr:rowOff>
    </xdr:from>
    <xdr:to>
      <xdr:col>15</xdr:col>
      <xdr:colOff>361949</xdr:colOff>
      <xdr:row>21</xdr:row>
      <xdr:rowOff>104775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B5F5C55B-914D-4DC2-BD19-74A0101A1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695324</xdr:colOff>
      <xdr:row>15</xdr:row>
      <xdr:rowOff>161924</xdr:rowOff>
    </xdr:from>
    <xdr:to>
      <xdr:col>20</xdr:col>
      <xdr:colOff>95250</xdr:colOff>
      <xdr:row>39</xdr:row>
      <xdr:rowOff>114299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688DA5-C90F-4EC4-A5EB-4DAD4092B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180975</xdr:rowOff>
    </xdr:from>
    <xdr:to>
      <xdr:col>14</xdr:col>
      <xdr:colOff>276225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75397-5A44-4BAE-A31F-7DFC4BD5D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18</xdr:row>
      <xdr:rowOff>71437</xdr:rowOff>
    </xdr:from>
    <xdr:to>
      <xdr:col>14</xdr:col>
      <xdr:colOff>200025</xdr:colOff>
      <xdr:row>32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CE71F-2AB3-46D4-AF1B-C52541CCA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Yarberry" refreshedDate="44025.856919444443" createdVersion="6" refreshedVersion="6" minRefreshableVersion="3" recordCount="4114" xr:uid="{E17E9C4E-91ED-4C02-B6EF-7A7E0B0C87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Yarberry" refreshedDate="44025.898580787034" createdVersion="6" refreshedVersion="6" minRefreshableVersion="3" recordCount="4114" xr:uid="{596BBDEB-9B3E-4373-97CF-02E603999C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Yarberry" refreshedDate="44029.589069675923" createdVersion="6" refreshedVersion="6" minRefreshableVersion="3" recordCount="4115" xr:uid="{9E90C927-C1AD-40EC-A2B4-89A3E276D8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4"/>
        <n v="2016"/>
        <n v="2017"/>
        <n v="2012"/>
        <n v="2013"/>
        <n v="2010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3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3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2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3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3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3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3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25CAB-0425-4579-95FA-CF21C3D76B2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BFF17-F9EB-4395-B83E-B2B57AC0256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931B0-AA08-4C45-B3D9-8D4AD044359F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7"/>
        <item x="8"/>
        <item x="5"/>
        <item x="6"/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85454-E04B-4168-A5F2-6466E6613A4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D396-ECFD-4980-A53C-DB327A50DF9F}">
  <dimension ref="A1:F6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F569-6B6D-499D-B4DF-ACC23E94F7A6}">
  <dimension ref="A1:F18"/>
  <sheetViews>
    <sheetView workbookViewId="0">
      <selection activeCell="J30" sqref="J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C4C4-57EC-4803-B092-60C3CAB5D9AF}">
  <dimension ref="A1:E18"/>
  <sheetViews>
    <sheetView tabSelected="1"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94731-361D-4022-AB90-321935344873}">
  <dimension ref="B1:I13"/>
  <sheetViews>
    <sheetView workbookViewId="0">
      <selection activeCell="H12" sqref="H12"/>
    </sheetView>
  </sheetViews>
  <sheetFormatPr defaultRowHeight="15" x14ac:dyDescent="0.25"/>
  <cols>
    <col min="2" max="2" width="17.85546875" bestFit="1" customWidth="1"/>
    <col min="3" max="3" width="18.28515625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9" x14ac:dyDescent="0.25">
      <c r="B1" t="s">
        <v>8381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  <c r="I1" t="s">
        <v>8405</v>
      </c>
    </row>
    <row r="2" spans="2:9" x14ac:dyDescent="0.25">
      <c r="B2" t="s">
        <v>8416</v>
      </c>
      <c r="C2">
        <f>COUNTIFS(Kickstarter!$D:$D, "&lt;1000",Kickstarter!$F:$F, "successful",Kickstarter!$R:$R, "plays")</f>
        <v>141</v>
      </c>
      <c r="D2">
        <f>COUNTIFS(Kickstarter!$D:$D, "&lt;1000", Kickstarter!$F:$F, "failed", Kickstarter!$R:$R, "plays")</f>
        <v>45</v>
      </c>
      <c r="E2">
        <f>COUNTIFS(Kickstarter!$D:$D, "&lt;1000", Kickstarter!$F:$F, "canceled", Kickstarter!$R:$R, "plays")</f>
        <v>0</v>
      </c>
      <c r="F2">
        <f>SUM(C2:E2)</f>
        <v>186</v>
      </c>
      <c r="G2" s="17">
        <f>C2/F2</f>
        <v>0.75806451612903225</v>
      </c>
      <c r="H2" s="17">
        <f>D2/F2</f>
        <v>0.24193548387096775</v>
      </c>
      <c r="I2">
        <f>E2/F2</f>
        <v>0</v>
      </c>
    </row>
    <row r="3" spans="2:9" x14ac:dyDescent="0.25">
      <c r="B3" t="s">
        <v>8406</v>
      </c>
      <c r="C3">
        <f>COUNTIFS(Kickstarter!$D:$D, "&lt;=4999",Kickstarter!$D:$D, "&gt;=1000",Kickstarter!$F:$F, "successful",Kickstarter!$R:$R, "plays")</f>
        <v>388</v>
      </c>
      <c r="D3">
        <f>COUNTIFS(Kickstarter!$D:$D, "&gt;=1000", Kickstarter!$D:$D, "&lt;5000", Kickstarter!$F:$F, "failed", Kickstarter!$R:$R, "plays")</f>
        <v>146</v>
      </c>
      <c r="E3">
        <f>COUNTIFS(Kickstarter!$D:$D, "&gt;=1000", Kickstarter!$D:$D, "&lt;5000", Kickstarter!$F:$F, "canceled", Kickstarter!$R:$R, "plays")</f>
        <v>0</v>
      </c>
      <c r="F3">
        <f t="shared" ref="F3:F12" si="0">SUM(C3:E3)</f>
        <v>534</v>
      </c>
      <c r="G3" s="17">
        <f t="shared" ref="G3:G12" si="1">C3/F3</f>
        <v>0.72659176029962547</v>
      </c>
      <c r="H3" s="17">
        <f t="shared" ref="H3:H12" si="2">D3/F3</f>
        <v>0.27340823970037453</v>
      </c>
      <c r="I3">
        <f t="shared" ref="I3:I12" si="3">E3/F3</f>
        <v>0</v>
      </c>
    </row>
    <row r="4" spans="2:9" x14ac:dyDescent="0.25">
      <c r="B4" t="s">
        <v>8407</v>
      </c>
      <c r="C4">
        <f>COUNTIFS(Kickstarter!$D:$D, "&lt;10000",Kickstarter!$D:$D, "&gt;=5000",Kickstarter!$F:$F, "successful",Kickstarter!$R:$R, "plays")</f>
        <v>93</v>
      </c>
      <c r="D4">
        <f>COUNTIFS(Kickstarter!$D:$D, "&gt;=5000", Kickstarter!$D:$D, "&lt;10000", Kickstarter!$F:$F, "failed", Kickstarter!$R:$R, "plays")</f>
        <v>76</v>
      </c>
      <c r="E4">
        <f>COUNTIFS(Kickstarter!$D:$D, "&gt;=5000", Kickstarter!$D:$D, "&lt;10000", Kickstarter!$F:$F, "canceled", Kickstarter!$R:$R, "plays")</f>
        <v>0</v>
      </c>
      <c r="F4">
        <f t="shared" si="0"/>
        <v>169</v>
      </c>
      <c r="G4" s="17">
        <f t="shared" si="1"/>
        <v>0.55029585798816572</v>
      </c>
      <c r="H4" s="17">
        <f t="shared" si="2"/>
        <v>0.44970414201183434</v>
      </c>
      <c r="I4">
        <f t="shared" si="3"/>
        <v>0</v>
      </c>
    </row>
    <row r="5" spans="2:9" x14ac:dyDescent="0.25">
      <c r="B5" t="s">
        <v>8408</v>
      </c>
      <c r="C5">
        <f>COUNTIFS(Kickstarter!$D:$D, "&lt;15000", Kickstarter!$D:$D, "&gt;=10000", Kickstarter!$F:$F, "successful", Kickstarter!$R:$R, "plays")</f>
        <v>39</v>
      </c>
      <c r="D5">
        <f>COUNTIFS(Kickstarter!$D:$D, "&gt;=10000", Kickstarter!$D:$D, "&lt;15000", Kickstarter!$F:$F, "failed", Kickstarter!$R:$R, "plays")</f>
        <v>33</v>
      </c>
      <c r="E5">
        <f>COUNTIFS(Kickstarter!$D:$D, "&gt;=10000", Kickstarter!$D:$D, "&lt;15000", Kickstarter!$F:$F, "canceled", Kickstarter!$R:$R, "plays")</f>
        <v>0</v>
      </c>
      <c r="F5">
        <f t="shared" si="0"/>
        <v>72</v>
      </c>
      <c r="G5" s="17">
        <f t="shared" si="1"/>
        <v>0.54166666666666663</v>
      </c>
      <c r="H5" s="17">
        <f t="shared" si="2"/>
        <v>0.45833333333333331</v>
      </c>
      <c r="I5">
        <f t="shared" si="3"/>
        <v>0</v>
      </c>
    </row>
    <row r="6" spans="2:9" x14ac:dyDescent="0.25">
      <c r="B6" t="s">
        <v>8409</v>
      </c>
      <c r="C6">
        <f>COUNTIFS(Kickstarter!$D:$D, "&lt;20000", Kickstarter!$D:$D, "&gt;=15000", Kickstarter!$F:$F, "successful", Kickstarter!$R:$R, "plays")</f>
        <v>12</v>
      </c>
      <c r="D6">
        <f>COUNTIFS(Kickstarter!$D:$D, "&gt;=15000", Kickstarter!$D:$D, "&lt;20000", Kickstarter!$F:$F, "failed", Kickstarter!$R:$R, "plays")</f>
        <v>12</v>
      </c>
      <c r="E6">
        <f>COUNTIFS(Kickstarter!$D:$D, "&gt;=15000", Kickstarter!$D:$D, "&lt;20000", Kickstarter!$F:$F, "canceled", Kickstarter!$R:$R, "plays")</f>
        <v>0</v>
      </c>
      <c r="F6">
        <f t="shared" si="0"/>
        <v>24</v>
      </c>
      <c r="G6" s="17">
        <f t="shared" si="1"/>
        <v>0.5</v>
      </c>
      <c r="H6" s="17">
        <f t="shared" si="2"/>
        <v>0.5</v>
      </c>
      <c r="I6">
        <f t="shared" si="3"/>
        <v>0</v>
      </c>
    </row>
    <row r="7" spans="2:9" x14ac:dyDescent="0.25">
      <c r="B7" t="s">
        <v>8410</v>
      </c>
      <c r="C7">
        <f>COUNTIFS(Kickstarter!$D:$D, "&lt;25000", Kickstarter!$D:$D, "&gt;=20000", Kickstarter!$F:$F, "successful", Kickstarter!$R:$R, "plays")</f>
        <v>9</v>
      </c>
      <c r="D7">
        <f>COUNTIFS(Kickstarter!$D:$D, "&gt;=20000", Kickstarter!$D:$D, "&lt;25000", Kickstarter!$F:$F, "failed", Kickstarter!$R:$R, "plays")</f>
        <v>11</v>
      </c>
      <c r="E7">
        <f>COUNTIFS(Kickstarter!$D:$D, "&gt;=20000", Kickstarter!$D:$D, "&lt;25000", Kickstarter!$F:$F, "canceled", Kickstarter!$R:$R, "plays")</f>
        <v>0</v>
      </c>
      <c r="F7">
        <f t="shared" si="0"/>
        <v>20</v>
      </c>
      <c r="G7" s="17">
        <f t="shared" si="1"/>
        <v>0.45</v>
      </c>
      <c r="H7" s="17">
        <f t="shared" si="2"/>
        <v>0.55000000000000004</v>
      </c>
      <c r="I7">
        <f t="shared" si="3"/>
        <v>0</v>
      </c>
    </row>
    <row r="8" spans="2:9" x14ac:dyDescent="0.25">
      <c r="B8" t="s">
        <v>8411</v>
      </c>
      <c r="C8">
        <f>COUNTIFS(Kickstarter!$D:$D, "&lt;30000", Kickstarter!$D:$D, "&gt;=25000", Kickstarter!$F:$F, "successful", Kickstarter!$R:$R, "plays")</f>
        <v>1</v>
      </c>
      <c r="D8">
        <f>COUNTIFS(Kickstarter!$D:$D, "&gt;=25000", Kickstarter!$D:$D, "30000", Kickstarter!$F:$F, "failed", Kickstarter!$R:$R, "plays")</f>
        <v>7</v>
      </c>
      <c r="E8">
        <f>COUNTIFS(Kickstarter!$D:$D, "&gt;=25000", Kickstarter!$D:$D, "30000", Kickstarter!$F:$F, "canceled", Kickstarter!$R:$R, "plays")</f>
        <v>0</v>
      </c>
      <c r="F8">
        <f t="shared" si="0"/>
        <v>8</v>
      </c>
      <c r="G8" s="17">
        <f t="shared" si="1"/>
        <v>0.125</v>
      </c>
      <c r="H8" s="17">
        <f t="shared" si="2"/>
        <v>0.875</v>
      </c>
      <c r="I8">
        <f t="shared" si="3"/>
        <v>0</v>
      </c>
    </row>
    <row r="9" spans="2:9" x14ac:dyDescent="0.25">
      <c r="B9" t="s">
        <v>8412</v>
      </c>
      <c r="C9">
        <f>COUNTIFS(Kickstarter!$D:$D, "&lt;35000", Kickstarter!$D:$D, "&gt;=30000", Kickstarter!$F:$F, "successful", Kickstarter!$R:$R, "plays")</f>
        <v>3</v>
      </c>
      <c r="D9">
        <f>COUNTIFS(Kickstarter!$D:$D, "&gt;=30000", Kickstarter!$D:$D, "&lt;35000", Kickstarter!$F:$F, "failed", Kickstarter!$R:$R, "plays")</f>
        <v>8</v>
      </c>
      <c r="E9">
        <f>COUNTIFS(Kickstarter!$D:$D, "&gt;=30000", Kickstarter!$D:$D, "&lt;35000", Kickstarter!$F:$F, "canceled", Kickstarter!$R:$R, "plays")</f>
        <v>0</v>
      </c>
      <c r="F9">
        <f t="shared" si="0"/>
        <v>11</v>
      </c>
      <c r="G9" s="17">
        <f t="shared" si="1"/>
        <v>0.27272727272727271</v>
      </c>
      <c r="H9" s="17">
        <f t="shared" si="2"/>
        <v>0.72727272727272729</v>
      </c>
      <c r="I9">
        <f t="shared" si="3"/>
        <v>0</v>
      </c>
    </row>
    <row r="10" spans="2:9" x14ac:dyDescent="0.25">
      <c r="B10" t="s">
        <v>8413</v>
      </c>
      <c r="C10">
        <f>COUNTIFS(Kickstarter!$D:$D, "&lt;40000", Kickstarter!$D:$D, "&gt;=35000", Kickstarter!$F:$F, "successful", Kickstarter!$R:$R, "plays")</f>
        <v>4</v>
      </c>
      <c r="D10">
        <f>COUNTIFS(Kickstarter!$D:$D, "&gt;=35000", Kickstarter!$D:$D, "&lt;40000", Kickstarter!$F:$F, "failed", Kickstarter!$R:$R, "plays")</f>
        <v>2</v>
      </c>
      <c r="E10">
        <f>COUNTIFS(Kickstarter!$D:$D, "&gt;=35000", Kickstarter!$D:$D, "&lt;40000", Kickstarter!$F:$F, "canceled", Kickstarter!$R:$R, "plays")</f>
        <v>0</v>
      </c>
      <c r="F10">
        <f t="shared" si="0"/>
        <v>6</v>
      </c>
      <c r="G10" s="17">
        <f t="shared" si="1"/>
        <v>0.66666666666666663</v>
      </c>
      <c r="H10" s="17">
        <f t="shared" si="2"/>
        <v>0.33333333333333331</v>
      </c>
      <c r="I10">
        <f t="shared" si="3"/>
        <v>0</v>
      </c>
    </row>
    <row r="11" spans="2:9" x14ac:dyDescent="0.25">
      <c r="B11" t="s">
        <v>8414</v>
      </c>
      <c r="C11">
        <f>COUNTIFS(Kickstarter!$D:$D, "&lt;45000", Kickstarter!$D:$D, "&gt;=40000", Kickstarter!$F:$F, "successful", Kickstarter!$R:$R, "plays")</f>
        <v>2</v>
      </c>
      <c r="D11">
        <f>COUNTIFS(Kickstarter!$D:$D, "&gt;=45000", Kickstarter!$D:$D, "&lt;50000", Kickstarter!$F:$F, "failed", Kickstarter!$R:$R, "plays")</f>
        <v>1</v>
      </c>
      <c r="E11">
        <f>COUNTIFS(Kickstarter!$D:$D, "&gt;=45000", Kickstarter!$D:$D, "&lt;50000", Kickstarter!$F:$F, "canceled", Kickstarter!$R:$R, "plays")</f>
        <v>0</v>
      </c>
      <c r="F11">
        <f t="shared" si="0"/>
        <v>3</v>
      </c>
      <c r="G11" s="17">
        <f t="shared" si="1"/>
        <v>0.66666666666666663</v>
      </c>
      <c r="H11" s="17">
        <f t="shared" si="2"/>
        <v>0.33333333333333331</v>
      </c>
      <c r="I11">
        <f t="shared" si="3"/>
        <v>0</v>
      </c>
    </row>
    <row r="12" spans="2:9" x14ac:dyDescent="0.25">
      <c r="B12" t="s">
        <v>8415</v>
      </c>
      <c r="C12">
        <f>COUNTIFS(Kickstarter!$D:$D, "&gt;=50000", Kickstarter!$F:$F, "successful", Kickstarter!$R:$R, "plays")</f>
        <v>2</v>
      </c>
      <c r="D12">
        <f>COUNTIFS(Kickstarter!$D:$D, "&gt;=50000", Kickstarter!$F:$F, "failed", Kickstarter!$R:$R, "plays")</f>
        <v>14</v>
      </c>
      <c r="E12">
        <f>COUNTIFS(Kickstarter!$D:$D, "&gt;=50000", Kickstarter!$F:$F, "canceled", Kickstarter!$R:$R, "plays")</f>
        <v>0</v>
      </c>
      <c r="F12">
        <f t="shared" si="0"/>
        <v>16</v>
      </c>
      <c r="G12" s="17">
        <f t="shared" si="1"/>
        <v>0.125</v>
      </c>
      <c r="H12" s="17">
        <f t="shared" si="2"/>
        <v>0.875</v>
      </c>
      <c r="I12">
        <f t="shared" si="3"/>
        <v>0</v>
      </c>
    </row>
    <row r="13" spans="2:9" x14ac:dyDescent="0.25">
      <c r="G13" s="17"/>
      <c r="H13" s="17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X5" sqref="X5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40.42578125" style="3" customWidth="1"/>
    <col min="4" max="4" width="16.85546875" style="6" bestFit="1" customWidth="1"/>
    <col min="5" max="5" width="16.42578125" style="8" customWidth="1"/>
    <col min="6" max="6" width="9.42578125" bestFit="1" customWidth="1"/>
    <col min="7" max="7" width="7.7109375" bestFit="1" customWidth="1"/>
    <col min="8" max="8" width="8.42578125" bestFit="1" customWidth="1"/>
    <col min="9" max="9" width="11.5703125" bestFit="1" customWidth="1"/>
    <col min="10" max="10" width="17.85546875" customWidth="1"/>
    <col min="11" max="11" width="9.140625" bestFit="1" customWidth="1"/>
    <col min="12" max="12" width="13.7109375" bestFit="1" customWidth="1"/>
    <col min="13" max="13" width="8.5703125" bestFit="1" customWidth="1"/>
    <col min="14" max="14" width="25.85546875" bestFit="1" customWidth="1"/>
    <col min="16" max="16" width="12.5703125" bestFit="1" customWidth="1"/>
    <col min="17" max="17" width="25.85546875" bestFit="1" customWidth="1"/>
    <col min="18" max="18" width="13.85546875" bestFit="1" customWidth="1"/>
    <col min="19" max="19" width="28.42578125" bestFit="1" customWidth="1"/>
    <col min="20" max="20" width="22.28515625" bestFit="1" customWidth="1"/>
    <col min="21" max="21" width="11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ref="U2925:U2988" si="230">YEAR(S2925)</f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30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0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65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295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0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2015</v>
      </c>
    </row>
  </sheetData>
  <autoFilter ref="A1:T4115" xr:uid="{96026F06-C1A6-4100-9666-72F957D2483A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BFFE-E4A3-4B9C-8EBB-346BF75748AA}">
  <dimension ref="A1:C14"/>
  <sheetViews>
    <sheetView workbookViewId="0">
      <selection activeCell="B17" sqref="B1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8395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8396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8397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8398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B9079-9E53-4A92-ACFA-272FAD8F7132}">
  <dimension ref="A1:E7"/>
  <sheetViews>
    <sheetView topLeftCell="A4" workbookViewId="0">
      <selection activeCell="S41" sqref="S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C9B7-3CC0-4936-812C-3019D7EC0956}">
  <dimension ref="A1:F6"/>
  <sheetViews>
    <sheetView workbookViewId="0">
      <selection activeCell="E2" sqref="E2"/>
    </sheetView>
  </sheetViews>
  <sheetFormatPr defaultRowHeight="15" x14ac:dyDescent="0.25"/>
  <cols>
    <col min="1" max="1" width="34.5703125" bestFit="1" customWidth="1"/>
    <col min="2" max="2" width="126.1406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Outcomes </vt:lpstr>
      <vt:lpstr>Outcomes Based on Launch Month</vt:lpstr>
      <vt:lpstr>T Outcomes Based on Launch Data</vt:lpstr>
      <vt:lpstr>Outcomes Based on Goals</vt:lpstr>
      <vt:lpstr>Kickstarter</vt:lpstr>
      <vt:lpstr>Descriptive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Tara Yarberry</cp:lastModifiedBy>
  <dcterms:created xsi:type="dcterms:W3CDTF">2017-04-20T15:17:24Z</dcterms:created>
  <dcterms:modified xsi:type="dcterms:W3CDTF">2020-07-19T02:18:01Z</dcterms:modified>
</cp:coreProperties>
</file>