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d12d18eac3d309/Documents/excel-challenge/"/>
    </mc:Choice>
  </mc:AlternateContent>
  <xr:revisionPtr revIDLastSave="519" documentId="8_{107D7F23-D12B-4FFD-A6B7-92029D8B1AF2}" xr6:coauthVersionLast="45" xr6:coauthVersionMax="45" xr10:uidLastSave="{128192B2-589D-46ED-A4AD-6EB9632FD684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4" r:id="rId2"/>
    <sheet name="Sheet3" sheetId="3" r:id="rId3"/>
    <sheet name="Sheet4" sheetId="7" r:id="rId4"/>
    <sheet name="Sheet5" sheetId="8" r:id="rId5"/>
  </sheets>
  <definedNames>
    <definedName name="_xlnm._FilterDatabase" localSheetId="0" hidden="1">Sheet1!$A$1:$T$4115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 a="1"/>
  <c r="D13" i="8" s="1"/>
  <c r="D12" i="8" a="1"/>
  <c r="D12" i="8" s="1"/>
  <c r="D11" i="8" a="1"/>
  <c r="D11" i="8" s="1"/>
  <c r="D10" i="8" a="1"/>
  <c r="D10" i="8" s="1"/>
  <c r="D9" i="8" a="1"/>
  <c r="D9" i="8" s="1"/>
  <c r="D8" i="8" a="1"/>
  <c r="D8" i="8" s="1"/>
  <c r="D7" i="8" a="1"/>
  <c r="D7" i="8" s="1"/>
  <c r="D6" i="8" a="1"/>
  <c r="D6" i="8" s="1"/>
  <c r="D5" i="8" a="1"/>
  <c r="D5" i="8" s="1"/>
  <c r="D4" i="8" a="1"/>
  <c r="D4" i="8" s="1"/>
  <c r="D3" i="8" a="1"/>
  <c r="D3" i="8" s="1"/>
  <c r="D2" i="8" a="1"/>
  <c r="D2" i="8" s="1"/>
  <c r="C13" i="8" a="1"/>
  <c r="C13" i="8" s="1"/>
  <c r="C12" i="8" a="1"/>
  <c r="C12" i="8" s="1"/>
  <c r="C11" i="8" a="1"/>
  <c r="C11" i="8" s="1"/>
  <c r="C10" i="8" a="1"/>
  <c r="C10" i="8" s="1"/>
  <c r="C9" i="8" a="1"/>
  <c r="C9" i="8" s="1"/>
  <c r="C8" i="8" a="1"/>
  <c r="C8" i="8" s="1"/>
  <c r="E8" i="8" s="1"/>
  <c r="C7" i="8" a="1"/>
  <c r="C7" i="8" s="1"/>
  <c r="C6" i="8" a="1"/>
  <c r="C6" i="8" s="1"/>
  <c r="E6" i="8" s="1"/>
  <c r="C5" i="8" a="1"/>
  <c r="C5" i="8" s="1"/>
  <c r="C4" i="8" a="1"/>
  <c r="C4" i="8" s="1"/>
  <c r="C3" i="8" a="1"/>
  <c r="C3" i="8" s="1"/>
  <c r="C2" i="8" a="1"/>
  <c r="C2" i="8" s="1"/>
  <c r="B13" i="8" a="1"/>
  <c r="B13" i="8" s="1"/>
  <c r="E13" i="8" s="1"/>
  <c r="B12" i="8" a="1"/>
  <c r="B12" i="8" s="1"/>
  <c r="E12" i="8" s="1"/>
  <c r="B11" i="8" a="1"/>
  <c r="B11" i="8" s="1"/>
  <c r="E11" i="8" s="1"/>
  <c r="B10" i="8" a="1"/>
  <c r="B10" i="8" s="1"/>
  <c r="E10" i="8" s="1"/>
  <c r="B9" i="8" a="1"/>
  <c r="B9" i="8" s="1"/>
  <c r="E9" i="8" s="1"/>
  <c r="B8" i="8" a="1"/>
  <c r="B8" i="8" s="1"/>
  <c r="B7" i="8" a="1"/>
  <c r="B7" i="8" s="1"/>
  <c r="E7" i="8" s="1"/>
  <c r="B6" i="8" a="1"/>
  <c r="B6" i="8" s="1"/>
  <c r="B5" i="8" a="1"/>
  <c r="B5" i="8" s="1"/>
  <c r="E5" i="8" s="1"/>
  <c r="B4" i="8" a="1"/>
  <c r="B4" i="8" s="1"/>
  <c r="E4" i="8" s="1"/>
  <c r="B3" i="8" a="1"/>
  <c r="B3" i="8" s="1"/>
  <c r="E3" i="8" s="1"/>
  <c r="B2" i="8" a="1"/>
  <c r="B2" i="8" s="1"/>
  <c r="E2" i="8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l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3" i="1"/>
  <c r="S4" i="1"/>
  <c r="S5" i="1"/>
  <c r="S6" i="1"/>
  <c r="S7" i="1"/>
  <c r="S8" i="1"/>
  <c r="S9" i="1"/>
  <c r="S10" i="1"/>
  <c r="S11" i="1"/>
  <c r="S12" i="1"/>
  <c r="P141" i="1" l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3" i="1"/>
  <c r="P142" i="1"/>
  <c r="O1725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<sst xmlns="http://schemas.openxmlformats.org/spreadsheetml/2006/main" count="33050" uniqueCount="8399">
  <si>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</si>
  <si>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</si>
  <si>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</si>
  <si>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</si>
  <si>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</si>
  <si>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</si>
  <si>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</si>
  <si>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</si>
  <si>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</si>
  <si>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</si>
  <si>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</si>
  <si>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</si>
  <si>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</si>
  <si>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</si>
  <si>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</si>
  <si>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</si>
  <si>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</si>
  <si>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</si>
  <si>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</si>
  <si>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</si>
  <si>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</si>
  <si>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</si>
  <si>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</si>
  <si>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</si>
  <si>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</si>
  <si>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</si>
  <si>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</si>
  <si>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</si>
  <si>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</si>
  <si>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</si>
  <si>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</si>
  <si>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</si>
  <si>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</si>
  <si>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</si>
  <si>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</si>
  <si>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</si>
  <si>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</si>
  <si>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</si>
  <si>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</si>
  <si>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</si>
  <si>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</si>
  <si>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</si>
  <si>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</si>
  <si>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</si>
  <si>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</si>
  <si>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</si>
  <si>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</si>
  <si>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</si>
  <si>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</si>
  <si>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</si>
  <si>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</si>
  <si>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</si>
  <si>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</si>
  <si>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</si>
  <si>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</si>
  <si>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</si>
  <si>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</si>
  <si>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</si>
  <si>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</si>
  <si>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</si>
  <si>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</si>
  <si>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</si>
  <si>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</si>
  <si>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</si>
  <si>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</si>
  <si>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</si>
  <si>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</si>
  <si>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</si>
  <si>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</si>
  <si>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</si>
  <si>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</si>
  <si>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</si>
  <si>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</si>
  <si>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</si>
  <si>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</si>
  <si>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</si>
  <si>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</si>
  <si>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</si>
  <si>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</si>
  <si>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</si>
  <si>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</si>
  <si>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</si>
  <si>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</si>
  <si>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</si>
  <si>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</si>
  <si>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</si>
  <si>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</si>
  <si>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</si>
  <si>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</si>
  <si>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</si>
  <si>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</si>
  <si>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</si>
  <si>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</si>
  <si>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</si>
  <si>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</si>
  <si>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</si>
  <si>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</si>
  <si>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</si>
  <si>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</si>
  <si>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</si>
  <si>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</si>
  <si>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</si>
  <si>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</si>
  <si>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</si>
  <si>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</si>
  <si>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</si>
  <si>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</si>
  <si>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</si>
  <si>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</si>
  <si>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</si>
  <si>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</si>
  <si>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</si>
  <si>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</si>
  <si>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</si>
  <si>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</si>
  <si>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</si>
  <si>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</si>
  <si>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</si>
  <si>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</si>
  <si>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</si>
  <si>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</si>
  <si>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</si>
  <si>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</si>
  <si>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</si>
  <si>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</si>
  <si>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</si>
  <si>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</si>
  <si>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</si>
  <si>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</si>
  <si>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</si>
  <si>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</si>
  <si>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</si>
  <si>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</si>
  <si>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</si>
  <si>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</si>
  <si>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</si>
  <si>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</si>
  <si>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</si>
  <si>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</si>
  <si>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</si>
  <si>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</si>
  <si>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</si>
  <si>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</si>
  <si>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</si>
  <si>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</si>
  <si>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</si>
  <si>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</si>
  <si>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</si>
  <si>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</si>
  <si>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</si>
  <si>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</si>
  <si>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</si>
  <si>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</si>
  <si>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</si>
  <si>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</si>
  <si>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</si>
  <si>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</si>
  <si>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</si>
  <si>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</si>
  <si>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</si>
  <si>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</si>
  <si>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</si>
  <si>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</si>
  <si>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</si>
  <si>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</si>
  <si>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</si>
  <si>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</si>
  <si>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</si>
  <si>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</si>
  <si>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</si>
  <si>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</si>
  <si>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</si>
  <si>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</si>
  <si>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</si>
  <si>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</si>
  <si>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</si>
  <si>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</si>
  <si>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</si>
  <si>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</si>
  <si>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</si>
  <si>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</si>
  <si>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</si>
  <si>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</si>
  <si>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</si>
  <si>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</si>
  <si>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</si>
  <si>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</si>
  <si>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</si>
  <si>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</si>
  <si>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</si>
  <si>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</si>
  <si>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</si>
  <si>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</si>
  <si>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</si>
  <si>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</si>
  <si>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</si>
  <si>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</si>
  <si>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</si>
  <si>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</si>
  <si>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</si>
  <si>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</si>
  <si>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</si>
  <si>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</si>
  <si>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</si>
  <si>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</si>
  <si>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</si>
  <si>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</si>
  <si>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</si>
  <si>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</si>
  <si>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</si>
  <si>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</si>
  <si>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</si>
  <si>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</si>
  <si>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</si>
  <si>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</si>
  <si>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</si>
  <si>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</si>
  <si>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</si>
  <si>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</si>
  <si>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</si>
  <si>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</si>
  <si>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</si>
  <si>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</si>
  <si>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</si>
  <si>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</si>
  <si>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</si>
  <si>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</si>
  <si>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</si>
  <si>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</si>
  <si>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</si>
  <si>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</si>
  <si>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</si>
  <si>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</si>
  <si>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</si>
  <si>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</si>
  <si>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</si>
  <si>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</si>
  <si>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</si>
  <si>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</si>
  <si>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</si>
  <si>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</si>
  <si>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</si>
  <si>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</si>
  <si>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</si>
  <si>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</si>
  <si>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</si>
  <si>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</si>
  <si>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</si>
  <si>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</si>
  <si>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</si>
  <si>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</si>
  <si>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</si>
  <si>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</si>
  <si>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</si>
  <si>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</si>
  <si>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</si>
  <si>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</si>
  <si>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</si>
  <si>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</si>
  <si>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</si>
  <si>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</si>
  <si>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</si>
  <si>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</si>
  <si>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</si>
  <si>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</si>
  <si>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</si>
  <si>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</si>
  <si>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</si>
  <si>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</si>
  <si>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</si>
  <si>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</si>
  <si>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</si>
  <si>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</si>
  <si>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</si>
  <si>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</si>
  <si>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</si>
  <si>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</si>
  <si>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</si>
  <si>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</si>
  <si>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</si>
  <si>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</si>
  <si>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</si>
  <si>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</si>
  <si>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</si>
  <si>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</si>
  <si>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</si>
  <si>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</si>
  <si>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</si>
  <si>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</si>
  <si>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</si>
  <si>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</si>
  <si>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</si>
  <si>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</si>
  <si>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</si>
  <si>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</si>
  <si>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</si>
  <si>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</si>
  <si>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</si>
  <si>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</si>
  <si>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</si>
  <si>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</si>
  <si>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</si>
  <si>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</si>
  <si>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</si>
  <si>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</si>
  <si>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</si>
  <si>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</si>
  <si>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</si>
  <si>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</si>
  <si>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</si>
  <si>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</si>
  <si>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</si>
  <si>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</si>
  <si>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</si>
  <si>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</si>
  <si>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</si>
  <si>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</si>
  <si>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</si>
  <si>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</si>
  <si>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</si>
  <si>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</si>
  <si>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</si>
  <si>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</si>
  <si>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</si>
  <si>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</si>
  <si>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</si>
  <si>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</si>
  <si>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</si>
  <si>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</si>
  <si>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</si>
  <si>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</si>
  <si>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</si>
  <si>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</si>
  <si>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</si>
  <si>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</si>
  <si>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</si>
  <si>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</si>
  <si>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</si>
  <si>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</si>
  <si>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</si>
  <si>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</si>
  <si>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</si>
  <si>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</si>
  <si>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</si>
  <si>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</si>
  <si>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</si>
  <si>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</si>
  <si>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</si>
  <si>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</si>
  <si>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</si>
  <si>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</si>
  <si>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</si>
  <si>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</si>
  <si>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</si>
  <si>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</si>
  <si>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</si>
  <si>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</si>
  <si>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</si>
  <si>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</si>
  <si>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</si>
  <si>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</si>
  <si>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</si>
  <si>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</si>
  <si>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</si>
  <si>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</si>
  <si>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</si>
  <si>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</si>
  <si>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</si>
  <si>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</si>
  <si>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</si>
  <si>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</si>
  <si>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</si>
  <si>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</si>
  <si>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</si>
  <si>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</si>
  <si>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</si>
  <si>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</si>
  <si>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</si>
  <si>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</si>
  <si>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</si>
  <si>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</si>
  <si>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</si>
  <si>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</si>
  <si>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</si>
  <si>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</si>
  <si>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</si>
  <si>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</si>
  <si>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</si>
  <si>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</si>
  <si>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</si>
  <si>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</si>
  <si>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</si>
  <si>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</si>
  <si>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</si>
  <si>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</si>
  <si>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</si>
  <si>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</si>
  <si>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</si>
  <si>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</si>
  <si>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</si>
  <si>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</si>
  <si>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</si>
  <si>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</si>
  <si>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</si>
  <si>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</si>
  <si>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</si>
  <si>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</si>
  <si>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</si>
  <si>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</si>
  <si>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</si>
  <si>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</si>
  <si>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</si>
  <si>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</si>
  <si>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</si>
  <si>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</si>
  <si>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</si>
  <si>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</si>
  <si>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</si>
  <si>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</si>
  <si>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</si>
  <si>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</si>
  <si>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</si>
  <si>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</si>
  <si>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</si>
  <si>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</si>
  <si>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</si>
  <si>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</si>
  <si>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</si>
  <si>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</si>
  <si>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</si>
  <si>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</si>
  <si>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</si>
  <si>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</si>
  <si>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</si>
  <si>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</si>
  <si>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</si>
  <si>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</si>
  <si>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</si>
  <si>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</si>
  <si>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</si>
  <si>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</si>
  <si>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</si>
  <si>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</si>
  <si>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</si>
  <si>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</si>
  <si>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</si>
  <si>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</si>
  <si>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</si>
  <si>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</si>
  <si>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</si>
  <si>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</si>
  <si>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</si>
  <si>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</si>
  <si>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</si>
  <si>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</si>
  <si>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</si>
  <si>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</si>
  <si>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</si>
  <si>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</si>
  <si>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</si>
  <si>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</si>
  <si>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</si>
  <si>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</si>
  <si>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</si>
  <si>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</si>
  <si>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</si>
  <si>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</si>
  <si>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</si>
  <si>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</si>
  <si>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</si>
  <si>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</si>
  <si>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</si>
  <si>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</si>
  <si>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</si>
  <si>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</si>
  <si>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</si>
  <si>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</si>
  <si>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</si>
  <si>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</si>
  <si>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</si>
  <si>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</si>
  <si>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</si>
  <si>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</si>
  <si>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</si>
  <si>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</si>
  <si>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</si>
  <si>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</si>
  <si>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</si>
  <si>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</si>
  <si>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</si>
  <si>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</si>
  <si>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</si>
  <si>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</si>
  <si>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</si>
  <si>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</si>
  <si>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</si>
  <si>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</si>
  <si>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</si>
  <si>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</si>
  <si>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</si>
  <si>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</si>
  <si>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</si>
  <si>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</si>
  <si>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</si>
  <si>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</si>
  <si>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</si>
  <si>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</si>
  <si>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</si>
  <si>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</si>
  <si>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</si>
  <si>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</si>
  <si>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</si>
  <si>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</si>
  <si>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</si>
  <si>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</si>
  <si>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</si>
  <si>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</si>
  <si>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</si>
  <si>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</si>
  <si>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</si>
  <si>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</si>
  <si>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</si>
  <si>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</si>
  <si>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</si>
  <si>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</si>
  <si>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</si>
  <si>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</si>
  <si>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</si>
  <si>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</si>
  <si>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</si>
  <si>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</si>
  <si>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</si>
  <si>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</si>
  <si>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</si>
  <si>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</si>
  <si>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</si>
  <si>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</si>
  <si>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</si>
  <si>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</si>
  <si>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</si>
  <si>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</si>
  <si>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</si>
  <si>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</si>
  <si>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</si>
  <si>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</si>
  <si>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</si>
  <si>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</si>
  <si>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</si>
  <si>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</si>
  <si>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</si>
  <si>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</si>
  <si>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</si>
  <si>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</si>
  <si>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</si>
  <si>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</si>
  <si>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</si>
  <si>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</si>
  <si>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</si>
  <si>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</si>
  <si>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</si>
  <si>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</si>
  <si>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</si>
  <si>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</si>
  <si>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</si>
  <si>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</si>
  <si>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</si>
  <si>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</si>
  <si>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</si>
  <si>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</si>
  <si>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</si>
  <si>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</si>
  <si>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</si>
  <si>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</si>
  <si>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</si>
  <si>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</si>
  <si>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</si>
  <si>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</si>
  <si>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</si>
  <si>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</si>
  <si>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</si>
  <si>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</si>
  <si>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</si>
  <si>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</si>
  <si>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</si>
  <si>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</si>
  <si>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</si>
  <si>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</si>
  <si>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</si>
  <si>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</si>
  <si>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</si>
  <si>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</si>
  <si>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</si>
  <si>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</si>
  <si>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</si>
  <si>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</si>
  <si>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</si>
  <si>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</si>
  <si>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</si>
  <si>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</si>
  <si>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</si>
  <si>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</si>
  <si>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</si>
  <si>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</si>
  <si>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</si>
  <si>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</si>
  <si>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</si>
  <si>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</si>
  <si>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</si>
  <si>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</si>
  <si>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</si>
  <si>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</si>
  <si>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</si>
  <si>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</si>
  <si>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</si>
  <si>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</si>
  <si>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</si>
  <si>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</si>
  <si>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</si>
  <si>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</si>
  <si>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</si>
  <si>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</si>
  <si>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</si>
  <si>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</si>
  <si>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</si>
  <si>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</si>
  <si>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</si>
  <si>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</si>
  <si>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</si>
  <si>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</si>
  <si>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</si>
  <si>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</si>
  <si>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</si>
  <si>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</si>
  <si>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</si>
  <si>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</si>
  <si>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</si>
  <si>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</si>
  <si>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</si>
  <si>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</si>
  <si>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</si>
  <si>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</si>
  <si>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</si>
  <si>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</si>
  <si>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</si>
  <si>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</si>
  <si>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</si>
  <si>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</si>
  <si>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</si>
  <si>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</si>
  <si>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</si>
  <si>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</si>
  <si>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</si>
  <si>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</si>
  <si>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</si>
  <si>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</si>
  <si>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</si>
  <si>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</si>
  <si>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</si>
  <si>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</si>
  <si>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</si>
  <si>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</si>
  <si>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</si>
  <si>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</si>
  <si>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</si>
  <si>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</si>
  <si>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</si>
  <si>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</si>
  <si>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</si>
  <si>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</si>
  <si>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</si>
  <si>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</si>
  <si>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</si>
  <si>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</si>
  <si>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</si>
  <si>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</si>
  <si>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</si>
  <si>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</si>
  <si>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</si>
  <si>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</si>
  <si>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</si>
  <si>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</si>
  <si>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</si>
  <si>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</si>
  <si>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</si>
  <si>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</si>
  <si>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</si>
  <si>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</si>
  <si>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</si>
  <si>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</si>
  <si>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</si>
  <si>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</si>
  <si>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</si>
  <si>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</si>
  <si>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</si>
  <si>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</si>
  <si>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</si>
  <si>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</si>
  <si>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</si>
  <si>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</si>
  <si>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</si>
  <si>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</si>
  <si>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</si>
  <si>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</si>
  <si>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</si>
  <si>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</si>
  <si>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</si>
  <si>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</si>
  <si>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</si>
  <si>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</si>
  <si>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</si>
  <si>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</si>
  <si>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</si>
  <si>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</si>
  <si>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</si>
  <si>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</si>
  <si>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</si>
  <si>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</si>
  <si>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</si>
  <si>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</si>
  <si>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</si>
  <si>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</si>
  <si>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</si>
  <si>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</si>
  <si>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</si>
  <si>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</si>
  <si>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</si>
  <si>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</si>
  <si>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</si>
  <si>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</si>
  <si>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</si>
  <si>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</si>
  <si>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</si>
  <si>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</si>
  <si>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</si>
  <si>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</si>
  <si>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</si>
  <si>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</si>
  <si>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</si>
  <si>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</si>
  <si>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</si>
  <si>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</si>
  <si>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</si>
  <si>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</si>
  <si>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</si>
  <si>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</si>
  <si>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</si>
  <si>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</si>
  <si>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</si>
  <si>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</si>
  <si>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</si>
  <si>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</si>
  <si>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</si>
  <si>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</si>
  <si>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</si>
  <si>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</si>
  <si>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</si>
  <si>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</si>
  <si>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</si>
  <si>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</si>
  <si>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</si>
  <si>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</si>
  <si>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</si>
  <si>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</si>
  <si>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</si>
  <si>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</si>
  <si>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</si>
  <si>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</si>
  <si>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</si>
  <si>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</si>
  <si>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</si>
  <si>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</si>
  <si>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</si>
  <si>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</si>
  <si>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</si>
  <si>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</si>
  <si>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</si>
  <si>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</si>
  <si>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</si>
  <si>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</si>
  <si>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</si>
  <si>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</si>
  <si>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</si>
  <si>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</si>
  <si>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</si>
  <si>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</si>
  <si>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</si>
  <si>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</si>
  <si>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</si>
  <si>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</si>
  <si>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</si>
  <si>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</si>
  <si>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</si>
  <si>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</si>
  <si>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</si>
  <si>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</si>
  <si>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</si>
  <si>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</si>
  <si>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</si>
  <si>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</si>
  <si>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</si>
  <si>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</si>
  <si>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</si>
  <si>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</si>
  <si>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</si>
  <si>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</si>
  <si>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</si>
  <si>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</si>
  <si>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</si>
  <si>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</si>
  <si>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</si>
  <si>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</si>
  <si>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</si>
  <si>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</si>
  <si>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</si>
  <si>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</si>
  <si>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</si>
  <si>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</si>
  <si>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</si>
  <si>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</si>
  <si>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</si>
  <si>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</si>
  <si>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</si>
  <si>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</si>
  <si>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</si>
  <si>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</si>
  <si>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</si>
  <si>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</si>
  <si>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</si>
  <si>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</si>
  <si>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</si>
  <si>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</si>
  <si>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</si>
  <si>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</si>
  <si>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</si>
  <si>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</si>
  <si>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</si>
  <si>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</si>
  <si>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</si>
  <si>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</si>
  <si>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</si>
  <si>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</si>
  <si>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</si>
  <si>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</si>
  <si>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</si>
  <si>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</si>
  <si>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</si>
  <si>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</si>
  <si>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</si>
  <si>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</si>
  <si>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</si>
  <si>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</si>
  <si>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</si>
  <si>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</si>
  <si>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</si>
  <si>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</si>
  <si>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</si>
  <si>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</si>
  <si>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</si>
  <si>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</si>
  <si>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</si>
  <si>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</si>
  <si>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</si>
  <si>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</si>
  <si>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</si>
  <si>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</si>
  <si>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</si>
  <si>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</si>
  <si>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</si>
  <si>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</si>
  <si>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</si>
  <si>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</si>
  <si>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</si>
  <si>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</si>
  <si>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</si>
  <si>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</si>
  <si>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</si>
  <si>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</si>
  <si>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</si>
  <si>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</si>
  <si>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</si>
  <si>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</si>
  <si>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</si>
  <si>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</si>
  <si>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</si>
  <si>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</si>
  <si>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</si>
  <si>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</si>
  <si>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</si>
  <si>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</si>
  <si>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</si>
  <si>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</si>
  <si>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</si>
  <si>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</si>
  <si>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</si>
  <si>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</si>
  <si>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</si>
  <si>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</si>
  <si>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</si>
  <si>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</si>
  <si>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</si>
  <si>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</si>
  <si>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</si>
  <si>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</si>
  <si>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</si>
  <si>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</si>
  <si>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</si>
  <si>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</si>
  <si>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</si>
  <si>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</si>
  <si>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</si>
  <si>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</si>
  <si>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</si>
  <si>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</si>
  <si>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</si>
  <si>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</si>
  <si>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</si>
  <si>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</si>
  <si>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</si>
  <si>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</si>
  <si>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</si>
  <si>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</si>
  <si>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</si>
  <si>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</si>
  <si>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</si>
  <si>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</si>
  <si>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</si>
  <si>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</si>
  <si>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</si>
  <si>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</si>
  <si>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</si>
  <si>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</si>
  <si>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</si>
  <si>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</si>
  <si>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</si>
  <si>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</si>
  <si>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</si>
  <si>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</si>
  <si>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</si>
  <si>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</si>
  <si>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</si>
  <si>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</si>
  <si>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</si>
  <si>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</si>
  <si>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</si>
  <si>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</si>
  <si>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</si>
  <si>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</si>
  <si>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</si>
  <si>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</si>
  <si>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</si>
  <si>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</si>
  <si>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</si>
  <si>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</si>
  <si>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</si>
  <si>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</si>
  <si>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</si>
  <si>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</si>
  <si>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</si>
  <si>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</si>
  <si>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</si>
  <si>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</si>
  <si>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</si>
  <si>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</si>
  <si>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</si>
  <si>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</si>
  <si>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</si>
  <si>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</si>
  <si>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</si>
  <si>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</si>
  <si>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</si>
  <si>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</si>
  <si>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</si>
  <si>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</si>
  <si>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</si>
  <si>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</si>
  <si>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</si>
  <si>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</si>
  <si>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</si>
  <si>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</si>
  <si>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</si>
  <si>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</si>
  <si>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</si>
  <si>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</si>
  <si>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</si>
  <si>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</si>
  <si>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</si>
  <si>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</si>
  <si>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</si>
  <si>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</si>
  <si>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</si>
  <si>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</si>
  <si>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</si>
  <si>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</si>
  <si>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</si>
  <si>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</si>
  <si>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</si>
  <si>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</si>
  <si>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</si>
  <si>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</si>
  <si>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</si>
  <si>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</si>
  <si>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</si>
  <si>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</si>
  <si>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</si>
  <si>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</si>
  <si>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</si>
  <si>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</si>
  <si>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</si>
  <si>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</si>
  <si>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</si>
  <si>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</si>
  <si>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</si>
  <si>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</si>
  <si>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</si>
  <si>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</si>
  <si>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</si>
  <si>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</si>
  <si>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</si>
  <si>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</si>
  <si>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</si>
  <si>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</si>
  <si>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</si>
  <si>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</si>
  <si>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</si>
  <si>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</si>
  <si>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</si>
  <si>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</si>
  <si>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</si>
  <si>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</si>
  <si>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</si>
  <si>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</si>
  <si>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</si>
  <si>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</si>
  <si>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</si>
  <si>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</si>
  <si>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</si>
  <si>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</si>
  <si>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</si>
  <si>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</si>
  <si>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</si>
  <si>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</si>
  <si>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</si>
  <si>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</si>
  <si>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</si>
  <si>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</si>
  <si>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</si>
  <si>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</si>
  <si>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</si>
  <si>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</si>
  <si>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</si>
  <si>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</si>
  <si>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</si>
  <si>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</si>
  <si>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</si>
  <si>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</si>
  <si>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</si>
  <si>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</si>
  <si>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</si>
  <si>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</si>
  <si>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</si>
  <si>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</si>
  <si>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</si>
  <si>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</si>
  <si>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</si>
  <si>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</si>
  <si>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</si>
  <si>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</si>
  <si>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</si>
  <si>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</si>
  <si>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</si>
  <si>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</si>
  <si>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</si>
  <si>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</si>
  <si>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</si>
  <si>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</si>
  <si>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</si>
  <si>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</si>
  <si>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</si>
  <si>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</si>
  <si>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</si>
  <si>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</si>
  <si>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</si>
  <si>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</si>
  <si>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</si>
  <si>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</si>
  <si>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</si>
  <si>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</si>
  <si>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</si>
  <si>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</si>
  <si>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</si>
  <si>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</si>
  <si>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</si>
  <si>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</si>
  <si>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</si>
  <si>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</si>
  <si>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</si>
  <si>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</si>
  <si>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</si>
  <si>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</si>
  <si>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</si>
  <si>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</si>
  <si>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</si>
  <si>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</si>
  <si>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</si>
  <si>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</si>
  <si>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</si>
  <si>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</si>
  <si>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</si>
  <si>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</si>
  <si>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</si>
  <si>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</si>
  <si>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</si>
  <si>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</si>
  <si>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</si>
  <si>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</si>
  <si>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</si>
  <si>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</si>
  <si>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</si>
  <si>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</si>
  <si>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</si>
  <si>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</si>
  <si>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</si>
  <si>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</si>
  <si>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</si>
  <si>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</si>
  <si>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</si>
  <si>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</si>
  <si>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</si>
  <si>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</si>
  <si>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</si>
  <si>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</si>
  <si>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</si>
  <si>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</si>
  <si>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</si>
  <si>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</si>
  <si>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</si>
  <si>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</si>
  <si>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</si>
  <si>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</si>
  <si>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</si>
  <si>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</si>
  <si>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</si>
  <si>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</si>
  <si>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</si>
  <si>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</si>
  <si>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</si>
  <si>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</si>
  <si>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</si>
  <si>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</si>
  <si>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</si>
  <si>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</si>
  <si>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</si>
  <si>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</si>
  <si>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</si>
  <si>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</si>
  <si>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</si>
  <si>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</si>
  <si>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</si>
  <si>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</si>
  <si>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</si>
  <si>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</si>
  <si>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</si>
  <si>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</si>
  <si>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</si>
  <si>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</si>
  <si>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</si>
  <si>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</si>
  <si>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</si>
  <si>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</si>
  <si>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</si>
  <si>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</si>
  <si>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</si>
  <si>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</si>
  <si>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</si>
  <si>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</si>
  <si>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</si>
  <si>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</si>
  <si>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</si>
  <si>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</si>
  <si>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</si>
  <si>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</si>
  <si>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</si>
  <si>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</si>
  <si>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</si>
  <si>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</si>
  <si>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</si>
  <si>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</si>
  <si>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</si>
  <si>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</si>
  <si>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</si>
  <si>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</si>
  <si>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</si>
  <si>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</si>
  <si>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</si>
  <si>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</si>
  <si>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</si>
  <si>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</si>
  <si>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</si>
  <si>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</si>
  <si>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</si>
  <si>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</si>
  <si>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</si>
  <si>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</si>
  <si>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</si>
  <si>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</si>
  <si>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</si>
  <si>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</si>
  <si>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</si>
  <si>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</si>
  <si>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</si>
  <si>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</si>
  <si>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</si>
  <si>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</si>
  <si>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</si>
  <si>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</si>
  <si>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</si>
  <si>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</si>
  <si>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</si>
  <si>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</si>
  <si>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</si>
  <si>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</si>
  <si>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</si>
  <si>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</si>
  <si>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</si>
  <si>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</si>
  <si>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</si>
  <si>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</si>
  <si>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</si>
  <si>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</si>
  <si>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</si>
  <si>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</si>
  <si>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</si>
  <si>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</si>
  <si>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</si>
  <si>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</si>
  <si>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</si>
  <si>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</si>
  <si>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</si>
  <si>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</si>
  <si>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</si>
  <si>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</si>
  <si>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</si>
  <si>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</si>
  <si>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</si>
  <si>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</si>
  <si>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</si>
  <si>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</si>
  <si>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</si>
  <si>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</si>
  <si>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</si>
  <si>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</si>
  <si>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</si>
  <si>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</si>
  <si>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</si>
  <si>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</si>
  <si>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</si>
  <si>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</si>
  <si>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</si>
  <si>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</si>
  <si>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</si>
  <si>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</si>
  <si>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</si>
  <si>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</si>
  <si>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</si>
  <si>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</si>
  <si>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</si>
  <si>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</si>
  <si>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</si>
  <si>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</si>
  <si>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</si>
  <si>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</si>
  <si>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</si>
  <si>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</si>
  <si>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</si>
  <si>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</si>
  <si>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</si>
  <si>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</si>
  <si>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</si>
  <si>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</si>
  <si>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</si>
  <si>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</si>
  <si>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</si>
  <si>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</si>
  <si>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</si>
  <si>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</si>
  <si>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</si>
  <si>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</si>
  <si>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</si>
  <si>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</si>
  <si>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</si>
  <si>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</si>
  <si>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</si>
  <si>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</si>
  <si>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</si>
  <si>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</si>
  <si>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</si>
  <si>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</si>
  <si>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</si>
  <si>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</si>
  <si>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</si>
  <si>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</si>
  <si>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</si>
  <si>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</si>
  <si>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</si>
  <si>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</si>
  <si>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</si>
  <si>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</si>
  <si>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</si>
  <si>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</si>
  <si>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</si>
  <si>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</si>
  <si>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</si>
  <si>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</si>
  <si>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</si>
  <si>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</si>
  <si>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</si>
  <si>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</si>
  <si>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</si>
  <si>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</si>
  <si>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</si>
  <si>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</si>
  <si>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</si>
  <si>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</si>
  <si>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</si>
  <si>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</si>
  <si>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</si>
  <si>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</si>
  <si>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</si>
  <si>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</si>
  <si>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</si>
  <si>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</si>
  <si>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</si>
  <si>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</si>
  <si>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</si>
  <si>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</si>
  <si>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</si>
  <si>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</si>
  <si>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</si>
  <si>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</si>
  <si>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</si>
  <si>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</si>
  <si>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</si>
  <si>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</si>
  <si>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</si>
  <si>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</si>
  <si>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</si>
  <si>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</si>
  <si>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</si>
  <si>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</si>
  <si>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</si>
  <si>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</si>
  <si>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</si>
  <si>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</si>
  <si>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</si>
  <si>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</si>
  <si>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</si>
  <si>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</si>
  <si>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</si>
  <si>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</si>
  <si>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</si>
  <si>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</si>
  <si>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</si>
  <si>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</si>
  <si>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</si>
  <si>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</si>
  <si>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</si>
  <si>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</si>
  <si>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</si>
  <si>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</si>
  <si>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</si>
  <si>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</si>
  <si>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</si>
  <si>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</si>
  <si>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</si>
  <si>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</si>
  <si>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</si>
  <si>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</si>
  <si>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</si>
  <si>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</si>
  <si>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</si>
  <si>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</si>
  <si>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</si>
  <si>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</si>
  <si>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</si>
  <si>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</si>
  <si>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</si>
  <si>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</si>
  <si>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</si>
  <si>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</si>
  <si>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</si>
  <si>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</si>
  <si>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</si>
  <si>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</si>
  <si>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</si>
  <si>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</si>
  <si>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</si>
  <si>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</si>
  <si>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</si>
  <si>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</si>
  <si>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</si>
  <si>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</si>
  <si>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</si>
  <si>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</si>
  <si>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</si>
  <si>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</si>
  <si>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</si>
  <si>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</si>
  <si>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</si>
  <si>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</si>
  <si>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</si>
  <si>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</si>
  <si>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</si>
  <si>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</si>
  <si>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</si>
  <si>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</si>
  <si>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</si>
  <si>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</si>
  <si>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</si>
  <si>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</si>
  <si>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</si>
  <si>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</si>
  <si>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</si>
  <si>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</si>
  <si>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</si>
  <si>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</si>
  <si>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</si>
  <si>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</si>
  <si>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</si>
  <si>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</si>
  <si>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</si>
  <si>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</si>
  <si>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</si>
  <si>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</si>
  <si>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</si>
  <si>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</si>
  <si>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</si>
  <si>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</si>
  <si>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</si>
  <si>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</si>
  <si>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</si>
  <si>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</si>
  <si>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</si>
  <si>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</si>
  <si>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</si>
  <si>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</si>
  <si>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</si>
  <si>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</si>
  <si>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</si>
  <si>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</si>
  <si>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</si>
  <si>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</si>
  <si>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</si>
  <si>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</si>
  <si>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</si>
  <si>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</si>
  <si>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</si>
  <si>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</si>
  <si>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</si>
  <si>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</si>
  <si>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</si>
  <si>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</si>
  <si>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</si>
  <si>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</si>
  <si>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</si>
  <si>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</si>
  <si>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</si>
  <si>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</si>
  <si>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</si>
  <si>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</si>
  <si>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</si>
  <si>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</si>
  <si>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</si>
  <si>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</si>
  <si>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</si>
  <si>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</si>
  <si>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</si>
  <si>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</si>
  <si>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</si>
  <si>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</si>
  <si>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</si>
  <si>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</si>
  <si>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</si>
  <si>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</si>
  <si>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</si>
  <si>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</si>
  <si>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</si>
  <si>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</si>
  <si>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</si>
  <si>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</si>
  <si>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</si>
  <si>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</si>
  <si>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</si>
  <si>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</si>
  <si>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</si>
  <si>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</si>
  <si>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</si>
  <si>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</si>
  <si>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</si>
  <si>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</si>
  <si>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</si>
  <si>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</si>
  <si>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</si>
  <si>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</si>
  <si>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</si>
  <si>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</si>
  <si>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</si>
  <si>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</si>
  <si>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</si>
  <si>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</si>
  <si>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</si>
  <si>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</si>
  <si>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</si>
  <si>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</si>
  <si>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</si>
  <si>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</si>
  <si>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</si>
  <si>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</si>
  <si>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</si>
  <si>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</si>
  <si>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</si>
  <si>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</si>
  <si>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</si>
  <si>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</si>
  <si>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</si>
  <si>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</si>
  <si>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</si>
  <si>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</si>
  <si>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</si>
  <si>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</si>
  <si>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</si>
  <si>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</si>
  <si>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</si>
  <si>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</si>
  <si>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</si>
  <si>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</si>
  <si>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</si>
  <si>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</si>
  <si>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</si>
  <si>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</si>
  <si>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</si>
  <si>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</si>
  <si>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</si>
  <si>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</si>
  <si>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</si>
  <si>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</si>
  <si>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</si>
  <si>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</si>
  <si>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</si>
  <si>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</si>
  <si>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</si>
  <si>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</si>
  <si>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</si>
  <si>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</si>
  <si>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</si>
  <si>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</si>
  <si>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</si>
  <si>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</si>
  <si>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</si>
  <si>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</si>
  <si>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</si>
  <si>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</si>
  <si>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</si>
  <si>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</si>
  <si>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</si>
  <si>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</si>
  <si>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</si>
  <si>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</si>
  <si>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</si>
  <si>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</si>
  <si>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</si>
  <si>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</si>
  <si>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</si>
  <si>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</si>
  <si>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</si>
  <si>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</si>
  <si>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</si>
  <si>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</si>
  <si>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</si>
  <si>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</si>
  <si>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</si>
  <si>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</si>
  <si>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</si>
  <si>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</si>
  <si>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</si>
  <si>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</si>
  <si>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</si>
  <si>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</si>
  <si>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</si>
  <si>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</si>
  <si>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</si>
  <si>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</si>
  <si>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</si>
  <si>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</si>
  <si>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</si>
  <si>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</si>
  <si>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</si>
  <si>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</si>
  <si>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</si>
  <si>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</si>
  <si>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</si>
  <si>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</si>
  <si>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</si>
  <si>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</si>
  <si>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</si>
  <si>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</si>
  <si>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</si>
  <si>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</si>
  <si>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</si>
  <si>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</si>
  <si>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</si>
  <si>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</si>
  <si>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</si>
  <si>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</si>
  <si>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</si>
  <si>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</si>
  <si>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</si>
  <si>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</si>
  <si>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</si>
  <si>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</si>
  <si>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</si>
  <si>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</si>
  <si>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</si>
  <si>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</si>
  <si>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</si>
  <si>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</si>
  <si>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</si>
  <si>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</si>
  <si>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</si>
  <si>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</si>
  <si>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</si>
  <si>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</si>
  <si>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</si>
  <si>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</si>
  <si>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</si>
  <si>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</si>
  <si>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</si>
  <si>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</si>
  <si>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</si>
  <si>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</si>
  <si>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</si>
  <si>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</si>
  <si>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</si>
  <si>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</si>
  <si>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</si>
  <si>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</si>
  <si>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</si>
  <si>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</si>
  <si>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</si>
  <si>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</si>
  <si>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</si>
  <si>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</si>
  <si>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</si>
  <si>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</si>
  <si>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</si>
  <si>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</si>
  <si>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</si>
  <si>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</si>
  <si>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</si>
  <si>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</si>
  <si>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</si>
  <si>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</si>
  <si>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</si>
  <si>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</si>
  <si>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</si>
  <si>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</si>
  <si>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</si>
  <si>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</si>
  <si>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</si>
  <si>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</si>
  <si>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</si>
  <si>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</si>
  <si>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</si>
  <si>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</si>
  <si>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</si>
  <si>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</si>
  <si>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</si>
  <si>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</si>
  <si>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</si>
  <si>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</si>
  <si>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</si>
  <si>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</si>
  <si>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</si>
  <si>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</si>
  <si>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</si>
  <si>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</si>
  <si>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</si>
  <si>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</si>
  <si>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</si>
  <si>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</si>
  <si>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</si>
  <si>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</si>
  <si>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</si>
  <si>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</si>
  <si>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</si>
  <si>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</si>
  <si>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</si>
  <si>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</si>
  <si>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</si>
  <si>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</si>
  <si>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</si>
  <si>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</si>
  <si>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</si>
  <si>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</si>
  <si>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</si>
  <si>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</si>
  <si>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</si>
  <si>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</si>
  <si>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</si>
  <si>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</si>
  <si>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</si>
  <si>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</si>
  <si>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</si>
  <si>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</si>
  <si>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</si>
  <si>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</si>
  <si>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</si>
  <si>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</si>
  <si>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</si>
  <si>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</si>
  <si>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</si>
  <si>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</si>
  <si>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</si>
  <si>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</si>
  <si>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</si>
  <si>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</si>
  <si>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</si>
  <si>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</si>
  <si>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</si>
  <si>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</si>
  <si>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</si>
  <si>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</si>
  <si>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</si>
  <si>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</si>
  <si>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</si>
  <si>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</si>
  <si>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</si>
  <si>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</si>
  <si>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</si>
  <si>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</si>
  <si>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</si>
  <si>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</si>
  <si>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</si>
  <si>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</si>
  <si>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</si>
  <si>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</si>
  <si>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</si>
  <si>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</si>
  <si>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</si>
  <si>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</si>
  <si>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</si>
  <si>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</si>
  <si>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</si>
  <si>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</si>
  <si>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</si>
  <si>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</si>
  <si>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</si>
  <si>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</si>
  <si>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</si>
  <si>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</si>
  <si>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</si>
  <si>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</si>
  <si>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</si>
  <si>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</si>
  <si>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</si>
  <si>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</si>
  <si>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</si>
  <si>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</si>
  <si>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</si>
  <si>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</si>
  <si>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</si>
  <si>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</si>
  <si>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</si>
  <si>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</si>
  <si>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</si>
  <si>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</si>
  <si>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</si>
  <si>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</si>
  <si>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</si>
  <si>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</si>
  <si>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</si>
  <si>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</si>
  <si>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</si>
  <si>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</si>
  <si>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</si>
  <si>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</si>
  <si>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</si>
  <si>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</si>
  <si>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</si>
  <si>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</si>
  <si>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</si>
  <si>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</si>
  <si>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</si>
  <si>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</si>
  <si>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</si>
  <si>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</si>
  <si>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</si>
  <si>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</si>
  <si>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</si>
  <si>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</si>
  <si>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</si>
  <si>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</si>
  <si>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</si>
  <si>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</si>
  <si>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</si>
  <si>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</si>
  <si>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</si>
  <si>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</si>
  <si>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</si>
  <si>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</si>
  <si>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</si>
  <si>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</si>
  <si>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</si>
  <si>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</si>
  <si>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</si>
  <si>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</si>
  <si>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</si>
  <si>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</si>
  <si>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</si>
  <si>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</si>
  <si>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</si>
  <si>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</si>
  <si>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</si>
  <si>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</si>
  <si>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</si>
  <si>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</si>
  <si>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</si>
  <si>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</si>
  <si>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</si>
  <si>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</si>
  <si>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</si>
  <si>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</si>
  <si>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</si>
  <si>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</si>
  <si>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</si>
  <si>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</si>
  <si>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</si>
  <si>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</si>
  <si>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</si>
  <si>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</si>
  <si>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</si>
  <si>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</si>
  <si>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</si>
  <si>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</si>
  <si>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</si>
  <si>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</si>
  <si>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</si>
  <si>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</si>
  <si>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</si>
  <si>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</si>
  <si>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</si>
  <si>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</si>
  <si>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</si>
  <si>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</si>
  <si>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</si>
  <si>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</si>
  <si>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</si>
  <si>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</si>
  <si>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</si>
  <si>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</si>
  <si>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</si>
  <si>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</si>
  <si>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</si>
  <si>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</si>
  <si>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</si>
  <si>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</si>
  <si>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</si>
  <si>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</si>
  <si>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</si>
  <si>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</si>
  <si>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</si>
  <si>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</si>
  <si>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</si>
  <si>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</si>
  <si>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</si>
  <si>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</si>
  <si>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</si>
  <si>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</si>
  <si>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</si>
  <si>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</si>
  <si>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</si>
  <si>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</si>
  <si>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</si>
  <si>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</si>
  <si>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</si>
  <si>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</si>
  <si>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</si>
  <si>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</si>
  <si>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</si>
  <si>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</si>
  <si>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</si>
  <si>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</si>
  <si>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</si>
  <si>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</si>
  <si>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</si>
  <si>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</si>
  <si>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</si>
  <si>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</si>
  <si>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</si>
  <si>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</si>
  <si>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</si>
  <si>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</si>
  <si>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</si>
  <si>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</si>
  <si>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</si>
  <si>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</si>
  <si>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</si>
  <si>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</si>
  <si>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</si>
  <si>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</si>
  <si>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</si>
  <si>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</si>
  <si>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</si>
  <si>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</si>
  <si>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</si>
  <si>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</si>
  <si>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</si>
  <si>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</si>
  <si>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</si>
  <si>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</si>
  <si>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</si>
  <si>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</si>
  <si>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</si>
  <si>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</si>
  <si>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</si>
  <si>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</si>
  <si>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</si>
  <si>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</si>
  <si>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</si>
  <si>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</si>
  <si>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</si>
  <si>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</si>
  <si>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</si>
  <si>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</si>
  <si>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</si>
  <si>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</si>
  <si>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</si>
  <si>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</si>
  <si>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</si>
  <si>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</si>
  <si>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</si>
  <si>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</si>
  <si>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</si>
  <si>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</si>
  <si>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</si>
  <si>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</si>
  <si>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</si>
  <si>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</si>
  <si>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</si>
  <si>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</si>
  <si>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</si>
  <si>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</si>
  <si>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</si>
  <si>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</si>
  <si>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</si>
  <si>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</si>
  <si>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</si>
  <si>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</si>
  <si>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</si>
  <si>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</si>
  <si>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</si>
  <si>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</si>
  <si>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</si>
  <si>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</si>
  <si>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</si>
  <si>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</si>
  <si>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</si>
  <si>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</si>
  <si>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</si>
  <si>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</si>
  <si>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</si>
  <si>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</si>
  <si>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</si>
  <si>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</si>
  <si>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</si>
  <si>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</si>
  <si>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</si>
  <si>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</si>
  <si>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</si>
  <si>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</si>
  <si>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</si>
  <si>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</si>
  <si>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</si>
  <si>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</si>
  <si>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</si>
  <si>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</si>
  <si>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</si>
  <si>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</si>
  <si>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</si>
  <si>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</si>
  <si>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</si>
  <si>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</si>
  <si>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</si>
  <si>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</si>
  <si>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</si>
  <si>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</si>
  <si>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</si>
  <si>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</si>
  <si>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</si>
  <si>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</si>
  <si>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</si>
  <si>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</si>
  <si>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</si>
  <si>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</si>
  <si>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</si>
  <si>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</si>
  <si>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</si>
  <si>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</si>
  <si>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</si>
  <si>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</si>
  <si>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</si>
  <si>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</si>
  <si>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</si>
  <si>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</si>
  <si>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</si>
  <si>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</si>
  <si>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</si>
  <si>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</si>
  <si>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</si>
  <si>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</si>
  <si>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</si>
  <si>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</si>
  <si>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</si>
  <si>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</si>
  <si>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</si>
  <si>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</si>
  <si>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</si>
  <si>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</si>
  <si>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</si>
  <si>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</si>
  <si>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</si>
  <si>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</si>
  <si>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</si>
  <si>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</si>
  <si>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</si>
  <si>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</si>
  <si>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</si>
  <si>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</si>
  <si>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</si>
  <si>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</si>
  <si>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</si>
  <si>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</si>
  <si>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</si>
  <si>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</si>
  <si>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</si>
  <si>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</si>
  <si>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</si>
  <si>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</si>
  <si>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</si>
  <si>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</si>
  <si>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</si>
  <si>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</si>
  <si>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</si>
  <si>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</si>
  <si>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</si>
  <si>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</si>
  <si>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</si>
  <si>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</si>
  <si>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</si>
  <si>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</si>
  <si>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</si>
  <si>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</si>
  <si>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</si>
  <si>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</si>
  <si>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</si>
  <si>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</si>
  <si>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</si>
  <si>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</si>
  <si>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</si>
  <si>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</si>
  <si>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</si>
  <si>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</si>
  <si>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</si>
  <si>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</si>
  <si>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</si>
  <si>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</si>
  <si>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</si>
  <si>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</si>
  <si>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</si>
  <si>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</si>
  <si>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</si>
  <si>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</si>
  <si>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</si>
  <si>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</si>
  <si>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</si>
  <si>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</si>
  <si>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</si>
  <si>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</si>
  <si>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</si>
  <si>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</si>
  <si>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</si>
  <si>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</si>
  <si>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</si>
  <si>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</si>
  <si>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</si>
  <si>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</si>
  <si>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</si>
  <si>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</si>
  <si>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</si>
  <si>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</si>
  <si>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</si>
  <si>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</si>
  <si>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</si>
  <si>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</si>
  <si>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</si>
  <si>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</si>
  <si>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</si>
  <si>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</si>
  <si>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</si>
  <si>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</si>
  <si>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</si>
  <si>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</si>
  <si>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</si>
  <si>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</si>
  <si>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</si>
  <si>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</si>
  <si>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</si>
  <si>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</si>
  <si>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</si>
  <si>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</si>
  <si>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</si>
  <si>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</si>
  <si>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</si>
  <si>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</si>
  <si>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</si>
  <si>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</si>
  <si>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</si>
  <si>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</si>
  <si>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</si>
  <si>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</si>
  <si>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</si>
  <si>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</si>
  <si>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</si>
  <si>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</si>
  <si>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</si>
  <si>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</si>
  <si>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</si>
  <si>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</si>
  <si>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</si>
  <si>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</si>
  <si>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</si>
  <si>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</si>
  <si>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</si>
  <si>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</si>
  <si>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</si>
  <si>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</si>
  <si>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</si>
  <si>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</si>
  <si>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</si>
  <si>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</si>
  <si>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</si>
  <si>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</si>
  <si>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</si>
  <si>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</si>
  <si>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</si>
  <si>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</si>
  <si>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</si>
  <si>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</si>
  <si>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</si>
  <si>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</si>
  <si>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</si>
  <si>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</si>
  <si>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</si>
  <si>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</si>
  <si>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</si>
  <si>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</si>
  <si>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</si>
  <si>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</si>
  <si>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</si>
  <si>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</si>
  <si>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</si>
  <si>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</si>
  <si>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</si>
  <si>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</si>
  <si>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</si>
  <si>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</si>
  <si>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</si>
  <si>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</si>
  <si>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</si>
  <si>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</si>
  <si>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</si>
  <si>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</si>
  <si>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</si>
  <si>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</si>
  <si>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</si>
  <si>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</si>
  <si>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</si>
  <si>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</si>
  <si>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</si>
  <si>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</si>
  <si>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</si>
  <si>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</si>
  <si>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</si>
  <si>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</si>
  <si>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</si>
  <si>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</si>
  <si>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</si>
  <si>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</si>
  <si>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</si>
  <si>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</si>
  <si>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</si>
  <si>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</si>
  <si>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</si>
  <si>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</si>
  <si>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</si>
  <si>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</si>
  <si>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</si>
  <si>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</si>
  <si>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</si>
  <si>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</si>
  <si>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</si>
  <si>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</si>
  <si>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</si>
  <si>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</si>
  <si>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</si>
  <si>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</si>
  <si>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</si>
  <si>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</si>
  <si>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</si>
  <si>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</si>
  <si>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</si>
  <si>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</si>
  <si>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</si>
  <si>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</si>
  <si>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</si>
  <si>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</si>
  <si>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</si>
  <si>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</si>
  <si>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</si>
  <si>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</si>
  <si>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</si>
  <si>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</si>
  <si>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</si>
  <si>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</si>
  <si>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</si>
  <si>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</si>
  <si>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</si>
  <si>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</si>
  <si>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</si>
  <si>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</si>
  <si>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</si>
  <si>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</si>
  <si>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</si>
  <si>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</si>
  <si>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</si>
  <si>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</si>
  <si>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</si>
  <si>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</si>
  <si>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</si>
  <si>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</si>
  <si>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</si>
  <si>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</si>
  <si>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</si>
  <si>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</si>
  <si>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</si>
  <si>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</si>
  <si>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</si>
  <si>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</si>
  <si>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</si>
  <si>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</si>
  <si>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</si>
  <si>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</si>
  <si>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</si>
  <si>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</si>
  <si>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</si>
  <si>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</si>
  <si>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</si>
  <si>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</si>
  <si>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</si>
  <si>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</si>
  <si>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</si>
  <si>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</si>
  <si>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</si>
  <si>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</si>
  <si>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</si>
  <si>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</si>
  <si>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</si>
  <si>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</si>
  <si>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</si>
  <si>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</si>
  <si>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</si>
  <si>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</si>
  <si>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</si>
  <si>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</si>
  <si>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</si>
  <si>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</si>
  <si>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</si>
  <si>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</si>
  <si>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</si>
  <si>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</si>
  <si>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</si>
  <si>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</si>
  <si>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</si>
  <si>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</si>
  <si>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</si>
  <si>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</si>
  <si>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</si>
  <si>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</si>
  <si>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</si>
  <si>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</si>
  <si>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</si>
  <si>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</si>
  <si>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</si>
  <si>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</si>
  <si>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</si>
  <si>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</si>
  <si>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</si>
  <si>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</si>
  <si>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</si>
  <si>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</si>
  <si>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</si>
  <si>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</si>
  <si>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</si>
  <si>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</si>
  <si>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</si>
  <si>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</si>
  <si>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</si>
  <si>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</si>
  <si>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</si>
  <si>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</si>
  <si>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</si>
  <si>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</si>
  <si>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</si>
  <si>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</si>
  <si>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</si>
  <si>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</si>
  <si>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</si>
  <si>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</si>
  <si>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</si>
  <si>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</si>
  <si>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</si>
  <si>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</si>
  <si>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</si>
  <si>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</si>
  <si>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</si>
  <si>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</si>
  <si>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</si>
  <si>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</si>
  <si>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</si>
  <si>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</si>
  <si>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</si>
  <si>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</si>
  <si>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</si>
  <si>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</si>
  <si>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</si>
  <si>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</si>
  <si>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</si>
  <si>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</si>
  <si>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</si>
  <si>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</si>
  <si>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</si>
  <si>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</si>
  <si>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</si>
  <si>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</si>
  <si>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</si>
  <si>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</si>
  <si>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</si>
  <si>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</si>
  <si>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</si>
  <si>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</si>
  <si>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</si>
  <si>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</si>
  <si>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</si>
  <si>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</si>
  <si>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</si>
  <si>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</si>
  <si>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</si>
  <si>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</si>
  <si>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</si>
  <si>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</si>
  <si>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</si>
  <si>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</si>
  <si>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</si>
  <si>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</si>
  <si>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</si>
  <si>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</si>
  <si>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</si>
  <si>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</si>
  <si>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</si>
  <si>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</si>
  <si>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</si>
  <si>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</si>
  <si>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</si>
  <si>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</si>
  <si>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</si>
  <si>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</si>
  <si>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</si>
  <si>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</si>
  <si>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</si>
  <si>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</si>
  <si>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</si>
  <si>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</si>
  <si>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</si>
  <si>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</si>
  <si>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</si>
  <si>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</si>
  <si>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</si>
  <si>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</si>
  <si>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</si>
  <si>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</si>
  <si>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</si>
  <si>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</si>
  <si>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</si>
  <si>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</si>
  <si>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</si>
  <si>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</si>
  <si>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</si>
  <si>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</si>
  <si>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</si>
  <si>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</si>
  <si>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</si>
  <si>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</si>
  <si>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</si>
  <si>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</si>
  <si>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</si>
  <si>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</si>
  <si>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</si>
  <si>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</si>
  <si>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</si>
  <si>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</si>
  <si>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</si>
  <si>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</si>
  <si>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</si>
  <si>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</si>
  <si>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</si>
  <si>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</si>
  <si>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</si>
  <si>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</si>
  <si>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</si>
  <si>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</si>
  <si>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</si>
  <si>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</si>
  <si>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</si>
  <si>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</si>
  <si>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</si>
  <si>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</si>
  <si>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</si>
  <si>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</si>
  <si>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</si>
  <si>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</si>
  <si>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</si>
  <si>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</si>
  <si>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</si>
  <si>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</si>
  <si>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</si>
  <si>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</si>
  <si>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</si>
  <si>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</si>
  <si>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</si>
  <si>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</si>
  <si>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</si>
  <si>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</si>
  <si>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</si>
  <si>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</si>
  <si>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</si>
  <si>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</si>
  <si>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</si>
  <si>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</si>
  <si>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</si>
  <si>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</si>
  <si>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</si>
  <si>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</si>
  <si>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</si>
  <si>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</si>
  <si>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</si>
  <si>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</si>
  <si>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</si>
  <si>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</si>
  <si>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</si>
  <si>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</si>
  <si>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</si>
  <si>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</si>
  <si>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</si>
  <si>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</si>
  <si>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</si>
  <si>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</si>
  <si>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</si>
  <si>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</si>
  <si>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</si>
  <si>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</si>
  <si>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</si>
  <si>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</si>
  <si>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</si>
  <si>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</si>
  <si>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</si>
  <si>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</si>
  <si>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</si>
  <si>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</si>
  <si>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</si>
  <si>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</si>
  <si>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</si>
  <si>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</si>
  <si>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</si>
  <si>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</si>
  <si>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</si>
  <si>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</si>
  <si>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</si>
  <si>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</si>
  <si>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</si>
  <si>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</si>
  <si>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</si>
  <si>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</si>
  <si>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</si>
  <si>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</si>
  <si>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</si>
  <si>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</si>
  <si>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</si>
  <si>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</si>
  <si>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</si>
  <si>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</si>
  <si>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</si>
  <si>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</si>
  <si>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</si>
  <si>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</si>
  <si>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</si>
  <si>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</si>
  <si>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</si>
  <si>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</si>
  <si>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</si>
  <si>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</si>
  <si>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</si>
  <si>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</si>
  <si>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</si>
  <si>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</si>
  <si>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</si>
  <si>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</si>
  <si>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</si>
  <si>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</si>
  <si>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</si>
  <si>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</si>
  <si>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</si>
  <si>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</si>
  <si>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</si>
  <si>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</si>
  <si>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</si>
  <si>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</si>
  <si>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</si>
  <si>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</si>
  <si>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</si>
  <si>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</si>
  <si>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</si>
  <si>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</si>
  <si>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</si>
  <si>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</si>
  <si>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</si>
  <si>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</si>
  <si>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</si>
  <si>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</si>
  <si>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</si>
  <si>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</si>
  <si>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</si>
  <si>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</si>
  <si>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</si>
  <si>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</si>
  <si>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</si>
  <si>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</si>
  <si>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</si>
  <si>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</si>
  <si>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</si>
  <si>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</si>
  <si>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</si>
  <si>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</si>
  <si>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</si>
  <si>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</si>
  <si>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</si>
  <si>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</si>
  <si>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</si>
  <si>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</si>
  <si>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</si>
  <si>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</si>
  <si>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</si>
  <si>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</si>
  <si>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</si>
  <si>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</si>
  <si>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</si>
  <si>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</si>
  <si>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</si>
  <si>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</si>
  <si>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</si>
  <si>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</si>
  <si>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</si>
  <si>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</si>
  <si>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</si>
  <si>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</si>
  <si>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</si>
  <si>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</si>
  <si>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</si>
  <si>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</si>
  <si>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</si>
  <si>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</si>
  <si>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</si>
  <si>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</si>
  <si>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</si>
  <si>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</si>
  <si>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</si>
  <si>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</si>
  <si>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</si>
  <si>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</si>
  <si>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</si>
  <si>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</si>
  <si>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</si>
  <si>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</si>
  <si>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</si>
  <si>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</si>
  <si>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</si>
  <si>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</si>
  <si>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</si>
  <si>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</si>
  <si>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</si>
  <si>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</si>
  <si>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</si>
  <si>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</si>
  <si>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</si>
  <si>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</si>
  <si>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</si>
  <si>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</si>
  <si>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</si>
  <si>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</si>
  <si>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</si>
  <si>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</si>
  <si>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</si>
  <si>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</si>
  <si>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</si>
  <si>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</si>
  <si>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</si>
  <si>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</si>
  <si>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</si>
  <si>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</si>
  <si>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</si>
  <si>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</si>
  <si>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</si>
  <si>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</si>
  <si>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</si>
  <si>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</si>
  <si>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</si>
  <si>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</si>
  <si>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</si>
  <si>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</si>
  <si>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</si>
  <si>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</si>
  <si>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</si>
  <si>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</si>
  <si>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</si>
  <si>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</si>
  <si>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</si>
  <si>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</si>
  <si>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</si>
  <si>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</si>
  <si>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</si>
  <si>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</si>
  <si>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</si>
  <si>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</si>
  <si>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</si>
  <si>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</si>
  <si>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</si>
  <si>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</si>
  <si>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</si>
  <si>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</si>
  <si>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</si>
  <si>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</si>
  <si>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</si>
  <si>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</si>
  <si>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</si>
  <si>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</si>
  <si>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</si>
  <si>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</si>
  <si>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</si>
  <si>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</si>
  <si>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</si>
  <si>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</si>
  <si>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</si>
  <si>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</si>
  <si>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</si>
  <si>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</si>
  <si>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</si>
  <si>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</si>
  <si>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</si>
  <si>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</si>
  <si>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</si>
  <si>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</si>
  <si>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</si>
  <si>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</si>
  <si>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</si>
  <si>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</si>
  <si>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</si>
  <si>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</si>
  <si>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</si>
  <si>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</si>
  <si>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</si>
  <si>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</si>
  <si>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</si>
  <si>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</si>
  <si>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</si>
  <si>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</si>
  <si>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</si>
  <si>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</si>
  <si>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</si>
  <si>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</si>
  <si>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</si>
  <si>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</si>
  <si>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</si>
  <si>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</si>
  <si>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</si>
  <si>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</si>
  <si>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</si>
  <si>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</si>
  <si>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</si>
  <si>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</si>
  <si>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</si>
  <si>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</si>
  <si>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</si>
  <si>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</si>
  <si>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</si>
  <si>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</si>
  <si>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</si>
  <si>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</si>
  <si>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</si>
  <si>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</si>
  <si>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</si>
  <si>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</si>
  <si>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</si>
  <si>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</si>
  <si>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</si>
  <si>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</si>
  <si>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</si>
  <si>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</si>
  <si>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</si>
  <si>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</si>
  <si>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</si>
  <si>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</si>
  <si>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</si>
  <si>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</si>
  <si>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</si>
  <si>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</si>
  <si>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</si>
  <si>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</si>
  <si>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</si>
  <si>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</si>
  <si>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</si>
  <si>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</si>
  <si>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</si>
  <si>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</si>
  <si>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</si>
  <si>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</si>
  <si>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</si>
  <si>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</si>
  <si>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</si>
  <si>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</si>
  <si>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</si>
  <si>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</si>
  <si>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</si>
  <si>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</si>
  <si>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</si>
  <si>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</si>
  <si>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</si>
  <si>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</si>
  <si>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</si>
  <si>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</si>
  <si>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</si>
  <si>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</si>
  <si>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</si>
  <si>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</si>
  <si>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</si>
  <si>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</si>
  <si>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</si>
  <si>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</si>
  <si>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</si>
  <si>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</si>
  <si>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</si>
  <si>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</si>
  <si>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</si>
  <si>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</si>
  <si>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</si>
  <si>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</si>
  <si>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</si>
  <si>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</si>
  <si>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</si>
  <si>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</si>
  <si>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</si>
  <si>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</si>
  <si>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</si>
  <si>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</si>
  <si>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</si>
  <si>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</si>
  <si>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</si>
  <si>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</si>
  <si>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</si>
  <si>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</si>
  <si>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</si>
  <si>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</si>
  <si>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</si>
  <si>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</si>
  <si>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</si>
  <si>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</si>
  <si>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</si>
  <si>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</si>
  <si>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</si>
  <si>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</si>
  <si>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</si>
  <si>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</si>
  <si>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</si>
  <si>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</si>
  <si>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</si>
  <si>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</si>
  <si>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</si>
  <si>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</si>
  <si>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</si>
  <si>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</si>
  <si>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</si>
  <si>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</si>
  <si>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</si>
  <si>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</si>
  <si>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</si>
  <si>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</si>
  <si>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</si>
  <si>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</si>
  <si>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</si>
  <si>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</si>
  <si>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</si>
  <si>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</si>
  <si>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</si>
  <si>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</si>
  <si>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</si>
  <si>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</si>
  <si>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</si>
  <si>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</si>
  <si>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</si>
  <si>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</si>
  <si>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</si>
  <si>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</si>
  <si>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</si>
  <si>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</si>
  <si>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</si>
  <si>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</si>
  <si>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</si>
  <si>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</si>
  <si>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</si>
  <si>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</si>
  <si>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</si>
  <si>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</si>
  <si>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</si>
  <si>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</si>
  <si>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</si>
  <si>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</si>
  <si>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</si>
  <si>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</si>
  <si>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</si>
  <si>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</si>
  <si>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</si>
  <si>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</si>
  <si>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</si>
  <si>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</si>
  <si>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</si>
  <si>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</si>
  <si>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</si>
  <si>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</si>
  <si>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</si>
  <si>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</si>
  <si>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</si>
  <si>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</si>
  <si>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</si>
  <si>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</si>
  <si>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</si>
  <si>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</si>
  <si>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</si>
  <si>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</si>
  <si>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</si>
  <si>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</si>
  <si>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</si>
  <si>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</si>
  <si>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</si>
  <si>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</si>
  <si>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</si>
  <si>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</si>
  <si>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</si>
  <si>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</si>
  <si>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</si>
  <si>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</si>
  <si>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</si>
  <si>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</si>
  <si>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</si>
  <si>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</si>
  <si>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</si>
  <si>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</si>
  <si>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</si>
  <si>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</si>
  <si>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</si>
  <si>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</si>
  <si>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</si>
  <si>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</si>
  <si>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</si>
  <si>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</si>
  <si>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</si>
  <si>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</si>
  <si>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</si>
  <si>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</si>
  <si>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</si>
  <si>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</si>
  <si>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</si>
  <si>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</si>
  <si>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</si>
  <si>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</si>
  <si>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</si>
  <si>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</si>
  <si>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</si>
  <si>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</si>
  <si>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</si>
  <si>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</si>
  <si>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</si>
  <si>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</si>
  <si>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</si>
  <si>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</si>
  <si>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</si>
  <si>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</si>
  <si>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</si>
  <si>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</si>
  <si>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</si>
  <si>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</si>
  <si>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</si>
  <si>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</si>
  <si>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</si>
  <si>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</si>
  <si>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</si>
  <si>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</si>
  <si>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</si>
  <si>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</si>
  <si>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</si>
  <si>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</si>
  <si>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</si>
  <si>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</si>
  <si>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</si>
  <si>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</si>
  <si>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</si>
  <si>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</si>
  <si>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</si>
  <si>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</si>
  <si>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</si>
  <si>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</si>
  <si>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</si>
  <si>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</si>
  <si>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</si>
  <si>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</si>
  <si>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</si>
  <si>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</si>
  <si>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</si>
  <si>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</si>
  <si>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</si>
  <si>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</si>
  <si>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</si>
  <si>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</si>
  <si>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</si>
  <si>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</si>
  <si>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</si>
  <si>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</si>
  <si>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</si>
  <si>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</si>
  <si>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</si>
  <si>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</si>
  <si>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</si>
  <si>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</si>
  <si>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</si>
  <si>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</si>
  <si>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</si>
  <si>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</si>
  <si>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</si>
  <si>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</si>
  <si>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</si>
  <si>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</si>
  <si>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</si>
  <si>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</si>
  <si>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</si>
  <si>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</si>
  <si>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</si>
  <si>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</si>
  <si>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</si>
  <si>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</si>
  <si>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</si>
  <si>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</si>
  <si>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</si>
  <si>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</si>
  <si>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</si>
  <si>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</si>
  <si>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</si>
  <si>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</si>
  <si>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</si>
  <si>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</si>
  <si>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</si>
  <si>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</si>
  <si>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</si>
  <si>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</si>
  <si>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</si>
  <si>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</si>
  <si>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</si>
  <si>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</si>
  <si>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</si>
  <si>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</si>
  <si>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</si>
  <si>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</si>
  <si>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</si>
  <si>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</si>
  <si>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</si>
  <si>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</si>
  <si>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</si>
  <si>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</si>
  <si>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</si>
  <si>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</si>
  <si>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</si>
  <si>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</si>
  <si>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</si>
  <si>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</si>
  <si>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</si>
  <si>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</si>
  <si>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</si>
  <si>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</si>
  <si>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</si>
  <si>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</si>
  <si>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</si>
  <si>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</si>
  <si>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</si>
  <si>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</si>
  <si>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</si>
  <si>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</si>
  <si>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</si>
  <si>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</si>
  <si>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</si>
  <si>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</si>
  <si>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</si>
  <si>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</si>
  <si>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</si>
  <si>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</si>
  <si>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</si>
  <si>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</si>
  <si>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</si>
  <si>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</si>
  <si>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</si>
  <si>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</si>
  <si>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</si>
  <si>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</si>
  <si>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</si>
  <si>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</si>
  <si>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</si>
  <si>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</si>
  <si>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</si>
  <si>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</si>
  <si>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</si>
  <si>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</si>
  <si>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</si>
  <si>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</si>
  <si>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</si>
  <si>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</si>
  <si>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</si>
  <si>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</si>
  <si>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</si>
  <si>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</si>
  <si>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</si>
  <si>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</si>
  <si>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</si>
  <si>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</si>
  <si>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</si>
  <si>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</si>
  <si>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</si>
  <si>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</si>
  <si>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</si>
  <si>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</si>
  <si>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</si>
  <si>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</si>
  <si>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</si>
  <si>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</si>
  <si>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</si>
  <si>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</si>
  <si>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</si>
  <si>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</si>
  <si>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</si>
  <si>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</si>
  <si>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</si>
  <si>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</si>
  <si>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</si>
  <si>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</si>
  <si>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</si>
  <si>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</si>
  <si>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</si>
  <si>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</si>
  <si>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</si>
  <si>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</si>
  <si>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</si>
  <si>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</si>
  <si>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</si>
  <si>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</si>
  <si>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</si>
  <si>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</si>
  <si>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</si>
  <si>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</si>
  <si>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</si>
  <si>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</si>
  <si>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</si>
  <si>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</si>
  <si>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</si>
  <si>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</si>
  <si>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</si>
  <si>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</si>
  <si>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</si>
  <si>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</si>
  <si>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</si>
  <si>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</si>
  <si>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</si>
  <si>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</si>
  <si>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</si>
  <si>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</si>
  <si>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</si>
  <si>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</si>
  <si>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</si>
  <si>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</si>
  <si>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</si>
  <si>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</si>
  <si>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</si>
  <si>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</si>
  <si>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</si>
  <si>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</si>
  <si>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</si>
  <si>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</si>
  <si>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</si>
  <si>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</si>
  <si>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</si>
  <si>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</si>
  <si>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</si>
  <si>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</si>
  <si>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</si>
  <si>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</si>
  <si>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</si>
  <si>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</si>
  <si>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</si>
  <si>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</si>
  <si>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</si>
  <si>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</si>
  <si>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</si>
  <si>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</si>
  <si>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</si>
  <si>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</si>
  <si>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</si>
  <si>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</si>
  <si>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</si>
  <si>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</si>
  <si>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</si>
  <si>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</si>
  <si>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</si>
  <si>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</si>
  <si>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</si>
  <si>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</si>
  <si>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</si>
  <si>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</si>
  <si>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</si>
  <si>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</si>
  <si>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</si>
  <si>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</si>
  <si>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</si>
  <si>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</si>
  <si>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</si>
  <si>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</si>
  <si>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</si>
  <si>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</si>
  <si>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</si>
  <si>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</si>
  <si>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</si>
  <si>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</si>
  <si>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</si>
  <si>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</si>
  <si>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</si>
  <si>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</si>
  <si>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</si>
  <si>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</si>
  <si>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</si>
  <si>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</si>
  <si>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</si>
  <si>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</si>
  <si>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</si>
  <si>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</si>
  <si>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</si>
  <si>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</si>
  <si>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</si>
  <si>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</si>
  <si>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</si>
  <si>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</si>
  <si>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</si>
  <si>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</si>
  <si>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</si>
  <si>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</si>
  <si>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</si>
  <si>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</si>
  <si>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</si>
  <si>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</si>
  <si>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</si>
  <si>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</si>
  <si>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</si>
  <si>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</si>
  <si>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</si>
  <si>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</si>
  <si>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</si>
  <si>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</si>
  <si>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</si>
  <si>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</si>
  <si>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</si>
  <si>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</si>
  <si>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</si>
  <si>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</si>
  <si>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</si>
  <si>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</si>
  <si>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</si>
  <si>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</si>
  <si>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</si>
  <si>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</si>
  <si>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</si>
  <si>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</si>
  <si>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</si>
  <si>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</si>
  <si>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</si>
  <si>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</si>
  <si>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</si>
  <si>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</si>
  <si>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</si>
  <si>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</si>
  <si>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</si>
  <si>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</si>
  <si>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</si>
  <si>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</si>
  <si>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</si>
  <si>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</si>
  <si>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</si>
  <si>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</si>
  <si>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</si>
  <si>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</si>
  <si>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</si>
  <si>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</si>
  <si>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</si>
  <si>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</si>
  <si>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</si>
  <si>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</si>
  <si>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</si>
  <si>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</si>
  <si>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</si>
  <si>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</si>
  <si>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</si>
  <si>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</si>
  <si>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</si>
  <si>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</si>
  <si>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</si>
  <si>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</si>
  <si>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</si>
  <si>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</si>
  <si>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</si>
  <si>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</si>
  <si>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</si>
  <si>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</si>
  <si>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</si>
  <si>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</si>
  <si>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</si>
  <si>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</si>
  <si>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</si>
  <si>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</si>
  <si>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</si>
  <si>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</si>
  <si>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</si>
  <si>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</si>
  <si>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</si>
  <si>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</si>
  <si>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</si>
  <si>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</si>
  <si>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</si>
  <si>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</si>
  <si>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</si>
  <si>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</si>
  <si>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</si>
  <si>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</si>
  <si>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</si>
  <si>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</si>
  <si>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</si>
  <si>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</si>
  <si>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</si>
  <si>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</si>
  <si>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</si>
  <si>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</si>
  <si>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</si>
  <si>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</si>
  <si>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</si>
  <si>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</si>
  <si>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</si>
  <si>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</si>
  <si>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</si>
  <si>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</si>
  <si>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</si>
  <si>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</si>
  <si>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</si>
  <si>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</si>
  <si>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</si>
  <si>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</si>
  <si>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</si>
  <si>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</si>
  <si>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</si>
  <si>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</si>
  <si>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</si>
  <si>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</si>
  <si>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</si>
  <si>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</si>
  <si>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</si>
  <si>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</si>
  <si>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</si>
  <si>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</si>
  <si>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</si>
  <si>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</si>
  <si>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</si>
  <si>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</si>
  <si>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</si>
  <si>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</si>
  <si>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</si>
  <si>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</si>
  <si>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</si>
  <si>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</si>
  <si>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</si>
  <si>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</si>
  <si>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</si>
  <si>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</si>
  <si>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</si>
  <si>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</si>
  <si>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</si>
  <si>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</si>
  <si>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</si>
  <si>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</si>
  <si>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</si>
  <si>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</si>
  <si>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</si>
  <si>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</si>
  <si>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</si>
  <si>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</si>
  <si>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</si>
  <si>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</si>
  <si>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</si>
  <si>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</si>
  <si>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</si>
  <si>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</si>
  <si>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</si>
  <si>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</si>
  <si>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</si>
  <si>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</si>
  <si>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</si>
  <si>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</si>
  <si>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</si>
  <si>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</si>
  <si>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</si>
  <si>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</si>
  <si>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</si>
  <si>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</si>
  <si>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</si>
  <si>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</si>
  <si>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</si>
  <si>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</si>
  <si>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</si>
  <si>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</si>
  <si>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</si>
  <si>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</si>
  <si>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</si>
  <si>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</si>
  <si>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</si>
  <si>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</si>
  <si>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</si>
  <si>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</si>
  <si>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</si>
  <si>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</si>
  <si>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</si>
  <si>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</si>
  <si>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</si>
  <si>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</si>
  <si>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</si>
  <si>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</si>
  <si>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</si>
  <si>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</si>
  <si>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</si>
  <si>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</si>
  <si>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</si>
  <si>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</si>
  <si>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</si>
  <si>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</si>
  <si>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</si>
  <si>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</si>
  <si>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</si>
  <si>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</si>
  <si>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</si>
  <si>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</si>
  <si>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</si>
  <si>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</si>
  <si>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</si>
  <si>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</si>
  <si>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</si>
  <si>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</si>
  <si>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</si>
  <si>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</si>
  <si>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</si>
  <si>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</si>
  <si>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</si>
  <si>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</si>
  <si>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</si>
  <si>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</si>
  <si>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</si>
  <si>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</si>
  <si>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</si>
  <si>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</si>
  <si>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</si>
  <si>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</si>
  <si>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</si>
  <si>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</si>
  <si>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</si>
  <si>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</si>
  <si>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</si>
  <si>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</si>
  <si>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</si>
  <si>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</si>
  <si>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</si>
  <si>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</si>
  <si>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</si>
  <si>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</si>
  <si>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</si>
  <si>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</si>
  <si>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</si>
  <si>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</si>
  <si>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</si>
  <si>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</si>
  <si>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</si>
  <si>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</si>
  <si>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</si>
  <si>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</si>
  <si>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</si>
  <si>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</si>
  <si>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</si>
  <si>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</si>
  <si>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</si>
  <si>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</si>
  <si>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</si>
  <si>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</si>
  <si>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</si>
  <si>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</si>
  <si>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</si>
  <si>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</si>
  <si>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</si>
  <si>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</si>
  <si>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</si>
  <si>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</si>
  <si>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</si>
  <si>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</si>
  <si>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</si>
  <si>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</si>
  <si>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</si>
  <si>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</si>
  <si>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</si>
  <si>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</si>
  <si>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</si>
  <si>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</si>
  <si>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</si>
  <si>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</si>
  <si>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</si>
  <si>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</si>
  <si>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</si>
  <si>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</si>
  <si>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</si>
  <si>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</si>
  <si>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</si>
  <si>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</si>
  <si>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</si>
  <si>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</si>
  <si>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</si>
  <si>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</si>
  <si>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</si>
  <si>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</si>
  <si>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</si>
  <si>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</si>
  <si>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</si>
  <si>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</si>
  <si>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</si>
  <si>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</si>
  <si>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</si>
  <si>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</si>
  <si>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</si>
  <si>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</si>
  <si>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</si>
  <si>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</si>
  <si>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</si>
  <si>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</si>
  <si>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</si>
  <si>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</si>
  <si>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</si>
  <si>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</si>
  <si>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</si>
  <si>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</si>
  <si>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</si>
  <si>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</si>
  <si>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</si>
  <si>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</si>
  <si>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</si>
  <si>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</si>
  <si>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</si>
  <si>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</si>
  <si>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</si>
  <si>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</si>
  <si>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</si>
  <si>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</si>
  <si>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</si>
  <si>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</si>
  <si>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</si>
  <si>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</si>
  <si>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</si>
  <si>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</si>
  <si>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</si>
  <si>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</si>
  <si>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</si>
  <si>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</si>
  <si>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</si>
  <si>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</si>
  <si>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</si>
  <si>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</si>
  <si>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</si>
  <si>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</si>
  <si>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</si>
  <si>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</si>
  <si>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</si>
  <si>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</si>
  <si>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</si>
  <si>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</si>
  <si>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</si>
  <si>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</si>
  <si>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</si>
  <si>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</si>
  <si>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</si>
  <si>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</si>
  <si>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</si>
  <si>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</si>
  <si>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</si>
  <si>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</si>
  <si>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</si>
  <si>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</si>
  <si>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</si>
  <si>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</si>
  <si>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</si>
  <si>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</si>
  <si>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</si>
  <si>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</si>
  <si>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</si>
  <si>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</si>
  <si>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</si>
  <si>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</si>
  <si>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</si>
  <si>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</si>
  <si>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</si>
  <si>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</si>
  <si>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</si>
  <si>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</si>
  <si>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</si>
  <si>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</si>
  <si>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</si>
  <si>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</si>
  <si>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</si>
  <si>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</si>
  <si>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</si>
  <si>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</si>
  <si>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</si>
  <si>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</si>
  <si>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</si>
  <si>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</si>
  <si>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</si>
  <si>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</si>
  <si>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</si>
  <si>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</si>
  <si>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</si>
  <si>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</si>
  <si>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</si>
  <si>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</si>
  <si>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</si>
  <si>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</si>
  <si>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</si>
  <si>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</si>
  <si>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</si>
  <si>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</si>
  <si>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</si>
  <si>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</si>
  <si>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</si>
  <si>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</si>
  <si>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</si>
  <si>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</si>
  <si>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</si>
  <si>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</si>
  <si>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</si>
  <si>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</si>
  <si>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</si>
  <si>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</si>
  <si>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</si>
  <si>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</si>
  <si>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</si>
  <si>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</si>
  <si>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</si>
  <si>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</si>
  <si>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</si>
  <si>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</si>
  <si>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</si>
  <si>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</si>
  <si>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</si>
  <si>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</si>
  <si>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</si>
  <si>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</si>
  <si>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</si>
  <si>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</si>
  <si>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</si>
  <si>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</si>
  <si>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</si>
  <si>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</si>
  <si>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</si>
  <si>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</si>
  <si>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</si>
  <si>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</si>
  <si>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</si>
  <si>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</si>
  <si>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</si>
  <si>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</si>
  <si>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</si>
  <si>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</si>
  <si>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</si>
  <si>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</si>
  <si>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</si>
  <si>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</si>
  <si>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</si>
  <si>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</si>
  <si>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</si>
  <si>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</si>
  <si>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</si>
  <si>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</si>
  <si>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</si>
  <si>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</si>
  <si>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</si>
  <si>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</si>
  <si>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</si>
  <si>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</si>
  <si>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</si>
  <si>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</si>
  <si>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</si>
  <si>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</si>
  <si>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</si>
  <si>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</si>
  <si>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</si>
  <si>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</si>
  <si>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</si>
  <si>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</si>
  <si>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</si>
  <si>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</si>
  <si>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</si>
  <si>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</si>
  <si>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</si>
  <si>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</si>
  <si>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</si>
  <si>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</si>
  <si>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</si>
  <si>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</si>
  <si>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</si>
  <si>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</si>
  <si>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</si>
  <si>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</si>
  <si>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</si>
  <si>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</si>
  <si>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</si>
  <si>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</si>
  <si>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</si>
  <si>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</si>
  <si>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</si>
  <si>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</si>
  <si>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</si>
  <si>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</si>
  <si>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</si>
  <si>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</si>
  <si>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</si>
  <si>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</si>
  <si>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</si>
  <si>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</si>
  <si>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</si>
  <si>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</si>
  <si>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</si>
  <si>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</si>
  <si>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</si>
  <si>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</si>
  <si>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</si>
  <si>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</si>
  <si>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</si>
  <si>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</si>
  <si>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</si>
  <si>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</si>
  <si>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</si>
  <si>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</si>
  <si>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</si>
  <si>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</si>
  <si>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</si>
  <si>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</si>
  <si>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</si>
  <si>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</si>
  <si>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</si>
  <si>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</si>
  <si>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</si>
  <si>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</si>
  <si>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</si>
  <si>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</si>
  <si>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</si>
  <si>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</si>
  <si>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</si>
  <si>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</si>
  <si>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</si>
  <si>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</si>
  <si>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</si>
  <si>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</si>
  <si>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</si>
  <si>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</si>
  <si>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</si>
  <si>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</si>
  <si>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</si>
  <si>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</si>
  <si>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</si>
  <si>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</si>
  <si>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</si>
  <si>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</si>
  <si>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</si>
  <si>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</si>
  <si>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</si>
  <si>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</si>
  <si>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</si>
  <si>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</si>
  <si>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</si>
  <si>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</si>
  <si>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</si>
  <si>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</si>
  <si>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</si>
  <si>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</si>
  <si>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</si>
  <si>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</si>
  <si>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</si>
  <si>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</si>
  <si>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</si>
  <si>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</si>
  <si>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</si>
  <si>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</si>
  <si>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</si>
  <si>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</si>
  <si>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</si>
  <si>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</si>
  <si>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</si>
  <si>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</si>
  <si>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</si>
  <si>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</si>
  <si>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</si>
  <si>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</si>
  <si>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</si>
  <si>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</si>
  <si>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</si>
  <si>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</si>
  <si>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</si>
  <si>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</si>
  <si>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</si>
  <si>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</si>
  <si>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</si>
  <si>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</si>
  <si>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</si>
  <si>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</si>
  <si>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</si>
  <si>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</si>
  <si>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</si>
  <si>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</si>
  <si>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</si>
  <si>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</si>
  <si>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</si>
  <si>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</si>
  <si>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</si>
  <si>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</si>
  <si>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</si>
  <si>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</si>
  <si>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</si>
  <si>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</si>
  <si>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</si>
  <si>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</si>
  <si>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</si>
  <si>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</si>
  <si>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</si>
  <si>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</si>
  <si>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</si>
  <si>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</si>
  <si>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</si>
  <si>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</si>
  <si>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</si>
  <si>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</si>
  <si>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</si>
  <si>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</si>
  <si>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</si>
  <si>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</si>
  <si>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</si>
  <si>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</si>
  <si>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</si>
  <si>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</si>
  <si>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</si>
  <si>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</si>
  <si>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</si>
  <si>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</si>
  <si>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</si>
  <si>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</si>
  <si>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</si>
  <si>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</si>
  <si>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</si>
  <si>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</si>
  <si>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</si>
  <si>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</si>
  <si>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</si>
  <si>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</si>
  <si>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</si>
  <si>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</si>
  <si>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</si>
  <si>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</si>
  <si>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</si>
  <si>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</si>
  <si>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</si>
  <si>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</si>
  <si>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</si>
  <si>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</si>
  <si>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</si>
  <si>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</si>
  <si>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</si>
  <si>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</si>
  <si>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</si>
  <si>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</si>
  <si>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</si>
  <si>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</si>
  <si>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</si>
  <si>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</si>
  <si>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</si>
  <si>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</si>
  <si>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</si>
  <si>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</si>
  <si>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</si>
  <si>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</si>
  <si>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</si>
  <si>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</si>
  <si>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</si>
  <si>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</si>
  <si>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</si>
  <si>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</si>
  <si>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</si>
  <si>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</si>
  <si>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</si>
  <si>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</si>
  <si>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</si>
  <si>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</si>
  <si>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</si>
  <si>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</si>
  <si>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</si>
  <si>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</si>
  <si>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</si>
  <si>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</si>
  <si>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</si>
  <si>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</si>
  <si>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</si>
  <si>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</si>
  <si>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</si>
  <si>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</si>
  <si>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</si>
  <si>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</si>
  <si>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</si>
  <si>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</si>
  <si>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</si>
  <si>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</si>
  <si>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</si>
  <si>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</si>
  <si>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</si>
  <si>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</si>
  <si>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</si>
  <si>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</si>
  <si>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</si>
  <si>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</si>
  <si>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</si>
  <si>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</si>
  <si>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</si>
  <si>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</si>
  <si>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</si>
  <si>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</si>
  <si>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</si>
  <si>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</si>
  <si>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</si>
  <si>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</si>
  <si>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</si>
  <si>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</si>
  <si>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</si>
  <si>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</si>
  <si>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</si>
  <si>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</si>
  <si>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</si>
  <si>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</si>
  <si>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</si>
  <si>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</si>
  <si>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</si>
  <si>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</si>
  <si>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</si>
  <si>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</si>
  <si>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</si>
  <si>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</si>
  <si>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</si>
  <si>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</si>
  <si>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</si>
  <si>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</si>
  <si>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</si>
  <si>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</si>
  <si>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</si>
  <si>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</si>
  <si>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</si>
  <si>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</si>
  <si>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</si>
  <si>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</si>
  <si>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</si>
  <si>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</si>
  <si>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</si>
  <si>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</si>
  <si>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</si>
  <si>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</si>
  <si>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</si>
  <si>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</si>
  <si>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</si>
  <si>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</si>
  <si>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</si>
  <si>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</si>
  <si>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</si>
  <si>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</si>
  <si>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</si>
  <si>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</si>
  <si>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</si>
  <si>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</si>
  <si>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</si>
  <si>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</si>
  <si>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</si>
  <si>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</si>
  <si>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</si>
  <si>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</si>
  <si>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</si>
  <si>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</si>
  <si>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</si>
  <si>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</si>
  <si>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</si>
  <si>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</si>
  <si>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</si>
  <si>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</si>
  <si>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</si>
  <si>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</si>
  <si>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</si>
  <si>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</si>
  <si>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</si>
  <si>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</si>
  <si>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</si>
  <si>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</si>
  <si>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</si>
  <si>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</si>
  <si>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</si>
  <si>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</si>
  <si>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</si>
  <si>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</si>
  <si>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</si>
  <si>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</si>
  <si>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</si>
  <si>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</si>
  <si>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</si>
  <si>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</si>
  <si>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</si>
  <si>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</si>
  <si>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</si>
  <si>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</si>
  <si>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</si>
  <si>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</si>
  <si>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</si>
  <si>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</si>
  <si>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</si>
  <si>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</si>
  <si>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</si>
  <si>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</si>
  <si>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</si>
  <si>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</si>
  <si>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</si>
  <si>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</si>
  <si>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</si>
  <si>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</si>
  <si>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</si>
  <si>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</si>
  <si>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</si>
  <si>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</si>
  <si>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</si>
  <si>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</si>
  <si>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</si>
  <si>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</si>
  <si>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</si>
  <si>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</si>
  <si>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</si>
  <si>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</si>
  <si>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</si>
  <si>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</si>
  <si>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</si>
  <si>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</si>
  <si>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</si>
  <si>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</si>
  <si>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</si>
  <si>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</si>
  <si>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</si>
  <si>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</si>
  <si>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</si>
  <si>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</si>
  <si>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</si>
  <si>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</si>
  <si>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</si>
  <si>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</si>
  <si>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</si>
  <si>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</si>
  <si>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</si>
  <si>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</si>
  <si>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</si>
  <si>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</si>
  <si>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</si>
  <si>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</si>
  <si>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</si>
  <si>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</si>
  <si>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</si>
  <si>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</si>
  <si>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</si>
  <si>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</si>
  <si>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</si>
  <si>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</si>
  <si>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</si>
  <si>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</si>
  <si>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</si>
  <si>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</si>
  <si>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</si>
  <si>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</si>
  <si>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</si>
  <si>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</si>
  <si>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</si>
  <si>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</si>
  <si>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</si>
  <si>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</si>
  <si>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</si>
  <si>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</si>
  <si>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</si>
  <si>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</si>
  <si>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</si>
  <si>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</si>
  <si>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</si>
  <si>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</si>
  <si>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</si>
  <si>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</si>
  <si>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</si>
  <si>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</si>
  <si>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</si>
  <si>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</si>
  <si>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</si>
  <si>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</si>
  <si>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</si>
  <si>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</si>
  <si>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</si>
  <si>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</si>
  <si>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</si>
  <si>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</si>
  <si>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</si>
  <si>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</si>
  <si>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</si>
  <si>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</si>
  <si>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</si>
  <si>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</si>
  <si>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</si>
  <si>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</si>
  <si>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</si>
  <si>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</si>
  <si>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</si>
  <si>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</si>
  <si>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</si>
  <si>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</si>
  <si>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</si>
  <si>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</si>
  <si>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</si>
  <si>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</si>
  <si>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</si>
  <si>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</si>
  <si>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</si>
  <si>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</si>
  <si>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</si>
  <si>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</si>
  <si>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</si>
  <si>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</si>
  <si>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</si>
  <si>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</si>
  <si>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</si>
  <si>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</si>
  <si>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</si>
  <si>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</si>
  <si>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</si>
  <si>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</si>
  <si>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</si>
  <si>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</si>
  <si>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</si>
  <si>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</si>
  <si>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</si>
  <si>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</si>
  <si>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</si>
  <si>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</si>
  <si>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</si>
  <si>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</si>
  <si>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</si>
  <si>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</si>
  <si>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</si>
  <si>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</si>
  <si>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</si>
  <si>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</si>
  <si>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</si>
  <si>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</si>
  <si>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</si>
  <si>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</si>
  <si>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</si>
  <si>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</si>
  <si>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</si>
  <si>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</si>
  <si>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</si>
  <si>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</si>
  <si>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</si>
  <si>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</si>
  <si>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</si>
  <si>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</si>
  <si>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</si>
  <si>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</si>
  <si>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</si>
  <si>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</si>
  <si>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</si>
  <si>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</si>
  <si>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</si>
  <si>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</si>
  <si>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</si>
  <si>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</si>
  <si>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</si>
  <si>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</si>
  <si>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</si>
  <si>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</si>
  <si>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</si>
  <si>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</si>
  <si>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</si>
  <si>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</si>
  <si>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</si>
  <si>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</si>
  <si>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</si>
  <si>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</si>
  <si>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</si>
  <si>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</si>
  <si>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</si>
  <si>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</si>
  <si>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</si>
  <si>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</si>
  <si>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</si>
  <si>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</si>
  <si>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</si>
  <si>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</si>
  <si>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</si>
  <si>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</si>
  <si>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</si>
  <si>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</si>
  <si>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</si>
  <si>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</si>
  <si>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</si>
  <si>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</si>
  <si>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</si>
  <si>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</si>
  <si>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</si>
  <si>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</si>
  <si>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</si>
  <si>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</si>
  <si>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</si>
  <si>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</si>
  <si>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</si>
  <si>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</si>
  <si>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</si>
  <si>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</si>
  <si>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</si>
  <si>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</si>
  <si>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</si>
  <si>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</si>
  <si>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</si>
  <si>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</si>
  <si>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</si>
  <si>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</si>
  <si>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</si>
  <si>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</si>
  <si>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</si>
  <si>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</si>
  <si>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</si>
  <si>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</si>
  <si>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</si>
  <si>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</si>
  <si>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</si>
  <si>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</si>
  <si>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</si>
  <si>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</si>
  <si>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</si>
  <si>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</si>
  <si>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</si>
  <si>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</si>
  <si>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</si>
  <si>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</si>
  <si>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</si>
  <si>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</si>
  <si>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</si>
  <si>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</si>
  <si>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</si>
  <si>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</si>
  <si>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</si>
  <si>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</si>
  <si>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</si>
  <si>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</si>
  <si>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</si>
  <si>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</si>
  <si>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</si>
  <si>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</si>
  <si>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</si>
  <si>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</si>
  <si>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</si>
  <si>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</si>
  <si>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</si>
  <si>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</si>
  <si>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</si>
  <si>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</si>
  <si>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</si>
  <si>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</si>
  <si>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</si>
  <si>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</si>
  <si>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</si>
  <si>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</si>
  <si>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</si>
  <si>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</si>
  <si>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</si>
  <si>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</si>
  <si>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</si>
  <si>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</si>
  <si>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</si>
  <si>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</si>
  <si>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</si>
  <si>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</si>
  <si>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</si>
  <si>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</si>
  <si>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</si>
  <si>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</si>
  <si>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</si>
  <si>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</si>
  <si>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</si>
  <si>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</si>
  <si>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</si>
  <si>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</si>
  <si>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</si>
  <si>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</si>
  <si>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</si>
  <si>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</si>
  <si>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</si>
  <si>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</si>
  <si>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</si>
  <si>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</si>
  <si>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</si>
  <si>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</si>
  <si>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</si>
  <si>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</si>
  <si>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</si>
  <si>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</si>
  <si>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</si>
  <si>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</si>
  <si>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</si>
  <si>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</si>
  <si>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</si>
  <si>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</si>
  <si>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</si>
  <si>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</si>
  <si>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</si>
  <si>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</si>
  <si>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</si>
  <si>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</si>
  <si>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</si>
  <si>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</si>
  <si>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</si>
  <si>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</si>
  <si>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</si>
  <si>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</si>
  <si>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</si>
  <si>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</si>
  <si>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</si>
  <si>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</si>
  <si>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</si>
  <si>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</si>
  <si>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</si>
  <si>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</si>
  <si>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</si>
  <si>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</si>
  <si>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</si>
  <si>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</si>
  <si>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</si>
  <si>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</si>
  <si>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</si>
  <si>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</si>
  <si>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</si>
  <si>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</si>
  <si>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</si>
  <si>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</si>
  <si>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</si>
  <si>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</si>
  <si>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</si>
  <si>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</si>
  <si>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</si>
  <si>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</si>
  <si>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</si>
  <si>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</si>
  <si>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</si>
  <si>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</si>
  <si>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</si>
  <si>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</si>
  <si>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</si>
  <si>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</si>
  <si>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</si>
  <si>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</si>
  <si>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</si>
  <si>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</si>
  <si>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</si>
  <si>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</si>
  <si>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</si>
  <si>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</si>
  <si>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</si>
  <si>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</si>
  <si>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</si>
  <si>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</si>
  <si>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</si>
  <si>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</si>
  <si>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</si>
  <si>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</si>
  <si>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</si>
  <si>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</si>
  <si>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</si>
  <si>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</si>
  <si>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</si>
  <si>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</si>
  <si>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</si>
  <si>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</si>
  <si>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</si>
  <si>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</si>
  <si>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</si>
  <si>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</si>
  <si>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</si>
  <si>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</si>
  <si>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</si>
  <si>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</si>
  <si>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</si>
  <si>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</si>
  <si>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</si>
  <si>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</si>
  <si>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</si>
  <si>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</si>
  <si>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</si>
  <si>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</si>
  <si>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</si>
  <si>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</si>
  <si>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</si>
  <si>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</si>
  <si>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</si>
  <si>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</si>
  <si>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</si>
  <si>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</si>
  <si>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</si>
  <si>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</si>
  <si>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</si>
  <si>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</si>
  <si>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</si>
  <si>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</si>
  <si>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</si>
  <si>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</si>
  <si>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</si>
  <si>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</si>
  <si>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</si>
  <si>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</si>
  <si>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</si>
  <si>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</si>
  <si>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</si>
  <si>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</si>
  <si>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</si>
  <si>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</si>
  <si>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</si>
  <si>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</si>
  <si>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</si>
  <si>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</si>
  <si>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</si>
  <si>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</si>
  <si>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</si>
  <si>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</si>
  <si>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</si>
  <si>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</si>
  <si>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</si>
  <si>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</si>
  <si>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</si>
  <si>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</si>
  <si>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</si>
  <si>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</si>
  <si>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</si>
  <si>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</si>
  <si>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</si>
  <si>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</si>
  <si>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</si>
  <si>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</si>
  <si>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</si>
  <si>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</si>
  <si>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</si>
  <si>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</si>
  <si>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</si>
  <si>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</si>
  <si>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</si>
  <si>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</si>
  <si>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</si>
  <si>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</si>
  <si>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</si>
  <si>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</si>
  <si>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</si>
  <si>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</si>
  <si>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</si>
  <si>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</si>
  <si>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</si>
  <si>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</si>
  <si>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</si>
  <si>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</si>
  <si>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</si>
  <si>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</si>
  <si>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</si>
  <si>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</si>
  <si>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</si>
  <si>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</si>
  <si>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</si>
  <si>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</si>
  <si>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</si>
  <si>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</si>
  <si>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</si>
  <si>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</si>
  <si>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</si>
  <si>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</si>
  <si>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</si>
  <si>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</si>
  <si>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</si>
  <si>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</si>
  <si>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</si>
  <si>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</si>
  <si>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</si>
  <si>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</si>
  <si>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</si>
  <si>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</si>
  <si>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</si>
  <si>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</si>
  <si>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</si>
  <si>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</si>
  <si>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</si>
  <si>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</si>
  <si>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</si>
  <si>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</si>
  <si>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</si>
  <si>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</si>
  <si>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</si>
  <si>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</si>
  <si>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</si>
  <si>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</si>
  <si>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</si>
  <si>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</si>
  <si>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</si>
  <si>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</si>
  <si>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</si>
  <si>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</si>
  <si>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</si>
  <si>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</si>
  <si>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</si>
  <si>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</si>
  <si>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</si>
  <si>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</si>
  <si>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</si>
  <si>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</si>
  <si>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</si>
  <si>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</si>
  <si>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</si>
  <si>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</si>
  <si>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</si>
  <si>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</si>
  <si>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</si>
  <si>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</si>
  <si>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</si>
  <si>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</si>
  <si>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</si>
  <si>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</si>
  <si>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</si>
  <si>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</si>
  <si>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</si>
  <si>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</si>
  <si>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</si>
  <si>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</si>
  <si>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</si>
  <si>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</si>
  <si>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</si>
  <si>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</si>
  <si>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</si>
  <si>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</si>
  <si>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</si>
  <si>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</si>
  <si>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</si>
  <si>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</si>
  <si>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</si>
  <si>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</si>
  <si>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</si>
  <si>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</si>
  <si>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</si>
  <si>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</si>
  <si>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</si>
  <si>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</si>
  <si>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</si>
  <si>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</si>
  <si>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</si>
  <si>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</si>
  <si>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</si>
  <si>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</si>
  <si>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</si>
  <si>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</si>
  <si>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</si>
  <si>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</si>
  <si>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</si>
  <si>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</si>
  <si>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</si>
  <si>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</si>
  <si>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</si>
  <si>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</si>
  <si>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</si>
  <si>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</si>
  <si>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</si>
  <si>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</si>
  <si>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</si>
  <si>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</si>
  <si>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</si>
  <si>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</si>
  <si>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</si>
  <si>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</si>
  <si>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</si>
  <si>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</si>
  <si>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</si>
  <si>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</si>
  <si>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</si>
  <si>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</si>
  <si>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</si>
  <si>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</si>
  <si>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</si>
  <si>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</si>
  <si>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</si>
  <si>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</si>
  <si>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</si>
  <si>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</si>
  <si>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</si>
  <si>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</si>
  <si>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</si>
  <si>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</si>
  <si>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</si>
  <si>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</si>
  <si>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</si>
  <si>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</si>
  <si>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</si>
  <si>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</si>
  <si>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</si>
  <si>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</si>
  <si>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</si>
  <si>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</si>
  <si>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</si>
  <si>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</si>
  <si>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</si>
  <si>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</si>
  <si>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</si>
  <si>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</si>
  <si>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</si>
  <si>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</si>
  <si>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</si>
  <si>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</si>
  <si>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</si>
  <si>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</si>
  <si>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</si>
  <si>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</si>
  <si>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</si>
  <si>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</si>
  <si>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</si>
  <si>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</si>
  <si>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</si>
  <si>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</si>
  <si>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</si>
  <si>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</si>
  <si>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</si>
  <si>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</si>
  <si>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</si>
  <si>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</si>
  <si>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</si>
  <si>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</si>
  <si>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</si>
  <si>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</si>
  <si>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</si>
  <si>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</si>
  <si>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</si>
  <si>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</si>
  <si>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</si>
  <si>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</si>
  <si>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</si>
  <si>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</si>
  <si>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</si>
  <si>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</si>
  <si>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</si>
  <si>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</si>
  <si>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</si>
  <si>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</si>
  <si>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</si>
  <si>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</si>
  <si>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</si>
  <si>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</si>
  <si>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</si>
  <si>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</si>
  <si>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</si>
  <si>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</si>
  <si>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</si>
  <si>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</si>
  <si>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</si>
  <si>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</si>
  <si>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</si>
  <si>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</si>
  <si>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</si>
  <si>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</si>
  <si>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</si>
  <si>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</si>
  <si>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</si>
  <si>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</si>
  <si>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</si>
  <si>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</si>
  <si>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</si>
  <si>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</si>
  <si>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</si>
  <si>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</si>
  <si>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</si>
  <si>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</si>
  <si>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</si>
  <si>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</si>
  <si>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</si>
  <si>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</si>
  <si>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</si>
  <si>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</si>
  <si>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</si>
  <si>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</si>
  <si>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</si>
  <si>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</si>
  <si>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</si>
  <si>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</si>
  <si>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</si>
  <si>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</si>
  <si>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</si>
  <si>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</si>
  <si>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</si>
  <si>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</si>
  <si>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</si>
  <si>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</si>
  <si>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</si>
  <si>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</si>
  <si>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</si>
  <si>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</si>
  <si>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</si>
  <si>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</si>
  <si>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</si>
  <si>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</si>
  <si>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</si>
  <si>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</si>
  <si>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</si>
  <si>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</si>
  <si>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</si>
  <si>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</si>
  <si>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</si>
  <si>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</si>
  <si>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</si>
  <si>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</si>
  <si>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</si>
  <si>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</si>
  <si>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</si>
  <si>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</si>
  <si>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</si>
  <si>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</si>
  <si>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</si>
  <si>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</si>
  <si>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</si>
  <si>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</si>
  <si>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</si>
  <si>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</si>
  <si>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</si>
  <si>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</si>
  <si>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</si>
  <si>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</si>
  <si>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</si>
  <si>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</si>
  <si>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</si>
  <si>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</si>
  <si>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</si>
  <si>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</si>
  <si>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</si>
  <si>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</si>
  <si>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</si>
  <si>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</si>
  <si>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</si>
  <si>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</si>
  <si>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</si>
  <si>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</si>
  <si>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</si>
  <si>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</si>
  <si>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</si>
  <si>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</si>
  <si>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</si>
  <si>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</si>
  <si>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</si>
  <si>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</si>
  <si>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</si>
  <si>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</si>
  <si>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</si>
  <si>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</si>
  <si>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</si>
  <si>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</si>
  <si>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</si>
  <si>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</si>
  <si>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</si>
  <si>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</si>
  <si>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</si>
  <si>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</si>
  <si>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</si>
  <si>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</si>
  <si>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</si>
  <si>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</si>
  <si>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</si>
  <si>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</si>
  <si>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</si>
  <si>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</si>
  <si>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</si>
  <si>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</si>
  <si>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</si>
  <si>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</si>
  <si>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</si>
  <si>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</si>
  <si>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</si>
  <si>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</si>
  <si>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</si>
  <si>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</si>
  <si>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</si>
  <si>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</si>
  <si>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</si>
  <si>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</si>
  <si>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</si>
  <si>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</si>
  <si>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</si>
  <si>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</si>
  <si>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</si>
  <si>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</si>
  <si>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</si>
  <si>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</si>
  <si>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</si>
  <si>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</si>
  <si>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</si>
  <si>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</si>
  <si>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</si>
  <si>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</si>
  <si>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</si>
  <si>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</si>
  <si>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</si>
  <si>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</si>
  <si>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</si>
  <si>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</si>
  <si>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</si>
  <si>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</si>
  <si>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</si>
  <si>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</si>
  <si>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</si>
  <si>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</si>
  <si>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</si>
  <si>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</si>
  <si>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</si>
  <si>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</si>
  <si>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</si>
  <si>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</si>
  <si>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</si>
  <si>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</si>
  <si>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</si>
  <si>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</si>
  <si>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</si>
  <si>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</si>
  <si>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</si>
  <si>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</si>
  <si>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</si>
  <si>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</si>
  <si>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</si>
  <si>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</si>
  <si>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</si>
  <si>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</si>
  <si>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</si>
  <si>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</si>
  <si>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</si>
  <si>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</si>
  <si>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</si>
  <si>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</si>
  <si>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</si>
  <si>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</si>
  <si>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</si>
  <si>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</si>
  <si>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</si>
  <si>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</si>
  <si>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</si>
  <si>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</si>
  <si>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</si>
  <si>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</si>
  <si>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</si>
  <si>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</si>
  <si>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</si>
  <si>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</si>
  <si>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</si>
  <si>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</si>
  <si>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</si>
  <si>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</si>
  <si>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</si>
  <si>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</si>
  <si>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</si>
  <si>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</si>
  <si>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</si>
  <si>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</si>
  <si>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</si>
  <si>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</si>
  <si>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</si>
  <si>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</si>
  <si>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</si>
  <si>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</si>
  <si>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</si>
  <si>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</si>
  <si>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</si>
  <si>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</si>
  <si>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</si>
  <si>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</si>
  <si>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</si>
  <si>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</si>
  <si>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</si>
  <si>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</si>
  <si>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</si>
  <si>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</si>
  <si>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</si>
  <si>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</si>
  <si>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</si>
  <si>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</si>
  <si>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</si>
  <si>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</si>
  <si>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</si>
  <si>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</si>
  <si>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</si>
  <si>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</si>
  <si>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</si>
  <si>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</si>
  <si>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</si>
  <si>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</si>
  <si>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</si>
  <si>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</si>
  <si>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</si>
  <si>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</si>
  <si>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</si>
  <si>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</si>
  <si>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</si>
  <si>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</si>
  <si>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</si>
  <si>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</si>
  <si>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</si>
  <si>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</si>
  <si>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</si>
  <si>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</si>
  <si>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</si>
  <si>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</si>
  <si>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</si>
  <si>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</si>
  <si>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</si>
  <si>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</si>
  <si>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</si>
  <si>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</si>
  <si>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</si>
  <si>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</si>
  <si>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</si>
  <si>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</si>
  <si>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</si>
  <si>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</si>
  <si>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</si>
  <si>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</si>
  <si>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</si>
  <si>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</si>
  <si>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</si>
  <si>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</si>
  <si>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</si>
  <si>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</si>
  <si>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</si>
  <si>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</si>
  <si>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</si>
  <si>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</si>
  <si>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</si>
  <si>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</si>
  <si>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</si>
  <si>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</si>
  <si>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</si>
  <si>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</si>
  <si>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</si>
  <si>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</si>
  <si>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</si>
  <si>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</si>
  <si>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</si>
  <si>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</si>
  <si>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</si>
  <si>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</si>
  <si>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</si>
  <si>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</si>
  <si>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</si>
  <si>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</si>
  <si>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</si>
  <si>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</si>
  <si>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</si>
  <si>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</si>
  <si>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</si>
  <si>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</si>
  <si>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</si>
  <si>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</si>
  <si>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</si>
  <si>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</si>
  <si>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</si>
  <si>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</si>
  <si>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</si>
  <si>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</si>
  <si>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</si>
  <si>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</si>
  <si>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</si>
  <si>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</si>
  <si>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</si>
  <si>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</si>
  <si>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</si>
  <si>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</si>
  <si>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</si>
  <si>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</si>
  <si>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</si>
  <si>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</si>
  <si>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</si>
  <si>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</si>
  <si>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</si>
  <si>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</si>
  <si>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</si>
  <si>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</si>
  <si>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</si>
  <si>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</si>
  <si>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</si>
  <si>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</si>
  <si>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</si>
  <si>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</si>
  <si>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</si>
  <si>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</si>
  <si>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</si>
  <si>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</si>
  <si>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</si>
  <si>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</si>
  <si>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</si>
  <si>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</si>
  <si>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</si>
  <si>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</si>
  <si>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</si>
  <si>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</si>
  <si>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</si>
  <si>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</si>
  <si>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</si>
  <si>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</si>
  <si>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</si>
  <si>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</si>
  <si>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</si>
  <si>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</si>
  <si>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</si>
  <si>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</si>
  <si>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</si>
  <si>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</si>
  <si>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</si>
  <si>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</si>
  <si>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</si>
  <si>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</si>
  <si>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</si>
  <si>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</si>
  <si>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</si>
  <si>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</si>
  <si>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</si>
  <si>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</si>
  <si>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</si>
  <si>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</si>
  <si>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</si>
  <si>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</si>
  <si>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</si>
  <si>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</si>
  <si>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</si>
  <si>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</si>
  <si>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</si>
  <si>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</si>
  <si>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</si>
  <si>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</si>
  <si>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</si>
  <si>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</si>
  <si>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</si>
  <si>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</si>
  <si>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</si>
  <si>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</si>
  <si>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</si>
  <si>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</si>
  <si>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</si>
  <si>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</si>
  <si>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</si>
  <si>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</si>
  <si>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</si>
  <si>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</si>
  <si>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</si>
  <si>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</si>
  <si>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</si>
  <si>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</si>
  <si>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</si>
  <si>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</si>
  <si>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</si>
  <si>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</si>
  <si>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</si>
  <si>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</si>
  <si>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</si>
  <si>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</si>
  <si>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</si>
  <si>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</si>
  <si>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</si>
  <si>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</si>
  <si>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</si>
  <si>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</si>
  <si>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</si>
  <si>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</si>
  <si>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</si>
  <si>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</si>
  <si>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</si>
  <si>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</si>
  <si>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</si>
  <si>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</si>
  <si>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</si>
  <si>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</si>
  <si>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</si>
  <si>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</si>
  <si>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</si>
  <si>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</si>
  <si>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</si>
  <si>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</si>
  <si>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</si>
  <si>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</si>
  <si>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</si>
  <si>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</si>
  <si>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</si>
  <si>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</si>
  <si>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</si>
  <si>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</si>
  <si>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</si>
  <si>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</si>
  <si>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</si>
  <si>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</si>
  <si>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</si>
  <si>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</si>
  <si>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</si>
  <si>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</si>
  <si>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</si>
  <si>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</si>
  <si>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</si>
  <si>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</si>
  <si>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</si>
  <si>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</si>
  <si>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</si>
  <si>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</si>
  <si>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</si>
  <si>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</si>
  <si>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</si>
  <si>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</si>
  <si>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</si>
  <si>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</si>
  <si>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</si>
  <si>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</si>
  <si>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</si>
  <si>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</si>
  <si>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</si>
  <si>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</si>
  <si>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</si>
  <si>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</si>
  <si>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</si>
  <si>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</si>
  <si>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</si>
  <si>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</si>
  <si>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</si>
  <si>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</si>
  <si>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</si>
  <si>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</si>
  <si>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</si>
  <si>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</si>
  <si>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</si>
  <si>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</si>
  <si>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</si>
  <si>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</si>
  <si>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</si>
  <si>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</si>
  <si>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</si>
  <si>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</si>
  <si>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</si>
  <si>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</si>
  <si>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</si>
  <si>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</si>
  <si>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</si>
  <si>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</si>
  <si>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</si>
  <si>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</si>
  <si>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</si>
  <si>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</si>
  <si>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</si>
  <si>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</si>
  <si>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</si>
  <si>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</si>
  <si>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</si>
  <si>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</si>
  <si>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</si>
  <si>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</si>
  <si>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</si>
  <si>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</si>
  <si>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</si>
  <si>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</si>
  <si>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</si>
  <si>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</si>
  <si>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</si>
  <si>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</si>
  <si>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</si>
  <si>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</si>
  <si>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</si>
  <si>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</si>
  <si>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</si>
  <si>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</si>
  <si>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</si>
  <si>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</si>
  <si>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</si>
  <si>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</si>
  <si>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</si>
  <si>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</si>
  <si>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</si>
  <si>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</si>
  <si>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</si>
  <si>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</si>
  <si>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</si>
  <si>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</si>
  <si>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</si>
  <si>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</si>
  <si>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</si>
  <si>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</si>
  <si>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</si>
  <si>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</si>
  <si>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</si>
  <si>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</si>
  <si>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</si>
  <si>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</si>
  <si>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</si>
  <si>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</si>
  <si>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</si>
  <si>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</si>
  <si>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</si>
  <si>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</si>
  <si>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</si>
  <si>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</si>
  <si>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</si>
  <si>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</si>
  <si>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</si>
  <si>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</si>
  <si>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</si>
  <si>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</si>
  <si>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</si>
  <si>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</si>
  <si>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</si>
  <si>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</si>
  <si>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</si>
  <si>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</si>
  <si>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</si>
  <si>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</si>
  <si>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</si>
  <si>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</si>
  <si>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</si>
  <si>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</si>
  <si>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</si>
  <si>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</si>
  <si>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</si>
  <si>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</si>
  <si>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</si>
  <si>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</si>
  <si>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</si>
  <si>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</si>
  <si>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</si>
  <si>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</si>
  <si>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</si>
  <si>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</si>
  <si>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</si>
  <si>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</si>
  <si>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</si>
  <si>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</si>
  <si>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</si>
  <si>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</si>
  <si>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</si>
  <si>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</si>
  <si>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</si>
  <si>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</si>
  <si>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</si>
  <si>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</si>
  <si>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</si>
  <si>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</si>
  <si>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</si>
  <si>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</si>
  <si>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</si>
  <si>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</si>
  <si>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</si>
  <si>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</si>
  <si>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</si>
  <si>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</si>
  <si>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</si>
  <si>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</si>
  <si>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</si>
  <si>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</si>
  <si>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</si>
  <si>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</si>
  <si>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</si>
  <si>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</si>
  <si>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</si>
  <si>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</si>
  <si>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</si>
  <si>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</si>
  <si>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</si>
  <si>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</si>
  <si>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</si>
  <si>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</si>
  <si>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</si>
  <si>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</si>
  <si>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</si>
  <si>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</si>
  <si>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</si>
  <si>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</si>
  <si>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</si>
  <si>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</si>
  <si>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</si>
  <si>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</si>
  <si>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</si>
  <si>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</si>
  <si>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</si>
  <si>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</si>
  <si>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</si>
  <si>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</si>
  <si>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</si>
  <si>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</si>
  <si>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</si>
  <si>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</si>
  <si>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</si>
  <si>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</si>
  <si>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</si>
  <si>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</si>
  <si>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</si>
  <si>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</si>
  <si>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</si>
  <si>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</si>
  <si>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</si>
  <si>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</si>
  <si>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</si>
  <si>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</si>
  <si>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</si>
  <si>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</si>
  <si>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</si>
  <si>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</si>
  <si>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</si>
  <si>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</si>
  <si>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</si>
  <si>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</si>
  <si>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</si>
  <si>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</si>
  <si>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</si>
  <si>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</si>
  <si>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</si>
  <si>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</si>
  <si>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</si>
  <si>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</si>
  <si>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</si>
  <si>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</si>
  <si>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</si>
  <si>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</si>
  <si>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</si>
  <si>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</si>
  <si>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</si>
  <si>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</si>
  <si>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</si>
  <si>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</si>
  <si>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</si>
  <si>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</si>
  <si>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</si>
  <si>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</si>
  <si>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</si>
  <si>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</si>
  <si>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</si>
  <si>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</si>
  <si>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</si>
  <si>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</si>
  <si>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</si>
  <si>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</si>
  <si>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</si>
  <si>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</si>
  <si>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</si>
  <si>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</si>
  <si>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</si>
  <si>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</si>
  <si>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</si>
  <si>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</si>
  <si>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</si>
  <si>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</si>
  <si>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</si>
  <si>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</si>
  <si>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</si>
  <si>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</si>
  <si>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</si>
  <si>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</si>
  <si>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</si>
  <si>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</si>
  <si>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</si>
  <si>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</si>
  <si>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</si>
  <si>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</si>
  <si>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</si>
  <si>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</si>
  <si>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</si>
  <si>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</si>
  <si>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</si>
  <si>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</si>
  <si>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</si>
  <si>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</si>
  <si>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</si>
  <si>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</si>
  <si>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</si>
  <si>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</si>
  <si>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</si>
  <si>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</si>
  <si>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</si>
  <si>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</si>
  <si>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</si>
  <si>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</si>
  <si>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</si>
  <si>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</si>
  <si>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</si>
  <si>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</si>
  <si>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</si>
  <si>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</si>
  <si>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</si>
  <si>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</si>
  <si>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</si>
  <si>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</si>
  <si>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</si>
  <si>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</si>
  <si>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</si>
  <si>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</si>
  <si>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</si>
  <si>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</si>
  <si>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</si>
  <si>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</si>
  <si>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</si>
  <si>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</si>
  <si>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</si>
  <si>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</si>
  <si>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</si>
  <si>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</si>
  <si>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</si>
  <si>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</si>
  <si>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</si>
  <si>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</si>
  <si>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</si>
  <si>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</si>
  <si>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</si>
  <si>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</si>
  <si>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</si>
  <si>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</si>
  <si>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</si>
  <si>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</si>
  <si>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</si>
  <si>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</si>
  <si>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</si>
  <si>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</si>
  <si>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</si>
  <si>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</si>
  <si>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</si>
  <si>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</si>
  <si>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</si>
  <si>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</si>
  <si>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</si>
  <si>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</si>
  <si>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</si>
  <si>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</si>
  <si>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</si>
  <si>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</si>
  <si>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</si>
  <si>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</si>
  <si>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</si>
  <si>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</si>
  <si>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</si>
  <si>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</si>
  <si>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</si>
  <si>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</si>
  <si>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</si>
  <si>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</si>
  <si>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</si>
  <si>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</si>
  <si>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</si>
  <si>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</si>
  <si>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</si>
  <si>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</si>
  <si>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</si>
  <si>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</si>
  <si>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</si>
  <si>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</si>
  <si>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</si>
  <si>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</si>
  <si>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</si>
  <si>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</si>
  <si>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</si>
  <si>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</si>
  <si>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</si>
  <si>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</si>
  <si>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</si>
  <si>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</si>
  <si>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</si>
  <si>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</si>
  <si>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</si>
  <si>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</si>
  <si>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</si>
  <si>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</si>
  <si>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</si>
  <si>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</si>
  <si>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</si>
  <si>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</si>
  <si>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</si>
  <si>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</si>
  <si>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</si>
  <si>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</si>
  <si>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</si>
  <si>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</si>
  <si>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</si>
  <si>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</si>
  <si>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</si>
  <si>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</si>
  <si>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</si>
  <si>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</si>
  <si>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</si>
  <si>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</si>
  <si>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</si>
  <si>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</si>
  <si>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</si>
  <si>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</si>
  <si>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</si>
  <si>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</si>
  <si>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</si>
  <si>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</si>
  <si>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</si>
  <si>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</si>
  <si>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</si>
  <si>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</si>
  <si>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</si>
  <si>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</si>
  <si>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</si>
  <si>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</si>
  <si>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</si>
  <si>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</si>
  <si>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</si>
  <si>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</si>
  <si>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</si>
  <si>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</si>
  <si>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</si>
  <si>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</si>
  <si>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</si>
  <si>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</si>
  <si>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</si>
  <si>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</si>
  <si>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</si>
  <si>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</si>
  <si>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</si>
  <si>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</si>
  <si>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</si>
  <si>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</si>
  <si>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</si>
  <si>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</si>
  <si>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</si>
  <si>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</si>
  <si>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</si>
  <si>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</si>
  <si>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</si>
  <si>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</si>
  <si>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</si>
  <si>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</si>
  <si>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</si>
  <si>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</si>
  <si>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</si>
  <si>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</si>
  <si>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</si>
  <si>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</si>
  <si>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</si>
  <si>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</si>
  <si>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</si>
  <si>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</si>
  <si>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</si>
  <si>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</si>
  <si>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</si>
  <si>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</si>
  <si>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</si>
  <si>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</si>
  <si>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</si>
  <si>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</si>
  <si>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</si>
  <si>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</si>
  <si>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</si>
  <si>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</si>
  <si>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</si>
  <si>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</si>
  <si>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</si>
  <si>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</si>
  <si>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</si>
  <si>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</si>
  <si>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</si>
  <si>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</si>
  <si>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</si>
  <si>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</si>
  <si>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</si>
  <si>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</si>
  <si>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</si>
  <si>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</si>
  <si>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</si>
  <si>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</si>
  <si>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</si>
  <si>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</si>
  <si>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</si>
  <si>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</si>
  <si>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</si>
  <si>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</si>
  <si>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</si>
  <si>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</si>
  <si>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</si>
  <si>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</si>
  <si>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</si>
  <si>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</si>
  <si>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</si>
  <si>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</si>
  <si>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</si>
  <si>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</si>
  <si>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</si>
  <si>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</si>
  <si>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</si>
  <si>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</si>
  <si>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</si>
  <si>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</si>
  <si>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</si>
  <si>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</si>
  <si>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</si>
  <si>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</si>
  <si>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</si>
  <si>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</si>
  <si>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</si>
  <si>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</si>
  <si>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</si>
  <si>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</si>
  <si>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</si>
  <si>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</si>
  <si>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</si>
  <si>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</si>
  <si>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</si>
  <si>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</si>
  <si>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</si>
  <si>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</si>
  <si>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</si>
  <si>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</si>
  <si>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</si>
  <si>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</si>
  <si>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</si>
  <si>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</si>
  <si>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</si>
  <si>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</si>
  <si>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</si>
  <si>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</si>
  <si>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</si>
  <si>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</si>
  <si>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</si>
  <si>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</si>
  <si>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</si>
  <si>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</si>
  <si>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</si>
  <si>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</si>
  <si>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</si>
  <si>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</si>
  <si>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</si>
  <si>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</si>
  <si>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</si>
  <si>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</si>
  <si>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</si>
  <si>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</si>
  <si>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</si>
  <si>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</si>
  <si>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</si>
  <si>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</si>
  <si>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</si>
  <si>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</si>
  <si>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</si>
  <si>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</si>
  <si>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</si>
  <si>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</si>
  <si>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</si>
  <si>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</si>
  <si>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</si>
  <si>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</si>
  <si>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</si>
  <si>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</si>
  <si>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</si>
  <si>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</si>
  <si>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</si>
  <si>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</si>
  <si>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</si>
  <si>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</si>
  <si>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</si>
  <si>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</si>
  <si>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</si>
  <si>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</si>
  <si>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</si>
  <si>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</si>
  <si>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</si>
  <si>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</si>
  <si>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</si>
  <si>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</si>
  <si>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</si>
  <si>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</si>
  <si>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</si>
  <si>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</si>
  <si>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</si>
  <si>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</si>
  <si>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</si>
  <si>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</si>
  <si>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</si>
  <si>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</si>
  <si>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</si>
  <si>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</si>
  <si>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</si>
  <si>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</si>
  <si>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</si>
  <si>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</si>
  <si>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</si>
  <si>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</si>
  <si>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</si>
  <si>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</si>
  <si>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</si>
  <si>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</si>
  <si>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</si>
  <si>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</si>
  <si>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</si>
  <si>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</si>
  <si>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</si>
  <si>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</si>
  <si>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</si>
  <si>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</si>
  <si>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</si>
  <si>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</si>
  <si>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</si>
  <si>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</si>
  <si>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</si>
  <si>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</si>
  <si>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</si>
  <si>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</si>
  <si>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</si>
  <si>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</si>
  <si>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</si>
  <si>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</si>
  <si>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</si>
  <si>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</si>
  <si>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</si>
  <si>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</si>
  <si>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</si>
  <si>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</si>
  <si>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</si>
  <si>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</si>
  <si>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</si>
  <si>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</si>
  <si>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</si>
  <si>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</si>
  <si>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</si>
  <si>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</si>
  <si>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</si>
  <si>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</si>
  <si>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</si>
  <si>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</si>
  <si>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</si>
  <si>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</si>
  <si>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</si>
  <si>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</si>
  <si>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</si>
  <si>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</si>
  <si>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</si>
  <si>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</si>
  <si>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</si>
  <si>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</si>
  <si>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</si>
  <si>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</si>
  <si>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</si>
  <si>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</si>
  <si>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</si>
  <si>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</si>
  <si>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</si>
  <si>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</si>
  <si>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</si>
  <si>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</si>
  <si>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</si>
  <si>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</si>
  <si>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</si>
  <si>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</si>
  <si>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</si>
  <si>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</si>
  <si>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</si>
  <si>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</si>
  <si>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</si>
  <si>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</si>
  <si>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</si>
  <si>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</si>
  <si>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</si>
  <si>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</si>
  <si>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</si>
  <si>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</si>
  <si>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</si>
  <si>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</si>
  <si>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</si>
  <si>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</si>
  <si>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</si>
  <si>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</si>
  <si>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</si>
  <si>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</si>
  <si>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</si>
  <si>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</si>
  <si>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</si>
  <si>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</si>
  <si>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</si>
  <si>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</si>
  <si>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</si>
  <si>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</si>
  <si>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</si>
  <si>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</si>
  <si>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</si>
  <si>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</si>
  <si>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</si>
  <si>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</si>
  <si>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</si>
  <si>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</si>
  <si>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</si>
  <si>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</si>
  <si>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</si>
  <si>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</si>
  <si>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</si>
  <si>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</si>
  <si>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</si>
  <si>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</si>
  <si>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</si>
  <si>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</si>
  <si>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</si>
  <si>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</si>
  <si>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</si>
  <si>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</si>
  <si>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</si>
  <si>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</si>
  <si>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</si>
  <si>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</si>
  <si>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</si>
  <si>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</si>
  <si>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</si>
  <si>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</si>
  <si>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</si>
  <si>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</si>
  <si>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</si>
  <si>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</si>
  <si>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</si>
  <si>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</si>
  <si>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</si>
  <si>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</si>
  <si>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</si>
  <si>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</si>
  <si>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</si>
  <si>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</si>
  <si>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</si>
  <si>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</si>
  <si>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</si>
  <si>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</si>
  <si>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</si>
  <si>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</si>
  <si>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</si>
  <si>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</si>
  <si>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</si>
  <si>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</si>
  <si>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</si>
  <si>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</si>
  <si>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</si>
  <si>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</si>
  <si>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</si>
  <si>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</si>
  <si>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</si>
  <si>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</si>
  <si>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</si>
  <si>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</si>
  <si>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</si>
  <si>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</si>
  <si>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</si>
  <si>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</si>
  <si>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</si>
  <si>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</si>
  <si>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</si>
  <si>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</si>
  <si>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</si>
  <si>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</si>
  <si>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</si>
  <si>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</si>
  <si>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</si>
  <si>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</si>
  <si>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</si>
  <si>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</si>
  <si>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</si>
  <si>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</si>
  <si>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</si>
  <si>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</si>
  <si>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</si>
  <si>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</si>
  <si>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</si>
  <si>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</si>
  <si>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</si>
  <si>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</si>
  <si>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</si>
  <si>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</si>
  <si>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</si>
  <si>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</si>
  <si>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</si>
  <si>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</si>
  <si>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</si>
  <si>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</si>
  <si>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</si>
  <si>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</si>
  <si>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</si>
  <si>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</si>
  <si>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</si>
  <si>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</si>
  <si>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</si>
  <si>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</si>
  <si>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</si>
  <si>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</si>
  <si>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</si>
  <si>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</si>
  <si>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</si>
  <si>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</si>
  <si>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</si>
  <si>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</si>
  <si>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</si>
  <si>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</si>
  <si>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</si>
  <si>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</si>
  <si>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</si>
  <si>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</si>
  <si>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</si>
  <si>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</si>
  <si>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</si>
  <si>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</si>
  <si>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</si>
  <si>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</si>
  <si>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</si>
  <si>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</si>
  <si>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</si>
  <si>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</si>
  <si>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</si>
  <si>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</si>
  <si>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</si>
  <si>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</si>
  <si>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</si>
  <si>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</si>
  <si>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</si>
  <si>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</si>
  <si>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</si>
  <si>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</si>
  <si>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</si>
  <si>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</si>
  <si>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</si>
  <si>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</si>
  <si>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</si>
  <si>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</si>
  <si>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</si>
  <si>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</si>
  <si>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</si>
  <si>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</si>
  <si>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</si>
  <si>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</si>
  <si>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</si>
  <si>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</si>
  <si>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</si>
  <si>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</si>
  <si>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</si>
  <si>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</si>
  <si>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</si>
  <si>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</si>
  <si>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</si>
  <si>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</si>
  <si>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</si>
  <si>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</si>
  <si>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</si>
  <si>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</si>
  <si>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</si>
  <si>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</si>
  <si>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</si>
  <si>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</si>
  <si>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</si>
  <si>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</si>
  <si>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</si>
  <si>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</si>
  <si>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</si>
  <si>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</si>
  <si>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</si>
  <si>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</si>
  <si>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</si>
  <si>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</si>
  <si>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</si>
  <si>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</si>
  <si>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</si>
  <si>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</si>
  <si>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</si>
  <si>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</si>
  <si>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</si>
  <si>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</si>
  <si>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</si>
  <si>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</si>
  <si>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</si>
  <si>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</si>
  <si>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</si>
  <si>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</si>
  <si>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</si>
  <si>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</si>
  <si>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</si>
  <si>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</si>
  <si>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</si>
  <si>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</si>
  <si>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</si>
  <si>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</si>
  <si>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</si>
  <si>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</si>
  <si>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</si>
  <si>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</si>
  <si>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</si>
  <si>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</si>
  <si>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</si>
  <si>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</si>
  <si>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</si>
  <si>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</si>
  <si>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</si>
  <si>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</si>
  <si>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</si>
  <si>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</si>
  <si>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</si>
  <si>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</si>
  <si>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</si>
  <si>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</si>
  <si>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</si>
  <si>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</si>
  <si>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</si>
  <si>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</si>
  <si>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</si>
  <si>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</si>
  <si>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</si>
  <si>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</si>
  <si>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</si>
  <si>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</si>
  <si>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</si>
  <si>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</si>
  <si>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</si>
  <si>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</si>
  <si>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</si>
  <si>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</si>
  <si>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</si>
  <si>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</si>
  <si>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</si>
  <si>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</si>
  <si>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</si>
  <si>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</si>
  <si>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</si>
  <si>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</si>
  <si>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</si>
  <si>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</si>
  <si>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</si>
  <si>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</si>
  <si>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</si>
  <si>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</si>
  <si>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</si>
  <si>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</si>
  <si>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</si>
  <si>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</si>
  <si>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</si>
  <si>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</si>
  <si>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</si>
  <si>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</si>
  <si>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</si>
  <si>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</si>
  <si>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</si>
  <si>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</si>
  <si>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</si>
  <si>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</si>
  <si>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</si>
  <si>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</si>
  <si>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</si>
  <si>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</si>
  <si>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</si>
  <si>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</si>
  <si>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</si>
  <si>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</si>
  <si>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</si>
  <si>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</si>
  <si>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</si>
  <si>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</si>
  <si>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</si>
  <si>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</si>
  <si>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</si>
  <si>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</si>
  <si>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</si>
  <si>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</si>
  <si>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</si>
  <si>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</si>
  <si>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</si>
  <si>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</si>
  <si>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</si>
  <si>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</si>
  <si>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</si>
  <si>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</si>
  <si>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</si>
  <si>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</si>
  <si>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</si>
  <si>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</si>
  <si>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</si>
  <si>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</si>
  <si>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</si>
  <si>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</si>
  <si>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</si>
  <si>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</si>
  <si>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</si>
  <si>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</si>
  <si>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</si>
  <si>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</si>
  <si>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</si>
  <si>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</si>
  <si>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</si>
  <si>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</si>
  <si>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</si>
  <si>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</si>
  <si>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</si>
  <si>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</si>
  <si>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</si>
  <si>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</si>
  <si>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</si>
  <si>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</si>
  <si>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</si>
  <si>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</si>
  <si>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</si>
  <si>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</si>
  <si>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</si>
  <si>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</si>
  <si>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</si>
  <si>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</si>
  <si>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</si>
  <si>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</si>
  <si>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</si>
  <si>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</si>
  <si>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</si>
  <si>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</si>
  <si>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</si>
  <si>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</si>
  <si>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</si>
  <si>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</si>
  <si>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</si>
  <si>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</si>
  <si>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</si>
  <si>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</si>
  <si>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</si>
  <si>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</si>
  <si>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</si>
  <si>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</si>
  <si>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</si>
  <si>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</si>
  <si>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</si>
  <si>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</si>
  <si>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</si>
  <si>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</si>
  <si>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</si>
  <si>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</si>
  <si>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</si>
  <si>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</si>
  <si>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</si>
  <si>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</si>
  <si>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</si>
  <si>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</si>
  <si>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</si>
  <si>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</si>
  <si>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</si>
  <si>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</si>
  <si>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</si>
  <si>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</si>
  <si>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</si>
  <si>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</si>
  <si>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</si>
  <si>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</si>
  <si>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</si>
  <si>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</si>
  <si>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</si>
  <si>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</si>
  <si>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</si>
  <si>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</si>
  <si>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</si>
  <si>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</si>
  <si>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</si>
  <si>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</si>
  <si>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</si>
  <si>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</si>
  <si>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</si>
  <si>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</si>
  <si>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</si>
  <si>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</si>
  <si>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</si>
  <si>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</si>
  <si>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</si>
  <si>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</si>
  <si>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</si>
  <si>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</si>
  <si>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</si>
  <si>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</si>
  <si>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</si>
  <si>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</si>
  <si>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</si>
  <si>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</si>
  <si>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</si>
  <si>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</si>
  <si>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</si>
  <si>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</si>
  <si>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</si>
  <si>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</si>
  <si>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</si>
  <si>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</si>
  <si>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</si>
  <si>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</si>
  <si>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</si>
  <si>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</si>
  <si>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</si>
  <si>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</si>
  <si>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</si>
  <si>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</si>
  <si>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</si>
  <si>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</si>
  <si>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</si>
  <si>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</si>
  <si>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</si>
  <si>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</si>
  <si>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</si>
  <si>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</si>
  <si>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</si>
  <si>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</si>
  <si>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</si>
  <si>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</si>
  <si>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</si>
  <si>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</si>
  <si>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</si>
  <si>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</si>
  <si>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</si>
  <si>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</si>
  <si>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</si>
  <si>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</si>
  <si>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</si>
  <si>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</si>
  <si>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</si>
  <si>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</si>
  <si>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</si>
  <si>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</si>
  <si>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</si>
  <si>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</si>
  <si>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</si>
  <si>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</si>
  <si>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</si>
  <si>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</si>
  <si>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</si>
  <si>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</si>
  <si>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</si>
  <si>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</si>
  <si>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</si>
  <si>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</si>
  <si>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</si>
  <si>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</si>
  <si>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</si>
  <si>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</si>
  <si>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</si>
  <si>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</si>
  <si>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</si>
  <si>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</si>
  <si>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</si>
  <si>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</si>
  <si>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</si>
  <si>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</si>
  <si>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</si>
  <si>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</si>
  <si>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</si>
  <si>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</si>
  <si>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</si>
  <si>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</si>
  <si>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</si>
  <si>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</si>
  <si>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</si>
  <si>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</si>
  <si>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</si>
  <si>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</si>
  <si>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</si>
  <si>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</si>
  <si>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</si>
  <si>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</si>
  <si>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</si>
  <si>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</si>
  <si>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</si>
  <si>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</si>
  <si>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</si>
  <si>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</si>
  <si>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</si>
  <si>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</si>
  <si>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</si>
  <si>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</si>
  <si>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</si>
  <si>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</si>
  <si>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</si>
  <si>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</si>
  <si>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</si>
  <si>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</si>
  <si>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</si>
  <si>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</si>
  <si>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</si>
  <si>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</si>
  <si>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</si>
  <si>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</si>
  <si>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</si>
  <si>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</si>
  <si>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</si>
  <si>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</si>
  <si>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</si>
  <si>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</si>
  <si>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</si>
  <si>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</si>
  <si>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</si>
  <si>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</si>
  <si>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</si>
  <si>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</si>
  <si>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</si>
  <si>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</si>
  <si>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</si>
  <si>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</si>
  <si>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</si>
  <si>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</si>
  <si>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</si>
  <si>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</si>
  <si>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</si>
  <si>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</si>
  <si>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</si>
  <si>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</si>
  <si>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</si>
  <si>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</si>
  <si>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</si>
  <si>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</si>
  <si>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</si>
  <si>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</si>
  <si>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</si>
  <si>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</si>
  <si>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</si>
  <si>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</si>
  <si>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</si>
  <si>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</si>
  <si>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</si>
  <si>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</si>
  <si>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</si>
  <si>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</si>
  <si>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</si>
  <si>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</si>
  <si>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</si>
  <si>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</si>
  <si>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</si>
  <si>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</si>
  <si>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</si>
  <si>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</si>
  <si>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</si>
  <si>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</si>
  <si>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</si>
  <si>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</si>
  <si>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</si>
  <si>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</si>
  <si>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</si>
  <si>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</si>
  <si>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</si>
  <si>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</si>
  <si>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</si>
  <si>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</si>
  <si>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</si>
  <si>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</si>
  <si>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</si>
  <si>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</si>
  <si>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</si>
  <si>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</si>
  <si>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</si>
  <si>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</si>
  <si>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</si>
  <si>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</si>
  <si>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</si>
  <si>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</si>
  <si>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</si>
  <si>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</si>
  <si>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</si>
  <si>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</si>
  <si>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</si>
  <si>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</si>
  <si>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</si>
  <si>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</si>
  <si>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</si>
  <si>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</si>
  <si>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</si>
  <si>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</si>
  <si>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</si>
  <si>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</si>
  <si>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</si>
  <si>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</si>
  <si>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</si>
  <si>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</si>
  <si>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</si>
  <si>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</si>
  <si>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</si>
  <si>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</si>
  <si>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</si>
  <si>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</si>
  <si>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</si>
  <si>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</si>
  <si>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</si>
  <si>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</si>
  <si>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</si>
  <si>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</si>
  <si>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</si>
  <si>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</si>
  <si>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</si>
  <si>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</si>
  <si>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</si>
  <si>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</si>
  <si>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</si>
  <si>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</si>
  <si>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</si>
  <si>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</si>
  <si>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</si>
  <si>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</si>
  <si>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</si>
  <si>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</si>
  <si>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</si>
  <si>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</si>
  <si>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</si>
  <si>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</si>
  <si>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</si>
  <si>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</si>
  <si>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</si>
  <si>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</si>
  <si>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</si>
  <si>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</si>
  <si>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</si>
  <si>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</si>
  <si>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</si>
  <si>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</si>
  <si>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</si>
  <si>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</si>
  <si>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</si>
  <si>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</si>
  <si>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</si>
  <si>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</si>
  <si>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</si>
  <si>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</si>
  <si>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</si>
  <si>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</si>
  <si>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</si>
  <si>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</si>
  <si>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</si>
  <si>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</si>
  <si>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</si>
  <si>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</si>
  <si>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</si>
  <si>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</si>
  <si>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</si>
  <si>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</si>
  <si>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</si>
  <si>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</si>
  <si>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</si>
  <si>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</si>
  <si>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</si>
  <si>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</si>
  <si>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</si>
  <si>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</si>
  <si>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</si>
  <si>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</si>
  <si>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</si>
  <si>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</si>
  <si>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</si>
  <si>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</si>
  <si>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</si>
  <si>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</si>
  <si>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</si>
  <si>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</si>
  <si>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</si>
  <si>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</si>
  <si>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</si>
  <si>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</si>
  <si>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</si>
  <si>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</si>
  <si>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</si>
  <si>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</si>
  <si>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</si>
  <si>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</si>
  <si>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</si>
  <si>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</si>
  <si>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</si>
  <si>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</si>
  <si>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</si>
  <si>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</si>
  <si>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</si>
  <si>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</si>
  <si>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</si>
  <si>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</si>
  <si>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</si>
  <si>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</si>
  <si>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</si>
  <si>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</si>
  <si>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</si>
  <si>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</si>
  <si>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</si>
  <si>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</si>
  <si>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</si>
  <si>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</si>
  <si>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</si>
  <si>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</si>
  <si>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</si>
  <si>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</si>
  <si>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</si>
  <si>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</si>
  <si>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</si>
  <si>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</si>
  <si>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</si>
  <si>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</si>
  <si>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</si>
  <si>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</si>
  <si>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</si>
  <si>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</si>
  <si>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</si>
  <si>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</si>
  <si>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</si>
  <si>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</si>
  <si>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</si>
  <si>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</si>
  <si>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</si>
  <si>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</si>
  <si>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</si>
  <si>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</si>
  <si>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</si>
  <si>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</si>
  <si>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</si>
  <si>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</si>
  <si>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</si>
  <si>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</si>
  <si>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</si>
  <si>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</si>
  <si>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</si>
  <si>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</si>
  <si>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</si>
  <si>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</si>
  <si>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</si>
  <si>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</si>
  <si>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</si>
  <si>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</si>
  <si>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</si>
  <si>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</si>
  <si>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</si>
  <si>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</si>
  <si>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</si>
  <si>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</si>
  <si>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</si>
  <si>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</si>
  <si>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</si>
  <si>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</si>
  <si>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</si>
  <si>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</si>
  <si>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</si>
  <si>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</si>
  <si>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</si>
  <si>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</si>
  <si>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</si>
  <si>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</si>
  <si>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</si>
  <si>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</si>
  <si>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</si>
  <si>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</si>
  <si>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</si>
  <si>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</si>
  <si>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</si>
  <si>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</si>
  <si>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</si>
  <si>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</si>
  <si>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</si>
  <si>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</si>
  <si>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</si>
  <si>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</si>
  <si>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</si>
  <si>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</si>
  <si>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</si>
  <si>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</si>
  <si>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</si>
  <si>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</si>
  <si>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</si>
  <si>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</si>
  <si>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</si>
  <si>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</si>
  <si>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</si>
  <si>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</si>
  <si>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</si>
  <si>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</si>
  <si>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</si>
  <si>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</si>
  <si>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</si>
  <si>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</si>
  <si>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</si>
  <si>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</si>
  <si>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</si>
  <si>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</si>
  <si>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</si>
  <si>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</si>
  <si>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</si>
  <si>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</si>
  <si>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</si>
  <si>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</si>
  <si>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</si>
  <si>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</si>
  <si>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</si>
  <si>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</si>
  <si>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</si>
  <si>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</si>
  <si>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</si>
  <si>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</si>
  <si>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</si>
  <si>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</si>
  <si>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</si>
  <si>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</si>
  <si>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</si>
  <si>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</si>
  <si>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</si>
  <si>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</si>
  <si>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</si>
  <si>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</si>
  <si>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</si>
  <si>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</si>
  <si>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</si>
  <si>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</si>
  <si>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</si>
  <si>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</si>
  <si>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</si>
  <si>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</si>
  <si>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</si>
  <si>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</si>
  <si>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</si>
  <si>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</si>
  <si>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</si>
  <si>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</si>
  <si>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</si>
  <si>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</si>
  <si>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</si>
  <si>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</si>
  <si>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</si>
  <si>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</si>
  <si>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</si>
  <si>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</si>
  <si>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</si>
  <si>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</si>
  <si>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</si>
  <si>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</si>
  <si>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</si>
  <si>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</si>
  <si>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</si>
  <si>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</si>
  <si>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</si>
  <si>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</si>
  <si>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</si>
  <si>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</si>
  <si>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</si>
  <si>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</si>
  <si>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</si>
  <si>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</si>
  <si>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</si>
  <si>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</si>
  <si>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</si>
  <si>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</si>
  <si>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</si>
  <si>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</si>
  <si>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</si>
  <si>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</si>
  <si>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</si>
  <si>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</si>
  <si>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</si>
  <si>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</si>
  <si>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</si>
  <si>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</si>
  <si>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</si>
  <si>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</si>
  <si>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</si>
  <si>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</si>
  <si>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</si>
  <si>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</si>
  <si>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</si>
  <si>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</si>
  <si>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</si>
  <si>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</si>
  <si>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</si>
  <si>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</si>
  <si>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</si>
  <si>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</si>
  <si>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</si>
  <si>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</si>
  <si>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</si>
  <si>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</si>
  <si>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</si>
  <si>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</si>
  <si>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</si>
  <si>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</si>
  <si>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</si>
  <si>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</si>
  <si>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</si>
  <si>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</si>
  <si>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</si>
  <si>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</si>
  <si>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</si>
  <si>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</si>
  <si>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</si>
  <si>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</si>
  <si>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</si>
  <si>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</si>
  <si>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</si>
  <si>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</si>
  <si>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</si>
  <si>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</si>
  <si>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</si>
  <si>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</si>
  <si>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</si>
  <si>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</si>
  <si>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</si>
  <si>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</si>
  <si>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</si>
  <si>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</si>
  <si>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</si>
  <si>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</si>
  <si>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</si>
  <si>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</si>
  <si>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</si>
  <si>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</si>
  <si>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</si>
  <si>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</si>
  <si>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</si>
  <si>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</si>
  <si>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</si>
  <si>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</si>
  <si>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</si>
  <si>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</si>
  <si>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</si>
  <si>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</si>
  <si>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</si>
  <si>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</si>
  <si>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</si>
  <si>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</si>
  <si>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</si>
  <si>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</si>
  <si>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</si>
  <si>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</si>
  <si>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</si>
  <si>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</si>
  <si>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</si>
  <si>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</si>
  <si>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</si>
  <si>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</si>
  <si>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</si>
  <si>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</si>
  <si>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</si>
  <si>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</si>
  <si>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</si>
  <si>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</si>
  <si>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</si>
  <si>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</si>
  <si>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</si>
  <si>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</si>
  <si>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</si>
  <si>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</si>
  <si>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</si>
  <si>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</si>
  <si>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</si>
  <si>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</si>
  <si>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</si>
  <si>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</si>
  <si>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</si>
  <si>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</si>
  <si>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</si>
  <si>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</si>
  <si>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</si>
  <si>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</si>
  <si>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</si>
  <si>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</si>
  <si>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</si>
  <si>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</si>
  <si>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</si>
  <si>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</si>
  <si>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</si>
  <si>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</si>
  <si>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</si>
  <si>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</si>
  <si>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</si>
  <si>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</si>
  <si>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</si>
  <si>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</si>
  <si>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</si>
  <si>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</si>
  <si>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</si>
  <si>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</si>
  <si>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</si>
  <si>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</si>
  <si>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</si>
  <si>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</si>
  <si>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</si>
  <si>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</si>
  <si>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</si>
  <si>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</si>
  <si>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</si>
  <si>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</si>
  <si>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</si>
  <si>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</si>
  <si>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</si>
  <si>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</si>
  <si>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</si>
  <si>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</si>
  <si>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</si>
  <si>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</si>
  <si>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</si>
  <si>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</si>
  <si>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</si>
  <si>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</si>
  <si>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</si>
  <si>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</si>
  <si>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</si>
  <si>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</si>
  <si>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</si>
  <si>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</si>
  <si>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</si>
  <si>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</si>
  <si>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</si>
  <si>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</si>
  <si>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</si>
  <si>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</si>
  <si>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</si>
  <si>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</si>
  <si>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</si>
  <si>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</si>
  <si>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</si>
  <si>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</si>
  <si>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</si>
  <si>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</si>
  <si>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</si>
  <si>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</si>
  <si>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</si>
  <si>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</si>
  <si>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</si>
  <si>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</si>
  <si>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</si>
  <si>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</si>
  <si>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</si>
  <si>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</si>
  <si>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</si>
  <si>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</si>
  <si>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</si>
  <si>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</si>
  <si>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</si>
  <si>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</si>
  <si>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</si>
  <si>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</si>
  <si>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</si>
  <si>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</si>
  <si>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</si>
  <si>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</si>
  <si>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</si>
  <si>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</si>
  <si>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</si>
  <si>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</si>
  <si>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</si>
  <si>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</si>
  <si>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</si>
  <si>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</si>
  <si>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</si>
  <si>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</si>
  <si>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</si>
  <si>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</si>
  <si>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</si>
  <si>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</si>
  <si>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</si>
  <si>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</si>
  <si>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</si>
  <si>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</si>
  <si>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</si>
  <si>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</si>
  <si>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</si>
  <si>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</si>
  <si>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</si>
  <si>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</si>
  <si>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</si>
  <si>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</si>
  <si>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</si>
  <si>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</si>
  <si>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</si>
  <si>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</si>
  <si>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</si>
  <si>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</si>
  <si>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</si>
  <si>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</si>
  <si>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</si>
  <si>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</si>
  <si>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</si>
  <si>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</si>
  <si>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</si>
  <si>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</si>
  <si>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</si>
  <si>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</si>
  <si>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</si>
  <si>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</si>
  <si>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</si>
  <si>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</si>
  <si>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</si>
  <si>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</si>
  <si>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</si>
  <si>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</si>
  <si>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</si>
  <si>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</si>
  <si>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</si>
  <si>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</si>
  <si>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</si>
  <si>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</si>
  <si>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</si>
  <si>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</si>
  <si>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</si>
  <si>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</si>
  <si>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</si>
  <si>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</si>
  <si>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</si>
  <si>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</si>
  <si>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</si>
  <si>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</si>
  <si>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</si>
  <si>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</si>
  <si>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</si>
  <si>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</si>
  <si>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</si>
  <si>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</si>
  <si>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</si>
  <si>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</si>
  <si>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</si>
  <si>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</si>
  <si>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</si>
  <si>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</si>
  <si>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</si>
  <si>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</si>
  <si>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</si>
  <si>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</si>
  <si>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</si>
  <si>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</si>
  <si>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</si>
  <si>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</si>
  <si>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</si>
  <si>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</si>
  <si>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</si>
  <si>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</si>
  <si>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</si>
  <si>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</si>
  <si>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</si>
  <si>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</si>
  <si>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</si>
  <si>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</si>
  <si>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</si>
  <si>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</si>
  <si>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</si>
  <si>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</si>
  <si>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</si>
  <si>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</si>
  <si>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</si>
  <si>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</si>
  <si>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</si>
  <si>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</si>
  <si>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</si>
  <si>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</si>
  <si>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</si>
  <si>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</si>
  <si>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</si>
  <si>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</si>
  <si>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</si>
  <si>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</si>
  <si>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</si>
  <si>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</si>
  <si>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</si>
  <si>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</si>
  <si>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</si>
  <si>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</si>
  <si>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</si>
  <si>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</si>
  <si>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</si>
  <si>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</si>
  <si>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</si>
  <si>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</si>
  <si>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</si>
  <si>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</si>
  <si>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</si>
  <si>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</si>
  <si>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</si>
  <si>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</si>
  <si>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</si>
  <si>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</si>
  <si>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</si>
  <si>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</si>
  <si>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</si>
  <si>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</si>
  <si>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</si>
  <si>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</si>
  <si>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</si>
  <si>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</si>
  <si>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</si>
  <si>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</si>
  <si>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</si>
  <si>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</si>
  <si>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</si>
  <si>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</si>
  <si>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</si>
  <si>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</si>
  <si>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</si>
  <si>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</si>
  <si>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</si>
  <si>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</si>
  <si>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</si>
  <si>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</si>
  <si>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</si>
  <si>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</si>
  <si>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</si>
  <si>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</si>
  <si>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</si>
  <si>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</si>
  <si>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</si>
  <si>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</si>
  <si>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</si>
  <si>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</si>
  <si>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</si>
  <si>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</si>
  <si>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</si>
  <si>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</si>
  <si>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</si>
  <si>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</si>
  <si>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</si>
  <si>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</si>
  <si>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</si>
  <si>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</si>
  <si>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</si>
  <si>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</si>
  <si>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</si>
  <si>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</si>
  <si>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</si>
  <si>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</si>
  <si>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</si>
  <si>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</si>
  <si>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</si>
  <si>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</si>
  <si>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</si>
  <si>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</si>
  <si>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</si>
  <si>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</si>
  <si>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</si>
  <si>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</si>
  <si>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</si>
  <si>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</si>
  <si>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</si>
  <si>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</si>
  <si>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</si>
  <si>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</si>
  <si>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</si>
  <si>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</si>
  <si>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</si>
  <si>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</si>
  <si>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</si>
  <si>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</si>
  <si>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</si>
  <si>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</si>
  <si>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</si>
  <si>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</si>
  <si>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</si>
  <si>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</si>
  <si>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</si>
  <si>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</si>
  <si>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</si>
  <si>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</si>
  <si>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</si>
  <si>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</si>
  <si>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</si>
  <si>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</si>
  <si>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</si>
  <si>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</si>
  <si>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</si>
  <si>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</si>
  <si>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</si>
  <si>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</si>
  <si>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</si>
  <si>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</si>
  <si>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</si>
  <si>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</si>
  <si>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</si>
  <si>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</si>
  <si>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</si>
  <si>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</si>
  <si>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</si>
  <si>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</si>
  <si>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</si>
  <si>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</si>
  <si>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</si>
  <si>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</si>
  <si>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</si>
  <si>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</si>
  <si>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</si>
  <si>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</si>
  <si>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</si>
  <si>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</si>
  <si>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</si>
  <si>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</si>
  <si>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</si>
  <si>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</si>
  <si>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</si>
  <si>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</si>
  <si>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</si>
  <si>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</si>
  <si>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</si>
  <si>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</si>
  <si>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</si>
  <si>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</si>
  <si>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</si>
  <si>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</si>
  <si>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</si>
  <si>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</si>
  <si>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</si>
  <si>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</si>
  <si>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</si>
  <si>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</si>
  <si>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</si>
  <si>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</si>
  <si>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</si>
  <si>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</si>
  <si>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</si>
  <si>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</si>
  <si>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</si>
  <si>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</si>
  <si>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</si>
  <si>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</si>
  <si>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</si>
  <si>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</si>
  <si>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</si>
  <si>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</si>
  <si>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</si>
  <si>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</si>
  <si>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</si>
  <si>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</si>
  <si>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</si>
  <si>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</si>
  <si>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</si>
  <si>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</si>
  <si>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</si>
  <si>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</si>
  <si>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</si>
  <si>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</si>
  <si>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</si>
  <si>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</si>
  <si>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</si>
  <si>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</si>
  <si>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</si>
  <si>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</si>
  <si>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</si>
  <si>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</si>
  <si>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</si>
  <si>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</si>
  <si>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</si>
  <si>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</si>
  <si>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</si>
  <si>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</si>
  <si>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</si>
  <si>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</si>
  <si>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</si>
  <si>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</si>
  <si>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</si>
  <si>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</si>
  <si>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</si>
  <si>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</si>
  <si>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</si>
  <si>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</si>
  <si>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</si>
  <si>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</si>
  <si>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</si>
  <si>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</si>
  <si>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</si>
  <si>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</si>
  <si>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</si>
  <si>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</si>
  <si>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</si>
  <si>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</si>
  <si>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</si>
  <si>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</si>
  <si>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</si>
  <si>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</si>
  <si>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</si>
  <si>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</si>
  <si>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</si>
  <si>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</si>
  <si>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</si>
  <si>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</si>
  <si>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</si>
  <si>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</si>
  <si>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</si>
  <si>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</si>
  <si>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</si>
  <si>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</si>
  <si>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</si>
  <si>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</si>
  <si>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</si>
  <si>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</si>
  <si>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</si>
  <si>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</si>
  <si>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</si>
  <si>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</si>
  <si>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</si>
  <si>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</si>
  <si>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</si>
  <si>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</si>
  <si>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</si>
  <si>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</si>
  <si>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</si>
  <si>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</si>
  <si>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</si>
  <si>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</si>
  <si>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</si>
  <si>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</si>
  <si>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</si>
  <si>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</si>
  <si>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</si>
  <si>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</si>
  <si>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</si>
  <si>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</si>
  <si>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</si>
  <si>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</si>
  <si>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</si>
  <si>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</si>
  <si>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</si>
  <si>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</si>
  <si>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</si>
  <si>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</si>
  <si>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</si>
  <si>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</si>
  <si>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</si>
  <si>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</si>
  <si>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</si>
  <si>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</si>
  <si>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</si>
  <si>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</si>
  <si>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</si>
  <si>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</si>
  <si>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</si>
  <si>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</si>
  <si>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</si>
  <si>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</si>
  <si>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</si>
  <si>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</si>
  <si>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</si>
  <si>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</si>
  <si>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</si>
  <si>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</si>
  <si>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</si>
  <si>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</si>
  <si>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</si>
  <si>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</si>
  <si>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</si>
  <si>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</si>
  <si>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</si>
  <si>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</si>
  <si>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</si>
  <si>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</si>
  <si>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</si>
  <si>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</si>
  <si>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</si>
  <si>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</si>
  <si>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</si>
  <si>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</si>
  <si>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</si>
  <si>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</si>
  <si>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</si>
  <si>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</si>
  <si>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</si>
  <si>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</si>
  <si>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</si>
  <si>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</si>
  <si>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</si>
  <si>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</si>
  <si>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</si>
  <si>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</si>
  <si>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</si>
  <si>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</si>
  <si>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</si>
  <si>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</si>
  <si>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</si>
  <si>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</si>
  <si>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</si>
  <si>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</si>
  <si>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</si>
  <si>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</si>
  <si>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</si>
  <si>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</si>
  <si>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</si>
  <si>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</si>
  <si>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</si>
  <si>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</si>
  <si>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</si>
  <si>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</si>
  <si>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</si>
  <si>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</si>
  <si>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</si>
  <si>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</si>
  <si>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</si>
  <si>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</si>
  <si>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</si>
  <si>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</si>
  <si>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</si>
  <si>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</si>
  <si>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</si>
  <si>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</si>
  <si>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</si>
  <si>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</si>
  <si>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</si>
  <si>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</si>
  <si>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</si>
  <si>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</si>
  <si>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</si>
  <si>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</si>
  <si>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</si>
  <si>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</si>
  <si>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</si>
  <si>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</si>
  <si>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</si>
  <si>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</si>
  <si>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</si>
  <si>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</si>
  <si>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</si>
  <si>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</si>
  <si>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</si>
  <si>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</si>
  <si>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</si>
  <si>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</si>
  <si>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</si>
  <si>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</si>
  <si>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</si>
  <si>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</si>
  <si>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</si>
  <si>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</si>
  <si>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</si>
  <si>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</si>
  <si>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</si>
  <si>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</si>
  <si>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</si>
  <si>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</si>
  <si>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</si>
  <si>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</si>
  <si>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</si>
  <si>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</si>
  <si>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</si>
  <si>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</si>
  <si>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</si>
  <si>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</si>
  <si>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</si>
  <si>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</si>
  <si>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</si>
  <si>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</si>
  <si>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</si>
  <si>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</si>
  <si>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</si>
  <si>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</si>
  <si>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</si>
  <si>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</si>
  <si>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</si>
  <si>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</si>
  <si>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</si>
  <si>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</si>
  <si>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</si>
  <si>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</si>
  <si>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</si>
  <si>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</si>
  <si>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</si>
  <si>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</si>
  <si>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</si>
  <si>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</si>
  <si>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</si>
  <si>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</si>
  <si>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</si>
  <si>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</si>
  <si>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</si>
  <si>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</si>
  <si>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</si>
  <si>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</si>
  <si>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</si>
  <si>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</si>
  <si>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</si>
  <si>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</si>
  <si>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</si>
  <si>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</si>
  <si>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</si>
  <si>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</si>
  <si>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</si>
  <si>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</si>
  <si>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</si>
  <si>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</si>
  <si>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</si>
  <si>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</si>
  <si>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</si>
  <si>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</si>
  <si>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</si>
  <si>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</si>
  <si>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</si>
  <si>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</si>
  <si>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</si>
  <si>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</si>
  <si>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</si>
  <si>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</si>
  <si>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</si>
  <si>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</si>
  <si>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</si>
  <si>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</si>
  <si>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</si>
  <si>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</si>
  <si>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</si>
  <si>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</si>
  <si>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</si>
  <si>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</si>
  <si>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</si>
  <si>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</si>
  <si>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</si>
  <si>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</si>
  <si>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</si>
  <si>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</si>
  <si>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</si>
  <si>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</si>
  <si>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</si>
  <si>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</si>
  <si>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</si>
  <si>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</si>
  <si>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</si>
  <si>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</si>
  <si>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</si>
  <si>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</si>
  <si>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</si>
  <si>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</si>
  <si>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</si>
  <si>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</si>
  <si>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</si>
  <si>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</si>
  <si>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</si>
  <si>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</si>
  <si>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</si>
  <si>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</si>
  <si>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</si>
  <si>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</si>
  <si>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</si>
  <si>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</si>
  <si>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</si>
  <si>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</si>
  <si>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</si>
  <si>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</si>
  <si>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</si>
  <si>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</si>
  <si>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</si>
  <si>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</si>
  <si>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</si>
  <si>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</si>
  <si>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</si>
  <si>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</si>
  <si>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</si>
  <si>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</si>
  <si>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</si>
  <si>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</si>
  <si>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</si>
  <si>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</si>
  <si>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</si>
  <si>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</si>
  <si>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</si>
  <si>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</si>
  <si>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</si>
  <si>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</si>
  <si>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</si>
  <si>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</si>
  <si>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</si>
  <si>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</si>
  <si>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</si>
  <si>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</si>
  <si>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</si>
  <si>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</si>
  <si>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</si>
  <si>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</si>
  <si>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</si>
  <si>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</si>
  <si>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</si>
  <si>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</si>
  <si>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</si>
  <si>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</si>
  <si>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</si>
  <si>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</si>
  <si>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</si>
  <si>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</si>
  <si>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</si>
  <si>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</si>
  <si>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</si>
  <si>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</si>
  <si>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</si>
  <si>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</si>
  <si>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</si>
  <si>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</si>
  <si>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</si>
  <si>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</si>
  <si>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</si>
  <si>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</si>
  <si>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</si>
  <si>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</si>
  <si>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</si>
  <si>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</si>
  <si>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</si>
  <si>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</si>
  <si>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</si>
  <si>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</si>
  <si>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</si>
  <si>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</si>
  <si>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</si>
  <si>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</si>
  <si>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</si>
  <si>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</si>
  <si>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</si>
  <si>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</si>
  <si>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</si>
  <si>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</si>
  <si>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</si>
  <si>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</si>
  <si>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</si>
  <si>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</si>
  <si>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</si>
  <si>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</si>
  <si>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</si>
  <si>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</si>
  <si>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</si>
  <si>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</si>
  <si>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</si>
  <si>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</si>
  <si>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</si>
  <si>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</si>
  <si>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</si>
  <si>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</si>
  <si>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</si>
  <si>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</si>
  <si>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</si>
  <si>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</si>
  <si>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</si>
  <si>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</si>
  <si>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</si>
  <si>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</si>
  <si>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</si>
  <si>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</si>
  <si>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</si>
  <si>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</si>
  <si>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</si>
  <si>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</si>
  <si>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</si>
  <si>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</si>
  <si>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</si>
  <si>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</si>
  <si>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</si>
  <si>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</si>
  <si>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</si>
  <si>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</si>
  <si>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</si>
  <si>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</si>
  <si>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</si>
  <si>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</si>
  <si>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</si>
  <si>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</si>
  <si>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</si>
  <si>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</si>
  <si>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</si>
  <si>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</si>
  <si>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</si>
  <si>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</si>
  <si>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</si>
  <si>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</si>
  <si>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</si>
  <si>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</si>
  <si>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</si>
  <si>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</si>
  <si>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</si>
  <si>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</si>
  <si>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</si>
  <si>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</si>
  <si>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</si>
  <si>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</si>
  <si>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</si>
  <si>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</si>
  <si>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</si>
  <si>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</si>
  <si>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</si>
  <si>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</si>
  <si>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</si>
  <si>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</si>
  <si>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</si>
  <si>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</si>
  <si>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</si>
  <si>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</si>
  <si>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</si>
  <si>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</si>
  <si>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</si>
  <si>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</si>
  <si>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</si>
  <si>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</si>
  <si>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</si>
  <si>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</si>
  <si>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</si>
  <si>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</si>
  <si>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</si>
  <si>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</si>
  <si>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</si>
  <si>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</si>
  <si>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</si>
  <si>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</si>
  <si>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</si>
  <si>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</si>
  <si>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</si>
  <si>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</si>
  <si>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</si>
  <si>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</si>
  <si>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</si>
  <si>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</si>
  <si>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</si>
  <si>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</si>
  <si>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</si>
  <si>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</si>
  <si>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</si>
  <si>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</si>
  <si>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</si>
  <si>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</si>
  <si>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</si>
  <si>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</si>
  <si>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</si>
  <si>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</si>
  <si>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</si>
  <si>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</si>
  <si>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</si>
  <si>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</si>
  <si>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</si>
  <si>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</si>
  <si>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</si>
  <si>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</si>
  <si>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</si>
  <si>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</si>
  <si>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</si>
  <si>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</si>
  <si>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</si>
  <si>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</si>
  <si>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</si>
  <si>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</si>
  <si>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</si>
  <si>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</si>
  <si>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</si>
  <si>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</si>
  <si>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</si>
  <si>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</si>
  <si>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</si>
  <si>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</si>
  <si>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</si>
  <si>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</si>
  <si>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</si>
  <si>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</si>
  <si>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</si>
  <si>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</si>
  <si>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</si>
  <si>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</si>
  <si>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</si>
  <si>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</si>
  <si>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</si>
  <si>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</si>
  <si>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</si>
  <si>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</si>
  <si>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</si>
  <si>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</si>
  <si>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</si>
  <si>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</si>
  <si>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</si>
  <si>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</si>
  <si>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</si>
  <si>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</si>
  <si>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</si>
  <si>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</si>
  <si>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</si>
  <si>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</si>
  <si>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</si>
  <si>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</si>
  <si>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</si>
  <si>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</si>
  <si>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</si>
  <si>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</si>
  <si>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</si>
  <si>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</si>
  <si>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</si>
  <si>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</si>
  <si>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</si>
  <si>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</si>
  <si>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</si>
  <si>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</si>
  <si>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</si>
  <si>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</si>
  <si>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</si>
  <si>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</si>
  <si>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</si>
  <si>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</si>
  <si>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</si>
  <si>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</si>
  <si>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</si>
  <si>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</si>
  <si>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</si>
  <si>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</si>
  <si>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</si>
  <si>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</si>
  <si>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</si>
  <si>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</si>
  <si>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</si>
  <si>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</si>
  <si>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</si>
  <si>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</si>
  <si>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</si>
  <si>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</si>
  <si>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</si>
  <si>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</si>
  <si>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</si>
  <si>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</si>
  <si>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</si>
  <si>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</si>
  <si>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</si>
  <si>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</si>
  <si>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</si>
  <si>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</si>
  <si>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</si>
  <si>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</si>
  <si>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</si>
  <si>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</si>
  <si>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</si>
  <si>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</si>
  <si>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</si>
  <si>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</si>
  <si>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</si>
  <si>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</si>
  <si>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</si>
  <si>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</si>
  <si>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</si>
  <si>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</si>
  <si>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</si>
  <si>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</si>
  <si>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</si>
  <si>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</si>
  <si>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</si>
  <si>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</si>
  <si>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</si>
  <si>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</si>
  <si>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</si>
  <si>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</si>
  <si>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</si>
  <si>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</si>
  <si>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</si>
  <si>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</si>
  <si>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</si>
  <si>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</si>
  <si>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</si>
  <si>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</si>
  <si>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</si>
  <si>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</si>
  <si>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</si>
  <si>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</si>
  <si>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</si>
  <si>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</si>
  <si>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</si>
  <si>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</si>
  <si>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</si>
  <si>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</si>
  <si>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</si>
  <si>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</si>
  <si>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</si>
  <si>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</si>
  <si>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</si>
  <si>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</si>
  <si>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</si>
  <si>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</si>
  <si>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</si>
  <si>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</si>
  <si>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</si>
  <si>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</si>
  <si>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</si>
  <si>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</si>
  <si>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</si>
  <si>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</si>
  <si>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</si>
  <si>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</si>
  <si>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</si>
  <si>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</si>
  <si>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</si>
  <si>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</si>
  <si>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</si>
  <si>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</si>
  <si>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</si>
  <si>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</si>
  <si>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</si>
  <si>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</si>
  <si>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</si>
  <si>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</si>
  <si>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</si>
  <si>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</si>
  <si>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</si>
  <si>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</si>
  <si>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</si>
  <si>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</si>
  <si>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</si>
  <si>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</si>
  <si>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</si>
  <si>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</si>
  <si>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</si>
  <si>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</si>
  <si>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</si>
  <si>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</si>
  <si>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</si>
  <si>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</si>
  <si>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</si>
  <si>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</si>
  <si>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</si>
  <si>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</si>
  <si>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</si>
  <si>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</si>
  <si>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</si>
  <si>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</si>
  <si>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</si>
  <si>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</si>
  <si>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</si>
  <si>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</si>
  <si>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</si>
  <si>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</si>
  <si>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</si>
  <si>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</si>
  <si>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</si>
  <si>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</si>
  <si>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</si>
  <si>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</si>
  <si>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</si>
  <si>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</si>
  <si>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</si>
  <si>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</si>
  <si>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</si>
  <si>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</si>
  <si>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</si>
  <si>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</si>
  <si>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</si>
  <si>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</si>
  <si>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</si>
  <si>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</si>
  <si>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</si>
  <si>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</si>
  <si>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</si>
  <si>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</si>
  <si>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</si>
  <si>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</si>
  <si>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</si>
  <si>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</si>
  <si>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</si>
  <si>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</si>
  <si>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</si>
  <si>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</si>
  <si>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</si>
  <si>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</si>
  <si>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</si>
  <si>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</si>
  <si>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</si>
  <si>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</si>
  <si>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</si>
  <si>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</si>
  <si>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</si>
  <si>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</si>
  <si>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</si>
  <si>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</si>
  <si>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</si>
  <si>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</si>
  <si>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</si>
  <si>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</si>
  <si>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</si>
  <si>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</si>
  <si>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</si>
  <si>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</si>
  <si>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</si>
  <si>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</si>
  <si>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</si>
  <si>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</si>
  <si>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</si>
  <si>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</si>
  <si>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</si>
  <si>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</si>
  <si>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</si>
  <si>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</si>
  <si>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</si>
  <si>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</si>
  <si>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</si>
  <si>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</si>
  <si>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</si>
  <si>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</si>
  <si>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</si>
  <si>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</si>
  <si>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</si>
  <si>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</si>
  <si>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</si>
  <si>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</si>
  <si>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</si>
  <si>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</si>
  <si>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</si>
  <si>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</si>
  <si>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</si>
  <si>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</si>
  <si>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</si>
  <si>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</si>
  <si>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</si>
  <si>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</si>
  <si>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</si>
  <si>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</si>
  <si>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</si>
  <si>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</si>
  <si>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</si>
  <si>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</si>
  <si>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</si>
  <si>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</si>
  <si>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</si>
  <si>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</si>
  <si>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</si>
  <si>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</si>
  <si>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</si>
  <si>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</si>
  <si>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</si>
  <si>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</si>
  <si>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</si>
  <si>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</si>
  <si>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</si>
  <si>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</si>
  <si>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</si>
  <si>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</si>
  <si>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</si>
  <si>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</si>
  <si>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</si>
  <si>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</si>
  <si>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</si>
  <si>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</si>
  <si>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</si>
  <si>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</si>
  <si>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</si>
  <si>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</si>
  <si>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</si>
  <si>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</si>
  <si>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</si>
  <si>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</si>
  <si>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</si>
  <si>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</si>
  <si>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</si>
  <si>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</si>
  <si>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</si>
  <si>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</si>
  <si>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</si>
  <si>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</si>
  <si>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</si>
  <si>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</si>
  <si>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</si>
  <si>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</si>
  <si>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</si>
  <si>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</si>
  <si>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</si>
  <si>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</si>
  <si>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</si>
  <si>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</si>
  <si>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</si>
  <si>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</si>
  <si>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</si>
  <si>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</si>
  <si>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</si>
  <si>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</si>
  <si>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</si>
  <si>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</si>
  <si>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</si>
  <si>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</si>
  <si>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</si>
  <si>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</si>
  <si>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</si>
  <si>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</si>
  <si>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</si>
  <si>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</si>
  <si>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</si>
  <si>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</si>
  <si>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</si>
  <si>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</si>
  <si>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</si>
  <si>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</si>
  <si>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</si>
  <si>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</si>
  <si>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</si>
  <si>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</si>
  <si>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</si>
  <si>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</si>
  <si>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</si>
  <si>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</si>
  <si>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</si>
  <si>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</si>
  <si>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</si>
  <si>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</si>
  <si>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</si>
  <si>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</si>
  <si>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</si>
  <si>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</si>
  <si>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</si>
  <si>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</si>
  <si>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</si>
  <si>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</si>
  <si>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</si>
  <si>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</si>
  <si>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</si>
  <si>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</si>
  <si>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</si>
  <si>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</si>
  <si>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</si>
  <si>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</si>
  <si>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</si>
  <si>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</si>
  <si>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</si>
  <si>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</si>
  <si>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</si>
  <si>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</si>
  <si>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</si>
  <si>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</si>
  <si>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</si>
  <si>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</si>
  <si>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</si>
  <si>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</si>
  <si>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</si>
  <si>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</si>
  <si>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</si>
  <si>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</si>
  <si>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</si>
  <si>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</si>
  <si>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</si>
  <si>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</si>
  <si>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</si>
  <si>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</si>
  <si>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</si>
  <si>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</si>
  <si>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</si>
  <si>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</si>
  <si>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</si>
  <si>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</si>
  <si>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</si>
  <si>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</si>
  <si>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</si>
  <si>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</si>
  <si>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</si>
  <si>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</si>
  <si>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</si>
  <si>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</si>
  <si>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</si>
  <si>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</si>
  <si>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</si>
  <si>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</si>
  <si>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</si>
  <si>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</si>
  <si>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</si>
  <si>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</si>
  <si>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</si>
  <si>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</si>
  <si>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</si>
  <si>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</si>
  <si>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</si>
  <si>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</si>
  <si>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</si>
  <si>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</si>
  <si>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</si>
  <si>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</si>
  <si>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</si>
  <si>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</si>
  <si>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</si>
  <si>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</si>
  <si>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</si>
  <si>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</si>
  <si>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</si>
  <si>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</si>
  <si>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</si>
  <si>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</si>
  <si>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</si>
  <si>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</si>
  <si>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</si>
  <si>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</si>
  <si>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</si>
  <si>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</si>
  <si>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</si>
  <si>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</si>
  <si>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</si>
  <si>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</si>
  <si>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</si>
  <si>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</si>
  <si>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</si>
  <si>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</si>
  <si>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</si>
  <si>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</si>
  <si>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</si>
  <si>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</si>
  <si>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</si>
  <si>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</si>
  <si>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</si>
  <si>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</si>
  <si>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</si>
  <si>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</si>
  <si>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</si>
  <si>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</si>
  <si>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</si>
  <si>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</si>
  <si>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</si>
  <si>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</si>
  <si>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</si>
  <si>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</si>
  <si>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</si>
  <si>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</si>
  <si>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</si>
  <si>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</si>
  <si>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</si>
  <si>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</si>
  <si>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</si>
  <si>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</si>
  <si>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</si>
  <si>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</si>
  <si>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</si>
  <si>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</si>
  <si>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</si>
  <si>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</si>
  <si>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</si>
  <si>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</si>
  <si>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</si>
  <si>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</si>
  <si>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</si>
  <si>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</si>
  <si>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</si>
  <si>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</si>
  <si>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</si>
  <si>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</si>
  <si>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</si>
  <si>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</si>
  <si>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</si>
  <si>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</si>
  <si>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</si>
  <si>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</si>
  <si>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</si>
  <si>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</si>
  <si>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</si>
  <si>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</si>
  <si>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</si>
  <si>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</si>
  <si>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</si>
  <si>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</si>
  <si>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</si>
  <si>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</si>
  <si>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</si>
  <si>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</si>
  <si>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</si>
  <si>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</si>
  <si>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</si>
  <si>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</si>
  <si>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</si>
  <si>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</si>
  <si>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</si>
  <si>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</si>
  <si>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</si>
  <si>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</si>
  <si>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</si>
  <si>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</si>
  <si>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</si>
  <si>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</si>
  <si>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</si>
  <si>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</si>
  <si>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</si>
  <si>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</si>
  <si>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</si>
  <si>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</si>
  <si>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</si>
  <si>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</si>
  <si>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</si>
  <si>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</si>
  <si>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</si>
  <si>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</si>
  <si>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</si>
  <si>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</si>
  <si>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</si>
  <si>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</si>
  <si>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</si>
  <si>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</si>
  <si>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</si>
  <si>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</si>
  <si>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</si>
  <si>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</si>
  <si>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</si>
  <si>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</si>
  <si>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</si>
  <si>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</si>
  <si>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</si>
  <si>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</si>
  <si>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</si>
  <si>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</si>
  <si>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</si>
  <si>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</si>
  <si>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</si>
  <si>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</si>
  <si>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</si>
  <si>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</si>
  <si>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</si>
  <si>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</si>
  <si>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</si>
  <si>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</si>
  <si>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</si>
  <si>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</si>
  <si>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</si>
  <si>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</si>
  <si>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</si>
  <si>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</si>
  <si>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</si>
  <si>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</si>
  <si>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</si>
  <si>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</si>
  <si>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</si>
  <si>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</si>
  <si>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</si>
  <si>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</si>
  <si>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</si>
  <si>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</si>
  <si>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</si>
  <si>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</si>
  <si>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</si>
  <si>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</si>
  <si>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</si>
  <si>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</si>
  <si>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</si>
  <si>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</si>
  <si>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</si>
  <si>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</si>
  <si>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</si>
  <si>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</si>
  <si>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</si>
  <si>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</si>
  <si>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</si>
  <si>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</si>
  <si>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</si>
  <si>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</si>
  <si>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</si>
  <si>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</si>
  <si>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</si>
  <si>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</si>
  <si>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</si>
  <si>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</si>
  <si>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</si>
  <si>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</si>
  <si>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</si>
  <si>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</si>
  <si>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</si>
  <si>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</si>
  <si>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</si>
  <si>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</si>
  <si>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</si>
  <si>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</si>
  <si>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</si>
  <si>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</si>
  <si>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</si>
  <si>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</si>
  <si>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</si>
  <si>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</si>
  <si>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</si>
  <si>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</si>
  <si>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</si>
  <si>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</si>
  <si>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</si>
  <si>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</si>
  <si>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</si>
  <si>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</si>
  <si>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</si>
  <si>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</si>
  <si>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</si>
  <si>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</si>
  <si>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</si>
  <si>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</si>
  <si>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</si>
  <si>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</si>
  <si>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</si>
  <si>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</si>
  <si>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</si>
  <si>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</si>
  <si>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</si>
  <si>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</si>
  <si>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</si>
  <si>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</si>
  <si>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</si>
  <si>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</si>
  <si>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</si>
  <si>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</si>
  <si>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</si>
  <si>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</si>
  <si>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</si>
  <si>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</si>
  <si>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</si>
  <si>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</si>
  <si>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</si>
  <si>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</si>
  <si>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</si>
  <si>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</si>
  <si>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</si>
  <si>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</si>
  <si>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</si>
  <si>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</si>
  <si>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</si>
  <si>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</si>
  <si>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</si>
  <si>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</si>
  <si>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</si>
  <si>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</si>
  <si>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</si>
  <si>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</si>
  <si>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</si>
  <si>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</si>
  <si>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</si>
  <si>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</si>
  <si>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</si>
  <si>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</si>
  <si>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</si>
  <si>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</si>
  <si>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</si>
  <si>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</si>
  <si>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</si>
  <si>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</si>
  <si>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</si>
  <si>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</si>
  <si>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</si>
  <si>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</si>
  <si>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</si>
  <si>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</si>
  <si>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</si>
  <si>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</si>
  <si>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</si>
  <si>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</si>
  <si>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</si>
  <si>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</si>
  <si>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</si>
  <si>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</si>
  <si>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</si>
  <si>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</si>
  <si>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</si>
  <si>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</si>
  <si>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</si>
  <si>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</si>
  <si>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</si>
  <si>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</si>
  <si>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</si>
  <si>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</si>
  <si>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</si>
  <si>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</si>
  <si>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</si>
  <si>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</si>
  <si>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</si>
  <si>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</si>
  <si>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</si>
  <si>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</si>
  <si>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</si>
  <si>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</si>
  <si>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</si>
  <si>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</si>
  <si>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</si>
  <si>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</si>
  <si>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</si>
  <si>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</si>
  <si>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</si>
  <si>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</si>
  <si>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</si>
  <si>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</si>
  <si>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</si>
  <si>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</si>
  <si>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</si>
  <si>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</si>
  <si>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</si>
  <si>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</si>
  <si>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</si>
  <si>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</si>
  <si>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</si>
  <si>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</si>
  <si>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</si>
  <si>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</si>
  <si>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</si>
  <si>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</si>
  <si>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</si>
  <si>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</si>
  <si>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</si>
  <si>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</si>
  <si>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</si>
  <si>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</si>
  <si>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</si>
  <si>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</si>
  <si>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</si>
  <si>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</si>
  <si>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</si>
  <si>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</si>
  <si>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</si>
  <si>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</si>
  <si>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</si>
  <si>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</si>
  <si>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</si>
  <si>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</si>
  <si>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</si>
  <si>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</si>
  <si>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</si>
  <si>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</si>
  <si>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</si>
  <si>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</si>
  <si>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</si>
  <si>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</si>
  <si>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</si>
  <si>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</si>
  <si>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</si>
  <si>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</si>
  <si>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</si>
  <si>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</si>
  <si>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</si>
  <si>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</si>
  <si>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</si>
  <si>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</si>
  <si>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</si>
  <si>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</si>
  <si>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</si>
  <si>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</si>
  <si>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</si>
  <si>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</si>
  <si>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</si>
  <si>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</si>
  <si>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</si>
  <si>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</si>
  <si>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</si>
  <si>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</si>
  <si>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</si>
  <si>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</si>
  <si>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</si>
  <si>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</si>
  <si>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</si>
  <si>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</si>
  <si>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</si>
  <si>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</si>
  <si>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</si>
  <si>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</si>
  <si>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</si>
  <si>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</si>
  <si>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</si>
  <si>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</si>
  <si>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</si>
  <si>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</si>
  <si>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</si>
  <si>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</si>
  <si>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</si>
  <si>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</si>
  <si>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</si>
  <si>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</si>
  <si>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</si>
  <si>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no. failed</t>
  </si>
  <si>
    <t>no. canceled</t>
  </si>
  <si>
    <t>no. successful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</si>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</sst>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Fill="1"/>
    <xf numFmtId="0" fontId="0" fillId="0" borderId="0" xfId="0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Alignment="1">
      <alignment horizontal="center" wrapText="1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0" fontId="1" fillId="0" borderId="0" xfId="0" applyFont="1" applyFill="1"/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C-4C65-B2A2-A650BD11471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C-4C65-B2A2-A650BD11471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C-4C65-B2A2-A650BD11471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C-4C65-B2A2-A650BD114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152192"/>
        <c:axId val="1931153440"/>
      </c:barChart>
      <c:catAx>
        <c:axId val="19311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53440"/>
        <c:crosses val="autoZero"/>
        <c:auto val="1"/>
        <c:lblAlgn val="ctr"/>
        <c:lblOffset val="100"/>
        <c:noMultiLvlLbl val="0"/>
      </c:catAx>
      <c:valAx>
        <c:axId val="19311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4-4D10-BED7-D6A0C80973E4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4-4D10-BED7-D6A0C80973E4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4-4D10-BED7-D6A0C80973E4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E4-4D10-BED7-D6A0C809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476864"/>
        <c:axId val="2039477280"/>
      </c:barChart>
      <c:catAx>
        <c:axId val="20394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77280"/>
        <c:crosses val="autoZero"/>
        <c:auto val="1"/>
        <c:lblAlgn val="ctr"/>
        <c:lblOffset val="100"/>
        <c:noMultiLvlLbl val="0"/>
      </c:catAx>
      <c:valAx>
        <c:axId val="20394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7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F-436B-8C9D-3E43867839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F-436B-8C9D-3E43867839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F-436B-8C9D-3E4386783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3424"/>
        <c:axId val="106058848"/>
      </c:lineChart>
      <c:catAx>
        <c:axId val="1060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8848"/>
        <c:crosses val="autoZero"/>
        <c:auto val="1"/>
        <c:lblAlgn val="ctr"/>
        <c:lblOffset val="100"/>
        <c:noMultiLvlLbl val="0"/>
      </c:catAx>
      <c:valAx>
        <c:axId val="1060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57150</xdr:rowOff>
    </xdr:from>
    <xdr:to>
      <xdr:col>14</xdr:col>
      <xdr:colOff>152400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D7DA3-B14B-421E-8EAD-023092637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87630</xdr:rowOff>
    </xdr:from>
    <xdr:to>
      <xdr:col>14</xdr:col>
      <xdr:colOff>228600</xdr:colOff>
      <xdr:row>20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EDFE6-BABC-4897-80C3-B953C02F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3</xdr:row>
      <xdr:rowOff>26670</xdr:rowOff>
    </xdr:from>
    <xdr:to>
      <xdr:col>13</xdr:col>
      <xdr:colOff>472440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091A8-F3B6-4B4B-B4F2-4A96555F9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Polli" refreshedDate="44178.454542245374" createdVersion="6" refreshedVersion="6" minRefreshableVersion="3" recordCount="4115" xr:uid="{9478718D-15FB-481B-A520-ACEE59F4FBB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Polli" refreshedDate="44178.513550694443" createdVersion="6" refreshedVersion="6" minRefreshableVersion="3" recordCount="4114" xr:uid="{D9ED631E-A44E-440F-BFB4-FE9B7140C25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6BE92-D4AA-4FC9-92D6-77F60BED18D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07D3F-F55B-4204-BCBC-F10A3DEB21F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 sortType="ascending" productSubtotal="1">
      <items count="11">
        <item x="0"/>
        <item x="7"/>
        <item x="6"/>
        <item x="5"/>
        <item x="4"/>
        <item x="8"/>
        <item x="3"/>
        <item x="2"/>
        <item x="1"/>
        <item x="9"/>
        <item t="produc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7DAF6-DCE7-43D9-8DE8-0436525F43A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70" zoomScaleNormal="70" workbookViewId="0">
      <selection activeCell="F2" sqref="F2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3.88671875" customWidth="1"/>
    <col min="15" max="15" width="17.109375" style="5" customWidth="1"/>
    <col min="17" max="17" width="14.88671875" customWidth="1"/>
    <col min="19" max="19" width="11.5546875" bestFit="1" customWidth="1"/>
    <col min="20" max="20" width="12.109375" customWidth="1"/>
  </cols>
  <sheetData>
    <row r="1" spans="1:20" s="2" customFormat="1" ht="28.2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2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IF(D2,E2/D2,0)</f>
        <v>1.3685882352941177</v>
      </c>
      <c r="P2" s="6">
        <f t="shared" ref="P2:P65" si="1">IF(L2=0,0,E2/L2)</f>
        <v>63.917582417582416</v>
      </c>
      <c r="Q2" t="s">
        <v>8310</v>
      </c>
      <c r="R2" t="s">
        <v>8311</v>
      </c>
      <c r="S2" s="11">
        <f t="shared" ref="S2:S66" si="2"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6">
        <f t="shared" si="1"/>
        <v>185.48101265822785</v>
      </c>
      <c r="Q3" t="s">
        <v>8310</v>
      </c>
      <c r="R3" t="s">
        <v>8311</v>
      </c>
      <c r="S3" s="11">
        <f t="shared" si="2"/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4">IF(D66,E66/D66,0)</f>
        <v>1.7333333333333334</v>
      </c>
      <c r="P66" s="6">
        <f t="shared" ref="P66:P129" si="5">IF(L66=0,0,E66/L66)</f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6">
        <f t="shared" si="5"/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IF(D130,E130/D130,0)</f>
        <v>1.8669999999999999E-2</v>
      </c>
      <c r="P130" s="6">
        <f t="shared" ref="P130:P193" si="9">IF(L130=0,0,E130/L130)</f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6">
        <f t="shared" si="9"/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IF(D194,E194/D194,0)</f>
        <v>1.7E-5</v>
      </c>
      <c r="P194" s="6">
        <f t="shared" ref="P194:P257" si="13">IF(L194=0,0,E194/L194)</f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6">
        <f t="shared" si="13"/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16">IF(D258,E258/D258,0)</f>
        <v>1.391</v>
      </c>
      <c r="P258" s="6">
        <f t="shared" ref="P258:P321" si="17">IF(L258=0,0,E258/L258)</f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6">
        <f t="shared" si="17"/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20">IF(D322,E322/D322,0)</f>
        <v>1.0658000000000001</v>
      </c>
      <c r="P322" s="6">
        <f t="shared" ref="P322:P385" si="21">IF(L322=0,0,E322/L322)</f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6">
        <f t="shared" si="21"/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24">IF(D386,E386/D386,0)</f>
        <v>1.1210500000000001</v>
      </c>
      <c r="P386" s="6">
        <f t="shared" ref="P386:P449" si="25">IF(L386=0,0,E386/L386)</f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6">
        <f t="shared" si="25"/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IF(D450,E450/D450,0)</f>
        <v>3.2804E-2</v>
      </c>
      <c r="P450" s="6">
        <f t="shared" ref="P450:P513" si="29">IF(L450=0,0,E450/L450)</f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6">
        <f t="shared" si="29"/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IF(D514,E514/D514,0)</f>
        <v>1.3749999999999999E-3</v>
      </c>
      <c r="P514" s="6">
        <f t="shared" ref="P514:P577" si="33">IF(L514=0,0,E514/L514)</f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6">
        <f t="shared" si="33"/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IF(D578,E578/D578,0)</f>
        <v>1.2500000000000001E-5</v>
      </c>
      <c r="P578" s="6">
        <f t="shared" ref="P578:P641" si="37">IF(L578=0,0,E578/L578)</f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6">
        <f t="shared" si="37"/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40">IF(D642,E642/D642,0)</f>
        <v>1.4428571428571428</v>
      </c>
      <c r="P642" s="6">
        <f t="shared" ref="P642:P705" si="41">IF(L642=0,0,E642/L642)</f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6">
        <f t="shared" si="41"/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IF(D706,E706/D706,0)</f>
        <v>8.7454545454545458E-3</v>
      </c>
      <c r="P706" s="6">
        <f t="shared" ref="P706:P769" si="45">IF(L706=0,0,E706/L706)</f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6">
        <f t="shared" si="45"/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IF(D770,E770/D770,0)</f>
        <v>0</v>
      </c>
      <c r="P770" s="6">
        <f t="shared" ref="P770:P833" si="49">IF(L770=0,0,E770/L770)</f>
        <v>0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6">
        <f t="shared" si="49"/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52">IF(D834,E834/D834,0)</f>
        <v>1.0060706666666666</v>
      </c>
      <c r="P834" s="6">
        <f t="shared" ref="P834:P897" si="53">IF(L834=0,0,E834/L834)</f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6">
        <f t="shared" si="53"/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IF(D898,E898/D898,0)</f>
        <v>0.4</v>
      </c>
      <c r="P898" s="6">
        <f t="shared" ref="P898:P961" si="57">IF(L898=0,0,E898/L898)</f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6">
        <f t="shared" si="57"/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IF(D962,E962/D962,0)</f>
        <v>0.46100628930817611</v>
      </c>
      <c r="P962" s="6">
        <f t="shared" ref="P962:P1025" si="61">IF(L962=0,0,E962/L962)</f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6">
        <f t="shared" si="61"/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64">IF(D1026,E1026/D1026,0)</f>
        <v>1.1863774999999999</v>
      </c>
      <c r="P1026" s="6">
        <f t="shared" ref="P1026:P1089" si="65">IF(L1026=0,0,E1026/L1026)</f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6">
        <f t="shared" si="65"/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IF(D1090,E1090/D1090,0)</f>
        <v>0.14182977777777778</v>
      </c>
      <c r="P1090" s="6">
        <f t="shared" ref="P1090:P1153" si="69">IF(L1090=0,0,E1090/L1090)</f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6">
        <f t="shared" si="69"/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IF(D1154,E1154/D1154,0)</f>
        <v>5.6937500000000002E-2</v>
      </c>
      <c r="P1154" s="6">
        <f t="shared" ref="P1154:P1217" si="73">IF(L1154=0,0,E1154/L1154)</f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6">
        <f t="shared" si="73"/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76">IF(D1218,E1218/D1218,0)</f>
        <v>1.4570000000000001</v>
      </c>
      <c r="P1218" s="6">
        <f t="shared" ref="P1218:P1281" si="77">IF(L1218=0,0,E1218/L1218)</f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6">
        <f t="shared" si="77"/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80">IF(D1282,E1282/D1282,0)</f>
        <v>1.1091186666666666</v>
      </c>
      <c r="P1282" s="6">
        <f t="shared" ref="P1282:P1345" si="81">IF(L1282=0,0,E1282/L1282)</f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6">
        <f t="shared" si="81"/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84">IF(D1346,E1346/D1346,0)</f>
        <v>3.7773333333333334</v>
      </c>
      <c r="P1346" s="6">
        <f t="shared" ref="P1346:P1409" si="85">IF(L1346=0,0,E1346/L1346)</f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6">
        <f t="shared" si="85"/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IF(D1410,E1410/D1410,0)</f>
        <v>7.1999999999999995E-2</v>
      </c>
      <c r="P1410" s="6">
        <f t="shared" ref="P1410:P1473" si="89">IF(L1410=0,0,E1410/L1410)</f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6">
        <f t="shared" si="89"/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92">IF(D1474,E1474/D1474,0)</f>
        <v>1.3870400000000001</v>
      </c>
      <c r="P1474" s="6">
        <f t="shared" ref="P1474:P1537" si="93">IF(L1474=0,0,E1474/L1474)</f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6">
        <f t="shared" si="93"/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96">IF(D1538,E1538/D1538,0)</f>
        <v>2.5030841666666666</v>
      </c>
      <c r="P1538" s="6">
        <f t="shared" ref="P1538:P1601" si="97">IF(L1538=0,0,E1538/L1538)</f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6">
        <f t="shared" si="97"/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IF(D1602,E1602/D1602,0)</f>
        <v>7.3400000000000007E-2</v>
      </c>
      <c r="P1602" s="6">
        <f t="shared" ref="P1602:P1665" si="101">IF(L1602=0,0,E1602/L1602)</f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6">
        <f t="shared" si="101"/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04">IF(D1666,E1666/D1666,0)</f>
        <v>1.2240879999999998</v>
      </c>
      <c r="P1666" s="6">
        <f t="shared" ref="P1666:P1729" si="105">IF(L1666=0,0,E1666/L1666)</f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6">
        <f t="shared" si="105"/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IF(D1730,E1730/D1730,0)</f>
        <v>0.68400000000000005</v>
      </c>
      <c r="P1730" s="6">
        <f t="shared" ref="P1730:P1793" si="109">IF(L1730=0,0,E1730/L1730)</f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6">
        <f t="shared" si="109"/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IF(D1794,E1794/D1794,0)</f>
        <v>0.61124000000000001</v>
      </c>
      <c r="P1794" s="6">
        <f t="shared" ref="P1794:P1857" si="113">IF(L1794=0,0,E1794/L1794)</f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6">
        <f t="shared" si="113"/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16">IF(D1858,E1858/D1858,0)</f>
        <v>1.0125</v>
      </c>
      <c r="P1858" s="6">
        <f t="shared" ref="P1858:P1921" si="117">IF(L1858=0,0,E1858/L1858)</f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6">
        <f t="shared" si="117"/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IF(D1922,E1922/D1922,0)</f>
        <v>0.43030000000000002</v>
      </c>
      <c r="P1922" s="6">
        <f t="shared" ref="P1922:P1985" si="121">IF(L1922=0,0,E1922/L1922)</f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6">
        <f t="shared" si="121"/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IF(D1986,E1986/D1986,0)</f>
        <v>0.21146666666666666</v>
      </c>
      <c r="P1986" s="6">
        <f t="shared" ref="P1986:P2049" si="125">IF(L1986=0,0,E1986/L1986)</f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6">
        <f t="shared" si="125"/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28">IF(D2050,E2050/D2050,0)</f>
        <v>1.4833229411764706</v>
      </c>
      <c r="P2050" s="6">
        <f t="shared" ref="P2050:P2113" si="129">IF(L2050=0,0,E2050/L2050)</f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6">
        <f t="shared" si="129"/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32">IF(D2114,E2114/D2114,0)</f>
        <v>1</v>
      </c>
      <c r="P2114" s="6">
        <f t="shared" ref="P2114:P2177" si="133">IF(L2114=0,0,E2114/L2114)</f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6">
        <f t="shared" si="133"/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136">IF(D2178,E2178/D2178,0)</f>
        <v>1.2602</v>
      </c>
      <c r="P2178" s="6">
        <f t="shared" ref="P2178:P2241" si="137">IF(L2178=0,0,E2178/L2178)</f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6">
        <f t="shared" si="137"/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140">IF(D2242,E2242/D2242,0)</f>
        <v>2.7067999999999999</v>
      </c>
      <c r="P2242" s="6">
        <f t="shared" ref="P2242:P2305" si="141">IF(L2242=0,0,E2242/L2242)</f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6">
        <f t="shared" si="141"/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144">IF(D2306,E2306/D2306,0)</f>
        <v>1.0070033333333335</v>
      </c>
      <c r="P2306" s="6">
        <f t="shared" ref="P2306:P2369" si="145">IF(L2306=0,0,E2306/L2306)</f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6">
        <f t="shared" si="145"/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IF(D2370,E2370/D2370,0)</f>
        <v>2.5000000000000001E-3</v>
      </c>
      <c r="P2370" s="6">
        <f t="shared" ref="P2370:P2433" si="149">IF(L2370=0,0,E2370/L2370)</f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6">
        <f t="shared" si="149"/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IF(D2434,E2434/D2434,0)</f>
        <v>1.4285714285714287E-4</v>
      </c>
      <c r="P2434" s="6">
        <f t="shared" ref="P2434:P2497" si="153">IF(L2434=0,0,E2434/L2434)</f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6">
        <f t="shared" si="153"/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156">IF(D2498,E2498/D2498,0)</f>
        <v>1</v>
      </c>
      <c r="P2498" s="6">
        <f t="shared" ref="P2498:P2561" si="157">IF(L2498=0,0,E2498/L2498)</f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6">
        <f t="shared" si="157"/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160">IF(D2562,E2562/D2562,0)</f>
        <v>1.0009999999999999</v>
      </c>
      <c r="P2562" s="6">
        <f t="shared" ref="P2562:P2625" si="161">IF(L2562=0,0,E2562/L2562)</f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6">
        <f t="shared" si="161"/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164">IF(D2626,E2626/D2626,0)</f>
        <v>13.794206249999998</v>
      </c>
      <c r="P2626" s="6">
        <f t="shared" ref="P2626:P2689" si="165">IF(L2626=0,0,E2626/L2626)</f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6">
        <f t="shared" si="165"/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IF(D2690,E2690/D2690,0)</f>
        <v>1.48E-3</v>
      </c>
      <c r="P2690" s="6">
        <f t="shared" ref="P2690:P2753" si="169">IF(L2690=0,0,E2690/L2690)</f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6">
        <f t="shared" si="169"/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IF(D2754,E2754/D2754,0)</f>
        <v>0.11458333333333333</v>
      </c>
      <c r="P2754" s="6">
        <f t="shared" ref="P2754:P2817" si="173">IF(L2754=0,0,E2754/L2754)</f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6">
        <f t="shared" si="173"/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176">IF(D2818,E2818/D2818,0)</f>
        <v>1.4156666666666666</v>
      </c>
      <c r="P2818" s="6">
        <f t="shared" ref="P2818:P2881" si="177">IF(L2818=0,0,E2818/L2818)</f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6">
        <f t="shared" si="177"/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IF(D2882,E2882/D2882,0)</f>
        <v>0.23333333333333334</v>
      </c>
      <c r="P2882" s="6">
        <f t="shared" ref="P2882:P2945" si="181">IF(L2882=0,0,E2882/L2882)</f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6">
        <f t="shared" si="181"/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IF(D2946,E2946/D2946,0)</f>
        <v>0.01</v>
      </c>
      <c r="P2946" s="6">
        <f t="shared" ref="P2946:P3009" si="185">IF(L2946=0,0,E2946/L2946)</f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6">
        <f t="shared" si="185"/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188">IF(D3010,E3010/D3010,0)</f>
        <v>1.0116666666666667</v>
      </c>
      <c r="P3010" s="6">
        <f t="shared" ref="P3010:P3073" si="189">IF(L3010=0,0,E3010/L3010)</f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6">
        <f t="shared" si="189"/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IF(D3074,E3074/D3074,0)</f>
        <v>1.6666666666666666E-4</v>
      </c>
      <c r="P3074" s="6">
        <f t="shared" ref="P3074:P3137" si="193">IF(L3074=0,0,E3074/L3074)</f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6">
        <f t="shared" si="193"/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IF(D3138,E3138/D3138,0)</f>
        <v>1.278</v>
      </c>
      <c r="P3138" s="6">
        <f t="shared" ref="P3138:P3201" si="197">IF(L3138=0,0,E3138/L3138)</f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6">
        <f t="shared" si="197"/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IF(D3202,E3202/D3202,0)</f>
        <v>2.0000000000000002E-5</v>
      </c>
      <c r="P3202" s="6">
        <f t="shared" ref="P3202:P3265" si="201">IF(L3202=0,0,E3202/L3202)</f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6">
        <f t="shared" si="201"/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204">IF(D3266,E3266/D3266,0)</f>
        <v>1.03</v>
      </c>
      <c r="P3266" s="6">
        <f t="shared" ref="P3266:P3329" si="205">IF(L3266=0,0,E3266/L3266)</f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6">
        <f t="shared" si="205"/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208">IF(D3330,E3330/D3330,0)</f>
        <v>1.4638888888888888</v>
      </c>
      <c r="P3330" s="6">
        <f t="shared" ref="P3330:P3393" si="209">IF(L3330=0,0,E3330/L3330)</f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6">
        <f t="shared" si="209"/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212">IF(D3394,E3394/D3394,0)</f>
        <v>1</v>
      </c>
      <c r="P3394" s="6">
        <f t="shared" ref="P3394:P3457" si="213">IF(L3394=0,0,E3394/L3394)</f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6">
        <f t="shared" si="213"/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216">IF(D3458,E3458/D3458,0)</f>
        <v>1.913</v>
      </c>
      <c r="P3458" s="6">
        <f t="shared" ref="P3458:P3521" si="217">IF(L3458=0,0,E3458/L3458)</f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6">
        <f t="shared" si="217"/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220">IF(D3522,E3522/D3522,0)</f>
        <v>1.0075000000000001</v>
      </c>
      <c r="P3522" s="6">
        <f t="shared" ref="P3522:P3585" si="221">IF(L3522=0,0,E3522/L3522)</f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6">
        <f t="shared" si="221"/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224">IF(D3586,E3586/D3586,0)</f>
        <v>1.155</v>
      </c>
      <c r="P3586" s="6">
        <f t="shared" ref="P3586:P3649" si="225">IF(L3586=0,0,E3586/L3586)</f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6">
        <f t="shared" si="225"/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228">IF(D3650,E3650/D3650,0)</f>
        <v>1.003825</v>
      </c>
      <c r="P3650" s="6">
        <f t="shared" ref="P3650:P3713" si="229">IF(L3650=0,0,E3650/L3650)</f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6">
        <f t="shared" si="229"/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232">IF(D3714,E3714/D3714,0)</f>
        <v>1.5373333333333334</v>
      </c>
      <c r="P3714" s="6">
        <f t="shared" ref="P3714:P3777" si="233">IF(L3714=0,0,E3714/L3714)</f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6">
        <f t="shared" si="233"/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236">IF(D3778,E3778/D3778,0)</f>
        <v>1.0671250000000001</v>
      </c>
      <c r="P3778" s="6">
        <f t="shared" ref="P3778:P3841" si="237">IF(L3778=0,0,E3778/L3778)</f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6">
        <f t="shared" si="237"/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240">IF(D3842,E3842/D3842,0)</f>
        <v>65</v>
      </c>
      <c r="P3842" s="6">
        <f t="shared" ref="P3842:P3905" si="241">IF(L3842=0,0,E3842/L3842)</f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6">
        <f t="shared" si="241"/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244">IF(D3906,E3906/D3906,0)</f>
        <v>2.9999999999999997E-4</v>
      </c>
      <c r="P3906" s="6">
        <f t="shared" ref="P3906:P3969" si="245">IF(L3906=0,0,E3906/L3906)</f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6">
        <f t="shared" si="245"/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248">IF(D3970,E3970/D3970,0)</f>
        <v>0.10539999999999999</v>
      </c>
      <c r="P3970" s="6">
        <f t="shared" ref="P3970:P4033" si="249">IF(L3970=0,0,E3970/L3970)</f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6">
        <f t="shared" si="249"/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252">IF(D4034,E4034/D4034,0)</f>
        <v>6.8287037037037035E-2</v>
      </c>
      <c r="P4034" s="6">
        <f t="shared" ref="P4034:P4097" si="253">IF(L4034=0,0,E4034/L4034)</f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6">
        <f t="shared" si="253"/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256">IF(D4098,E4098/D4098,0)</f>
        <v>0.11428571428571428</v>
      </c>
      <c r="P4098" s="6">
        <f t="shared" ref="P4098:P4115" si="257">IF(L4098=0,0,E4098/L4098)</f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6">
        <f t="shared" si="257"/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autoFilter ref="A1:T4115" xr:uid="{233E56CA-9469-4057-BEC0-F1D42E64F5EF}"/>
  <conditionalFormatting sqref="F2:F888">
    <cfRule type="containsText" dxfId="6" priority="52" operator="containsText" text="faild">
      <formula>NOT(ISERROR(SEARCH("faild",F2)))</formula>
    </cfRule>
    <cfRule type="containsText" dxfId="5" priority="53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2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4" priority="59" operator="containsText" text="live">
      <formula>NOT(ISERROR(SEARCH("live",F2)))</formula>
    </cfRule>
    <cfRule type="containsText" dxfId="3" priority="60" operator="containsText" text="canceled">
      <formula>NOT(ISERROR(SEARCH("canceled",F2)))</formula>
    </cfRule>
    <cfRule type="containsText" dxfId="2" priority="61" operator="containsText" text="cancled">
      <formula>NOT(ISERROR(SEARCH("cancled",F2)))</formula>
    </cfRule>
    <cfRule type="containsText" dxfId="1" priority="62" operator="containsText" text="successful">
      <formula>NOT(ISERROR(SEARCH("successful",F2)))</formula>
    </cfRule>
    <cfRule type="containsText" dxfId="0" priority="63" operator="containsText" text="failed">
      <formula>NOT(ISERROR(SEARCH("failed",F2)))</formula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F06-F931-4FE3-8352-2CCD9F79324E}">
  <sheetPr codeName="Sheet2"/>
  <dimension ref="A1:F15"/>
  <sheetViews>
    <sheetView workbookViewId="0">
      <selection activeCell="B29" sqref="B2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8264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5066-530F-47BA-A8FD-3630D491C326}">
  <sheetPr codeName="Sheet3"/>
  <dimension ref="A2:F48"/>
  <sheetViews>
    <sheetView topLeftCell="A10" workbookViewId="0">
      <selection activeCell="E46" sqref="E46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8.5546875" bestFit="1" customWidth="1"/>
    <col min="33" max="33" width="12.109375" bestFit="1" customWidth="1"/>
    <col min="34" max="34" width="13.6640625" bestFit="1" customWidth="1"/>
    <col min="35" max="35" width="17.21875" bestFit="1" customWidth="1"/>
    <col min="36" max="36" width="13.109375" bestFit="1" customWidth="1"/>
    <col min="37" max="37" width="19.33203125" bestFit="1" customWidth="1"/>
    <col min="38" max="38" width="16.88671875" bestFit="1" customWidth="1"/>
    <col min="39" max="39" width="17.77734375" bestFit="1" customWidth="1"/>
    <col min="40" max="40" width="14.33203125" bestFit="1" customWidth="1"/>
    <col min="41" max="41" width="10.77734375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8264</v>
      </c>
      <c r="B3" t="s">
        <v>8363</v>
      </c>
    </row>
    <row r="5" spans="1:6" x14ac:dyDescent="0.3">
      <c r="A5" s="7" t="s">
        <v>8364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0304-3DA2-4DEE-A81C-88171F6BEF5C}">
  <sheetPr codeName="Sheet4"/>
  <dimension ref="A1:E18"/>
  <sheetViews>
    <sheetView workbookViewId="0">
      <selection activeCell="E10" sqref="E10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8264</v>
      </c>
      <c r="B1" t="s">
        <v>8363</v>
      </c>
    </row>
    <row r="2" spans="1:5" x14ac:dyDescent="0.3">
      <c r="A2" s="7" t="s">
        <v>8379</v>
      </c>
      <c r="B2" t="s">
        <v>8363</v>
      </c>
    </row>
    <row r="4" spans="1:5" x14ac:dyDescent="0.3">
      <c r="A4" s="7" t="s">
        <v>8364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3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3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3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3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3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3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3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3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3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3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3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3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3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FA6D-B7A8-4892-B21A-6094B105AC52}">
  <sheetPr codeName="Sheet5"/>
  <dimension ref="A1:H13"/>
  <sheetViews>
    <sheetView tabSelected="1" zoomScale="130" zoomScaleNormal="130" workbookViewId="0">
      <selection activeCell="M7" sqref="M7"/>
    </sheetView>
  </sheetViews>
  <sheetFormatPr defaultRowHeight="14.4" x14ac:dyDescent="0.3"/>
  <cols>
    <col min="1" max="1" width="13.88671875" customWidth="1"/>
    <col min="2" max="2" width="10" customWidth="1"/>
    <col min="6" max="6" width="10.109375" customWidth="1"/>
  </cols>
  <sheetData>
    <row r="1" spans="1:8" ht="28.8" x14ac:dyDescent="0.3">
      <c r="A1" s="15" t="s">
        <v>8216</v>
      </c>
      <c r="B1" s="15" t="s">
        <v>8382</v>
      </c>
      <c r="C1" s="15" t="s">
        <v>8380</v>
      </c>
      <c r="D1" s="15" t="s">
        <v>8381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4" t="s">
        <v>8387</v>
      </c>
      <c r="B2" s="18" cm="1">
        <f t="array" ref="B2">COUNTIFS(Sheet1!$F$2:$F$4115,”=successful”,Sheet1!$D$2:$D$4115,"&lt;=1000")</f>
        <v>0</v>
      </c>
      <c r="C2" s="18" cm="1">
        <f t="array" ref="C2">COUNTIFS(Sheet1!$F$2:$F$4115,”=failedl”,Sheet1!$D$2:$D$4115,"&lt;=1000")</f>
        <v>0</v>
      </c>
      <c r="D2" s="18" cm="1">
        <f t="array" ref="D2">COUNTIFS(Sheet1!$F$2:$F$4115,”=canceled”,Sheet1!$D$2:$D$4115,"&lt;=1000")</f>
        <v>0</v>
      </c>
      <c r="E2" s="19">
        <f>SUM(B2:D2)</f>
        <v>0</v>
      </c>
    </row>
    <row r="3" spans="1:8" x14ac:dyDescent="0.3">
      <c r="A3" s="14" t="s">
        <v>8388</v>
      </c>
      <c r="B3" s="16" cm="1">
        <f t="array" ref="B3">COUNTIFS(Sheet1!$F$2:$F$4115,”=successful”,Sheet1!$D$2:$D$4115,"&gt;=1000",Sheet1!$D$2:$D$4115,"&lt;=4999")</f>
        <v>0</v>
      </c>
      <c r="C3" s="16" cm="1">
        <f t="array" ref="C3">COUNTIFS(Sheet1!$F$2:$F$4115,”=failed”,Sheet1!$D$2:$D$4115,"&gt;=1000",Sheet1!$D$2:$D$4115,"&lt;=4999")</f>
        <v>0</v>
      </c>
      <c r="D3" s="16" cm="1">
        <f t="array" ref="D3">COUNTIFS(Sheet1!$F$2:$F$4115,”=canceled”,Sheet1!$D$2:$D$4115,"&gt;=1000",Sheet1!$D$2:$D$4115,"&lt;=4999")</f>
        <v>0</v>
      </c>
      <c r="E3" s="19">
        <f t="shared" ref="E3:E13" si="0">SUM(B3:D3)</f>
        <v>0</v>
      </c>
    </row>
    <row r="4" spans="1:8" x14ac:dyDescent="0.3">
      <c r="A4" s="14" t="s">
        <v>8389</v>
      </c>
      <c r="B4" s="16" cm="1">
        <f t="array" ref="B4">COUNTIFS(Sheet1!$F$2:$F4115,”=successful”,Sheet1!$D$2:$D$4115,"&gt;=5000",Sheet1!$D2:$D$4115,"&lt;=-9999")</f>
        <v>0</v>
      </c>
      <c r="C4" s="16" cm="1">
        <f t="array" ref="C4">COUNTIFS(Sheet1!$F$2:$F4115,”=failed”,Sheet1!$D$2:$D$4115,"&gt;=5000",Sheet1!$D2:$D$4115,"&lt;=-9999")</f>
        <v>0</v>
      </c>
      <c r="D4" s="16" cm="1">
        <f t="array" ref="D4">COUNTIFS(Sheet1!$F$2:$F4115,”=canceled”,Sheet1!$D$2:$D$4115,"&gt;=5000",Sheet1!$D2:$D$4115,"&lt;=-9999")</f>
        <v>0</v>
      </c>
      <c r="E4" s="19">
        <f t="shared" si="0"/>
        <v>0</v>
      </c>
    </row>
    <row r="5" spans="1:8" x14ac:dyDescent="0.3">
      <c r="A5" s="14" t="s">
        <v>8390</v>
      </c>
      <c r="B5" s="16" cm="1">
        <f t="array" ref="B5">COUNTIFS(Sheet1!$F$2:$F$4115,”=successful”,Sheet1!$D$2:$D$4115,"&gt;=10000",Sheet1!$D$2:$D$4115,"&lt;=14999")</f>
        <v>0</v>
      </c>
      <c r="C5" s="16" cm="1">
        <f t="array" ref="C5">COUNTIFS(Sheet1!$F$2:$F$4115,”=failed”,Sheet1!$D$2:$D$4115,"&gt;=10000",Sheet1!$D$2:$D$4115,"&lt;=14999")</f>
        <v>0</v>
      </c>
      <c r="D5" s="16" cm="1">
        <f t="array" ref="D5">COUNTIFS(Sheet1!$F$2:$F$4115,”=canceled”,Sheet1!$D$2:$D$4115,"&gt;=10000",Sheet1!$D$2:$D$4115,"&lt;=14999")</f>
        <v>0</v>
      </c>
      <c r="E5" s="19">
        <f t="shared" si="0"/>
        <v>0</v>
      </c>
    </row>
    <row r="6" spans="1:8" x14ac:dyDescent="0.3">
      <c r="A6" s="14" t="s">
        <v>8391</v>
      </c>
      <c r="B6" s="16" cm="1">
        <f t="array" ref="B6">COUNTIFS(Sheet1!$F$2:$F$4115,”=successful”,Sheet1!$D$2:$D$4115,"&gt;=15000",Sheet1!$D$2:$D$4115,"&lt;=19999")</f>
        <v>0</v>
      </c>
      <c r="C6" s="16" cm="1">
        <f t="array" ref="C6">COUNTIFS(Sheet1!$F$2:$F$4115,”=failed”,Sheet1!$D$2:$D$4115,"&gt;=15000",Sheet1!$D$2:$D$4115,"&lt;=19999")</f>
        <v>0</v>
      </c>
      <c r="D6" s="16" cm="1">
        <f t="array" ref="D6">COUNTIFS(Sheet1!$F$2:$F$4115,”=canceled”,Sheet1!$D$2:$D$4115,"&gt;=15000",Sheet1!$D$2:$D$4115,"&lt;=19999")</f>
        <v>0</v>
      </c>
      <c r="E6" s="19">
        <f t="shared" si="0"/>
        <v>0</v>
      </c>
    </row>
    <row r="7" spans="1:8" x14ac:dyDescent="0.3">
      <c r="A7" s="14" t="s">
        <v>8392</v>
      </c>
      <c r="B7" s="16" cm="1">
        <f t="array" ref="B7">COUNTIFS(Sheet1!$F$2:$F$4115,”=successful”,Sheet1!$D$2:$D$4115,"&gt;=20000",Sheet1!$D$2:$D$4115,"&lt;=24999")</f>
        <v>0</v>
      </c>
      <c r="C7" s="16" cm="1">
        <f t="array" ref="C7">COUNTIFS(Sheet1!$F$2:$F$4115,”=failed”,Sheet1!$D$2:$D$4115,"&gt;=20000",Sheet1!$D$2:$D$4115,"&lt;=24999")</f>
        <v>0</v>
      </c>
      <c r="D7" s="16" cm="1">
        <f t="array" ref="D7">COUNTIFS(Sheet1!$F$2:$F$4115,”=canceled”,Sheet1!$D$2:$D$4115,"&gt;=20000",Sheet1!$D$2:$D$4115,"&lt;=24999")</f>
        <v>0</v>
      </c>
      <c r="E7" s="19">
        <f t="shared" si="0"/>
        <v>0</v>
      </c>
    </row>
    <row r="8" spans="1:8" x14ac:dyDescent="0.3">
      <c r="A8" s="14" t="s">
        <v>8393</v>
      </c>
      <c r="B8" s="16" cm="1">
        <f t="array" ref="B8">COUNTIFS(Sheet1!$F$2:$F$4115,”=successful”,Sheet1!$D$2:$D$4115,"&gt;=25000",Sheet1!$D$2:$D$4115,"&lt;=29999")</f>
        <v>0</v>
      </c>
      <c r="C8" s="16" cm="1">
        <f t="array" ref="C8">COUNTIFS(Sheet1!$F$2:$F$4115,”=failed”,Sheet1!$D$2:$D$4115,"&gt;=25000",Sheet1!$D$2:$D$4115,"&lt;=29999")</f>
        <v>0</v>
      </c>
      <c r="D8" s="16" cm="1">
        <f t="array" ref="D8">COUNTIFS(Sheet1!$F$2:$F$4115,”=canceled”,Sheet1!$D$2:$D$4115,"&gt;=25000",Sheet1!$D$2:$D$4115,"&lt;=29999")</f>
        <v>0</v>
      </c>
      <c r="E8" s="19">
        <f t="shared" si="0"/>
        <v>0</v>
      </c>
    </row>
    <row r="9" spans="1:8" x14ac:dyDescent="0.3">
      <c r="A9" s="14" t="s">
        <v>8394</v>
      </c>
      <c r="B9" s="16" cm="1">
        <f t="array" ref="B9">COUNTIFS(Sheet1!$F$2:$F$4115,”=successful”,Sheet1!$D$2:$D$4115,"&gt;=30000",Sheet1!$D$2:$D$4115,"&lt;=34999")</f>
        <v>0</v>
      </c>
      <c r="C9" s="16" cm="1">
        <f t="array" ref="C9">COUNTIFS(Sheet1!$F$2:$F$4115,”=failed”,Sheet1!$D$2:$D$4115,"&gt;=30000",Sheet1!$D$2:$D$4115,"&lt;=34999")</f>
        <v>0</v>
      </c>
      <c r="D9" s="16" cm="1">
        <f t="array" ref="D9">COUNTIFS(Sheet1!$F$2:$F$4115,”=canceled”,Sheet1!$D$2:$D$4115,"&gt;=30000",Sheet1!$D$2:$D$4115,"&lt;=34999")</f>
        <v>0</v>
      </c>
      <c r="E9" s="19">
        <f t="shared" si="0"/>
        <v>0</v>
      </c>
    </row>
    <row r="10" spans="1:8" x14ac:dyDescent="0.3">
      <c r="A10" s="14" t="s">
        <v>8395</v>
      </c>
      <c r="B10" s="16" cm="1">
        <f t="array" ref="B10">COUNTIFS(Sheet1!$F$2:$F$4115,”=successful”,Sheet1!$D$2:$D$4115,"&gt;=35000",Sheet1!$D$2:$D$4115,"&lt;=39999")</f>
        <v>0</v>
      </c>
      <c r="C10" s="16" cm="1">
        <f t="array" ref="C10">COUNTIFS(Sheet1!$F$2:$F$4115,”=failed”,Sheet1!$D$2:$D$4115,"&gt;=35000",Sheet1!$D$2:$D$4115,"&lt;=39999")</f>
        <v>0</v>
      </c>
      <c r="D10" s="16" cm="1">
        <f t="array" ref="D10">COUNTIFS(Sheet1!$F$2:$F$4115,”=canceled”,Sheet1!$D$2:$D$4115,"&gt;=35000",Sheet1!$D$2:$D$4115,"&lt;=39999")</f>
        <v>0</v>
      </c>
      <c r="E10" s="19">
        <f t="shared" si="0"/>
        <v>0</v>
      </c>
    </row>
    <row r="11" spans="1:8" s="5" customFormat="1" x14ac:dyDescent="0.3">
      <c r="A11" s="17" t="s">
        <v>8396</v>
      </c>
      <c r="B11" s="16" cm="1">
        <f t="array" ref="B11">COUNTIFS(Sheet1!$F$2:$F$4115,”=successful”,Sheet1!$D$2:$D$4115,"&gt;=40000",Sheet1!$D$2:$D$4115,"&lt;=44999")</f>
        <v>0</v>
      </c>
      <c r="C11" s="16" cm="1">
        <f t="array" ref="C11">COUNTIFS(Sheet1!$F$2:$F$4115,”=failedl”,Sheet1!$D$2:$D$4115,"&gt;=40000",Sheet1!$D$2:$D$4115,"&lt;=44999")</f>
        <v>0</v>
      </c>
      <c r="D11" s="16" cm="1">
        <f t="array" ref="D11">COUNTIFS(Sheet1!$F$2:$F$4115,”=canceled”,Sheet1!$D$2:$D$4115,"&gt;=40000",Sheet1!$D$2:$D$4115,"&lt;=44999")</f>
        <v>0</v>
      </c>
      <c r="E11" s="19">
        <f t="shared" si="0"/>
        <v>0</v>
      </c>
    </row>
    <row r="12" spans="1:8" x14ac:dyDescent="0.3">
      <c r="A12" s="14" t="s">
        <v>8397</v>
      </c>
      <c r="B12" s="16" cm="1">
        <f t="array" ref="B12">COUNTIFS(Sheet1!$F$2:$F$4115,”=successful”,Sheet1!$D$2:$D$4115,"&gt;=45000",Sheet1!$D$2:$D$4115,"&lt;=49999")</f>
        <v>0</v>
      </c>
      <c r="C12" s="16" cm="1">
        <f t="array" ref="C12">COUNTIFS(Sheet1!$F$2:$F$4115,”=failed”,Sheet1!$D$2:$D$4115,"&gt;=45000",Sheet1!$D$2:$D$4115,"&lt;=49999")</f>
        <v>0</v>
      </c>
      <c r="D12" s="16" cm="1">
        <f t="array" ref="D12">COUNTIFS(Sheet1!$F$2:$F$4115,”=canceled”,Sheet1!$D$2:$D$4115,"&gt;=45000",Sheet1!$D$2:$D$4115,"&lt;=49999")</f>
        <v>0</v>
      </c>
      <c r="E12" s="19">
        <f t="shared" si="0"/>
        <v>0</v>
      </c>
    </row>
    <row r="13" spans="1:8" x14ac:dyDescent="0.3">
      <c r="A13" s="14" t="s">
        <v>8398</v>
      </c>
      <c r="B13" s="16" cm="1">
        <f t="array" ref="B13">COUNTIFS(Sheet1!$F$2:$F$4115,”=successful”,Sheet1!$D$2:$D$4115,"&gt;=50000")</f>
        <v>0</v>
      </c>
      <c r="C13" s="16" cm="1">
        <f t="array" ref="C13">COUNTIFS(Sheet1!$F$2:$F$4115,”=failed”,Sheet1!$D$2:$D$4115,"&gt;=50000")</f>
        <v>0</v>
      </c>
      <c r="D13" s="16" cm="1">
        <f t="array" ref="D13">COUNTIFS(Sheet1!$F$2:$F$4115,”=canceled”,Sheet1!$D$2:$D$4115,"&gt;=50000")</f>
        <v>0</v>
      </c>
      <c r="E13" s="19">
        <f t="shared" si="0"/>
        <v>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</cp:lastModifiedBy>
  <dcterms:created xsi:type="dcterms:W3CDTF">2017-04-20T15:17:24Z</dcterms:created>
  <dcterms:modified xsi:type="dcterms:W3CDTF">2020-12-17T18:12:49Z</dcterms:modified>
</cp:coreProperties>
</file>