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c7478e14744d25/Documents/TechieOnWheels/RPA Phases/Discovery/RPA Documents/"/>
    </mc:Choice>
  </mc:AlternateContent>
  <xr:revisionPtr revIDLastSave="1" documentId="13_ncr:1_{EED45702-F5CF-4081-BD91-73B7F5C0CD3F}" xr6:coauthVersionLast="47" xr6:coauthVersionMax="47" xr10:uidLastSave="{DADCCB47-5C88-4C0D-915F-E2E73B4FBBDD}"/>
  <bookViews>
    <workbookView xWindow="-108" yWindow="-108" windowWidth="23256" windowHeight="12456" tabRatio="668" xr2:uid="{00000000-000D-0000-FFFF-FFFF00000000}"/>
  </bookViews>
  <sheets>
    <sheet name="ROI Analysis Input" sheetId="4" r:id="rId1"/>
    <sheet name="Detailed ROI Summary" sheetId="5" r:id="rId2"/>
  </sheets>
  <definedNames>
    <definedName name="Business_Agility">'ROI Analysis Input'!$C$27</definedName>
    <definedName name="_xlnm.Print_Area" localSheetId="0">'ROI Analysis Input'!$A$1:$F$54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B38" i="4" l="1"/>
  <c r="B7" i="4"/>
  <c r="B13" i="4" s="1"/>
  <c r="B14" i="4" s="1"/>
  <c r="B27" i="4"/>
  <c r="B32" i="4"/>
  <c r="B9" i="4" l="1"/>
  <c r="B17" i="4" s="1"/>
  <c r="B45" i="4" l="1"/>
  <c r="B9" i="5" l="1"/>
  <c r="C13" i="5" l="1"/>
  <c r="C15" i="5" s="1"/>
  <c r="D13" i="5"/>
  <c r="D15" i="5" s="1"/>
  <c r="E13" i="5"/>
  <c r="E15" i="5" s="1"/>
  <c r="F13" i="5"/>
  <c r="F15" i="5" s="1"/>
  <c r="G13" i="5"/>
  <c r="G15" i="5" s="1"/>
  <c r="B13" i="5"/>
  <c r="B12" i="5"/>
  <c r="B14" i="5"/>
  <c r="B15" i="5" l="1"/>
  <c r="C25" i="5" l="1"/>
  <c r="D25" i="5" s="1"/>
  <c r="E25" i="5" s="1"/>
  <c r="F25" i="5" s="1"/>
  <c r="G25" i="5" s="1"/>
  <c r="B18" i="5"/>
  <c r="J4" i="5" l="1"/>
  <c r="B44" i="4"/>
  <c r="B41" i="4"/>
  <c r="B42" i="4" l="1"/>
  <c r="C4" i="5" s="1"/>
  <c r="D4" i="5" s="1"/>
  <c r="E4" i="5" s="1"/>
  <c r="F4" i="5" s="1"/>
  <c r="G4" i="5" s="1"/>
  <c r="C6" i="5"/>
  <c r="D6" i="5" s="1"/>
  <c r="E6" i="5" s="1"/>
  <c r="F6" i="5" s="1"/>
  <c r="G6" i="5" s="1"/>
  <c r="C3" i="5"/>
  <c r="D3" i="5" s="1"/>
  <c r="E3" i="5" l="1"/>
  <c r="B43" i="4"/>
  <c r="B46" i="4"/>
  <c r="F3" i="5" l="1"/>
  <c r="C5" i="5"/>
  <c r="D5" i="5" s="1"/>
  <c r="B47" i="4"/>
  <c r="C8" i="5"/>
  <c r="D8" i="5" s="1"/>
  <c r="E8" i="5" s="1"/>
  <c r="F8" i="5" s="1"/>
  <c r="G8" i="5" s="1"/>
  <c r="C7" i="5"/>
  <c r="D7" i="5" s="1"/>
  <c r="E7" i="5" s="1"/>
  <c r="F7" i="5" s="1"/>
  <c r="G7" i="5" s="1"/>
  <c r="G3" i="5" l="1"/>
  <c r="E5" i="5"/>
  <c r="D9" i="5"/>
  <c r="D18" i="5" s="1"/>
  <c r="B51" i="4"/>
  <c r="B50" i="4"/>
  <c r="C9" i="5"/>
  <c r="F5" i="5" l="1"/>
  <c r="E9" i="5"/>
  <c r="E18" i="5" s="1"/>
  <c r="C18" i="5"/>
  <c r="B52" i="4"/>
  <c r="G5" i="5" l="1"/>
  <c r="G9" i="5" s="1"/>
  <c r="F9" i="5"/>
  <c r="F18" i="5" s="1"/>
  <c r="F20" i="5" s="1"/>
  <c r="C20" i="5"/>
  <c r="D20" i="5"/>
  <c r="G21" i="5"/>
  <c r="C19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E20" i="5"/>
  <c r="G24" i="5" l="1"/>
  <c r="J16" i="5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G23" i="5"/>
  <c r="D19" i="5"/>
  <c r="E19" i="5" s="1"/>
  <c r="G18" i="5"/>
  <c r="G22" i="5" s="1"/>
  <c r="G20" i="5" l="1"/>
  <c r="F19" i="5"/>
  <c r="G19" i="5" l="1"/>
  <c r="B53" i="4"/>
  <c r="B5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Pickar</author>
    <author>Zulfikarali Barodawala</author>
  </authors>
  <commentList>
    <comment ref="I2" authorId="0" shapeId="0" xr:uid="{00000000-0006-0000-0100-000001000000}">
      <text>
        <r>
          <rPr>
            <sz val="9"/>
            <color indexed="81"/>
            <rFont val="Tahoma"/>
            <family val="2"/>
          </rPr>
          <t>Takes into account the time value of money</t>
        </r>
      </text>
    </comment>
    <comment ref="A21" authorId="0" shapeId="0" xr:uid="{00000000-0006-0000-0100-000002000000}">
      <text>
        <r>
          <rPr>
            <sz val="9"/>
            <color indexed="81"/>
            <rFont val="Tahoma"/>
            <family val="2"/>
          </rPr>
          <t>Ignores the time value of money</t>
        </r>
      </text>
    </comment>
    <comment ref="B28" authorId="1" shapeId="0" xr:uid="{00000000-0006-0000-0100-000003000000}">
      <text>
        <r>
          <rPr>
            <sz val="9"/>
            <color indexed="81"/>
            <rFont val="Tahoma"/>
            <family val="2"/>
          </rPr>
          <t>Input from user</t>
        </r>
      </text>
    </comment>
  </commentList>
</comments>
</file>

<file path=xl/sharedStrings.xml><?xml version="1.0" encoding="utf-8"?>
<sst xmlns="http://schemas.openxmlformats.org/spreadsheetml/2006/main" count="127" uniqueCount="111">
  <si>
    <t xml:space="preserve"> </t>
  </si>
  <si>
    <t>Total Savings Year 2</t>
  </si>
  <si>
    <t>Total Savings Year 3</t>
  </si>
  <si>
    <t>TOTAL SAVINGS OVER 3 YEARS</t>
  </si>
  <si>
    <t>Annual Maintenance and Support</t>
  </si>
  <si>
    <t>Total Savings Year 1 with Cost of Solution</t>
  </si>
  <si>
    <t>Business Agility</t>
  </si>
  <si>
    <t>Other “soft” savings</t>
  </si>
  <si>
    <t>Business Agility: Totals Per Year</t>
  </si>
  <si>
    <t>Improved Compliance &amp; Data Gov: Total Per Year</t>
  </si>
  <si>
    <t>Improved customer satisfaction and service</t>
  </si>
  <si>
    <t>Savings from Business Agility</t>
  </si>
  <si>
    <t>Discount Rate / Cost of Capital</t>
  </si>
  <si>
    <t>Branding &amp; Customer Satisfaction</t>
  </si>
  <si>
    <t>Compliance</t>
  </si>
  <si>
    <t>Number of processes</t>
  </si>
  <si>
    <t>On average each process saves X hours</t>
  </si>
  <si>
    <t>Number of times the process runs in a week</t>
  </si>
  <si>
    <t>Cost per hour</t>
  </si>
  <si>
    <t>Cost per Error</t>
  </si>
  <si>
    <t>Total # of errors</t>
  </si>
  <si>
    <t>Productivity gain</t>
  </si>
  <si>
    <t>Manual hours saved</t>
  </si>
  <si>
    <t>Savings from Error Reduction</t>
  </si>
  <si>
    <t>Savings from Productivity Gain</t>
  </si>
  <si>
    <t>Savings from Manual Hours Saved</t>
  </si>
  <si>
    <t>Savings from Improved Compliance &amp; Data Gov</t>
  </si>
  <si>
    <t>Month</t>
  </si>
  <si>
    <t>Profit</t>
  </si>
  <si>
    <t>What is an average cost of an error in your process?</t>
  </si>
  <si>
    <t>Automated commerce reduces variability in business.</t>
  </si>
  <si>
    <t>Faster, better ability to react to customer issues, etc.</t>
  </si>
  <si>
    <t>When data is not available at the right place and the right time, sales are lost.</t>
  </si>
  <si>
    <t>Support your customers in a more effective way. No one slips through the cracks.</t>
  </si>
  <si>
    <t>Auto-documentation using AA makes training faster and easier, and ensures complete knowledge capture.</t>
  </si>
  <si>
    <t>Additional productivity because of hours saved (%)</t>
  </si>
  <si>
    <t>Incremental benefit (over manual hours saved): Employees create new value in another part of the business.</t>
  </si>
  <si>
    <t xml:space="preserve"> Improved margins (from lower headcount, etc.)</t>
  </si>
  <si>
    <t>Limited customer attrition (lost revenue avoidance)</t>
  </si>
  <si>
    <t>Documentation of processes / Training / Knowledge Capture / Archiving ($X times #processes)</t>
  </si>
  <si>
    <t>Total hours saved in a year</t>
  </si>
  <si>
    <t>Lower reliance on IT - project savings from not waiting to implement. (For business users)</t>
  </si>
  <si>
    <t>Sometimes business growth is limited by IT's availability. Reducing IT reliance allows businesses to grow faster.</t>
  </si>
  <si>
    <t>Increase automated commerce</t>
  </si>
  <si>
    <t>Improvement in morale</t>
  </si>
  <si>
    <t>Using automation allows your business to operate at higher margins. High margins increases your business value and your ability to be a leader in your market.</t>
  </si>
  <si>
    <t>Any other soft savings as you see it specific to your business.</t>
  </si>
  <si>
    <t>Removing repetitive, tedious processes improves morale. Do you expect an employee who types data into an app for 8 hours/day to contribute to the company's future? Also, $ amount saved from losing top talent and avoiding new hire costs.</t>
  </si>
  <si>
    <t>SAVE MANUAL HOURS</t>
  </si>
  <si>
    <t>IMPROVED QUALITY THROUGH ERROR REDUCTION</t>
  </si>
  <si>
    <t>PRODUCTIVITY GAIN</t>
  </si>
  <si>
    <t>BUSINESS AGILITY</t>
  </si>
  <si>
    <t>*Enter data in grey fields - Annual figures</t>
  </si>
  <si>
    <t>REGULATORY COMPLIANCE AND DATA GOVERNANCE</t>
  </si>
  <si>
    <t>TOTAL SAVINGS SUMMARY</t>
  </si>
  <si>
    <t>AVG. ANNUAL SAVINGS OVER 3 YEARS</t>
  </si>
  <si>
    <t>TOTAL SAVINGS IN YEAR 1 - ALL PROCESSES</t>
  </si>
  <si>
    <t>Pre-Start</t>
  </si>
  <si>
    <t>Year 1</t>
  </si>
  <si>
    <t>Year 2</t>
  </si>
  <si>
    <t>Year 3</t>
  </si>
  <si>
    <t>Year 4</t>
  </si>
  <si>
    <t>Year 5</t>
  </si>
  <si>
    <t>Expert Services and Training</t>
  </si>
  <si>
    <t>Total Per Period</t>
  </si>
  <si>
    <t>ANNUAL BENEFITS</t>
  </si>
  <si>
    <t>Error reduction</t>
  </si>
  <si>
    <t>ANNUAL COSTS</t>
  </si>
  <si>
    <t>FINANCIAL ANALYSIS</t>
  </si>
  <si>
    <t>Net Present Value (NPV)</t>
  </si>
  <si>
    <t>Payback period</t>
  </si>
  <si>
    <t>Average Annual Cost of Ownership</t>
  </si>
  <si>
    <t>ASSUMPTIONS</t>
  </si>
  <si>
    <t>5-Year IRR</t>
  </si>
  <si>
    <t>Average Annual Benefit</t>
  </si>
  <si>
    <t xml:space="preserve">Effective automation saves employee time resulting is the ability to increase throughput with the existing workforce. </t>
  </si>
  <si>
    <t>Industry standardars is an error every 4 hours that costs $100.</t>
  </si>
  <si>
    <t>Errors are inevitable and unavoidable. They can occur at various steps in a process (e.g. copying and pasting data, sending or placing wrong files, updating formulas, etc.).</t>
  </si>
  <si>
    <t xml:space="preserve">Total Cost of Solution </t>
  </si>
  <si>
    <t>Cost : Benefit Ratio</t>
  </si>
  <si>
    <t>Increased availability &amp; reliability of applications/data</t>
  </si>
  <si>
    <t>Net Cash Flow</t>
  </si>
  <si>
    <t>Automation moves data accurately and quickly making data available where and when you need it. It also helps employees/management make decisions quickly with high level of confidence.</t>
  </si>
  <si>
    <t>Get more out of your existing systems. Avoid customizations or costly upgrades (cost avoidance)</t>
  </si>
  <si>
    <t>CUSTOMER SATISFACTION &amp; IMPROVED BRAND</t>
  </si>
  <si>
    <t>Assuming one error every 'N' hours of manual work</t>
  </si>
  <si>
    <t>Decrease in sales lost</t>
  </si>
  <si>
    <t>Benefits due to Productivity Gain: Total Per Year</t>
  </si>
  <si>
    <t>Savings due to Error Reduction: Total Per Year</t>
  </si>
  <si>
    <t>Savings due to Manual Hour Reduction: Total Per Year</t>
  </si>
  <si>
    <t>Customer Satisfaction &amp; Improved Brand: Total Per Year</t>
  </si>
  <si>
    <t>Streamlined Regulatory Compliance / Data Governance</t>
  </si>
  <si>
    <t>Automating processes with AA continuously and automatically documents each step in the process to efficiently pass audits.  Resources needed for audits are decreased</t>
  </si>
  <si>
    <t xml:space="preserve">Support incrimental revenue growth strategy in current market and open new market opportunities   </t>
  </si>
  <si>
    <t>Revenue growth requires scaling the business. Manual processes limit your ability to grow your existing business and move into new market segments.</t>
  </si>
  <si>
    <t>ROI</t>
  </si>
  <si>
    <t xml:space="preserve">BASIC ROI - SUMMARY </t>
  </si>
  <si>
    <t>PROFITABILITY BY NPV</t>
  </si>
  <si>
    <t>Initial Software Cost</t>
  </si>
  <si>
    <t>Savings from Customer Sat &amp; Brand Improvement</t>
  </si>
  <si>
    <t>Augment and extend existing systems                                            ($ amount for deferred capacity upgrades)</t>
  </si>
  <si>
    <t>ESTIMATED COST OF SOLUTION</t>
  </si>
  <si>
    <t>Supports 6 Sigma waste reduction goals / process improvement</t>
  </si>
  <si>
    <t xml:space="preserve">Gain 10X goals faster for process improvement and waste reduction. </t>
  </si>
  <si>
    <t>Improved internal reputation</t>
  </si>
  <si>
    <t>Pass your internal audits with flying colors, while spending less time on the preparation and process documentation.</t>
  </si>
  <si>
    <t>Licensing Cost</t>
  </si>
  <si>
    <t>Infrastructure Cost</t>
  </si>
  <si>
    <t>Development and Deployment Cost</t>
  </si>
  <si>
    <t>Maintenance and Support Cost</t>
  </si>
  <si>
    <t>Training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</si>
</sst>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_(* #,##0.0_);_(* \(#,##0.0\);_(* &quot;-&quot;?_);_(@_)"/>
    <numFmt numFmtId="169" formatCode="[$$-409]#,##0"/>
    <numFmt numFmtId="170" formatCode="&quot;$&quot;#,##0"/>
    <numFmt numFmtId="171" formatCode="[$$-409]#,##0_);\([$$-409]#,##0\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theme="9" tint="-0.499984740745262"/>
      <name val="Arial"/>
      <family val="2"/>
    </font>
    <font>
      <sz val="9"/>
      <color indexed="81"/>
      <name val="Tahoma"/>
      <family val="2"/>
    </font>
    <font>
      <i/>
      <sz val="16"/>
      <name val="Cambria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101">
    <xf numFmtId="0" fontId="0" fillId="0" borderId="0" xfId="0"/>
    <xf numFmtId="0" fontId="3" fillId="2" borderId="0" xfId="0" applyFont="1" applyFill="1"/>
    <xf numFmtId="0" fontId="3" fillId="3" borderId="2" xfId="0" applyFont="1" applyFill="1" applyBorder="1"/>
    <xf numFmtId="0" fontId="3" fillId="3" borderId="0" xfId="0" applyFont="1" applyFill="1"/>
    <xf numFmtId="0" fontId="3" fillId="2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67" fontId="3" fillId="0" borderId="1" xfId="0" applyNumberFormat="1" applyFont="1" applyBorder="1" applyAlignment="1">
      <alignment vertical="center" wrapText="1"/>
    </xf>
    <xf numFmtId="167" fontId="3" fillId="0" borderId="1" xfId="0" applyNumberFormat="1" applyFont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8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7" fontId="9" fillId="3" borderId="0" xfId="0" applyNumberFormat="1" applyFont="1" applyFill="1" applyBorder="1" applyAlignment="1">
      <alignment vertical="center" wrapText="1"/>
    </xf>
    <xf numFmtId="166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7" fontId="3" fillId="2" borderId="1" xfId="0" applyNumberFormat="1" applyFont="1" applyFill="1" applyBorder="1" applyAlignment="1">
      <alignment horizontal="left" vertical="center" wrapText="1"/>
    </xf>
    <xf numFmtId="167" fontId="3" fillId="2" borderId="1" xfId="0" applyNumberFormat="1" applyFont="1" applyFill="1" applyBorder="1" applyAlignment="1">
      <alignment vertical="center" wrapText="1"/>
    </xf>
    <xf numFmtId="167" fontId="5" fillId="3" borderId="0" xfId="0" applyNumberFormat="1" applyFont="1" applyFill="1" applyBorder="1" applyAlignment="1">
      <alignment vertical="center" wrapText="1"/>
    </xf>
    <xf numFmtId="164" fontId="8" fillId="3" borderId="0" xfId="0" applyNumberFormat="1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6" borderId="3" xfId="1" applyNumberFormat="1" applyFont="1" applyFill="1" applyBorder="1" applyAlignment="1">
      <alignment horizontal="center" vertical="center" wrapText="1"/>
    </xf>
    <xf numFmtId="164" fontId="5" fillId="8" borderId="9" xfId="1" applyNumberFormat="1" applyFont="1" applyFill="1" applyBorder="1" applyAlignment="1">
      <alignment horizontal="center" vertical="center" wrapText="1"/>
    </xf>
    <xf numFmtId="164" fontId="3" fillId="6" borderId="1" xfId="1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8" borderId="1" xfId="1" applyNumberFormat="1" applyFont="1" applyFill="1" applyBorder="1" applyAlignment="1">
      <alignment vertical="center" wrapText="1"/>
    </xf>
    <xf numFmtId="164" fontId="8" fillId="8" borderId="10" xfId="1" applyNumberFormat="1" applyFont="1" applyFill="1" applyBorder="1" applyAlignment="1">
      <alignment horizontal="center"/>
    </xf>
    <xf numFmtId="164" fontId="8" fillId="8" borderId="6" xfId="1" applyNumberFormat="1" applyFont="1" applyFill="1" applyBorder="1" applyAlignment="1">
      <alignment horizontal="center"/>
    </xf>
    <xf numFmtId="164" fontId="8" fillId="8" borderId="3" xfId="1" applyNumberFormat="1" applyFont="1" applyFill="1" applyBorder="1" applyAlignment="1">
      <alignment vertical="center" wrapText="1"/>
    </xf>
    <xf numFmtId="164" fontId="8" fillId="0" borderId="1" xfId="1" applyNumberFormat="1" applyFont="1" applyFill="1" applyBorder="1" applyAlignment="1">
      <alignment vertical="center" wrapText="1"/>
    </xf>
    <xf numFmtId="164" fontId="8" fillId="0" borderId="12" xfId="1" applyNumberFormat="1" applyFont="1" applyFill="1" applyBorder="1" applyAlignment="1">
      <alignment vertical="center" wrapText="1"/>
    </xf>
    <xf numFmtId="164" fontId="8" fillId="8" borderId="6" xfId="1" applyNumberFormat="1" applyFont="1" applyFill="1" applyBorder="1" applyAlignment="1">
      <alignment horizontal="left"/>
    </xf>
    <xf numFmtId="167" fontId="2" fillId="2" borderId="10" xfId="0" applyNumberFormat="1" applyFont="1" applyFill="1" applyBorder="1" applyAlignment="1">
      <alignment vertical="center" wrapText="1"/>
    </xf>
    <xf numFmtId="9" fontId="3" fillId="6" borderId="1" xfId="1" applyNumberFormat="1" applyFont="1" applyFill="1" applyBorder="1" applyAlignment="1">
      <alignment horizontal="center" vertical="center" wrapText="1"/>
    </xf>
    <xf numFmtId="164" fontId="7" fillId="6" borderId="1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center" vertical="center" wrapText="1"/>
    </xf>
    <xf numFmtId="164" fontId="5" fillId="8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7" fontId="2" fillId="2" borderId="13" xfId="0" applyNumberFormat="1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169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5" fillId="8" borderId="3" xfId="0" applyFont="1" applyFill="1" applyBorder="1" applyAlignment="1">
      <alignment vertical="center"/>
    </xf>
    <xf numFmtId="164" fontId="5" fillId="8" borderId="3" xfId="1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169" fontId="8" fillId="0" borderId="0" xfId="0" applyNumberFormat="1" applyFont="1" applyAlignment="1">
      <alignment vertical="center"/>
    </xf>
    <xf numFmtId="171" fontId="0" fillId="0" borderId="0" xfId="0" applyNumberFormat="1" applyAlignment="1">
      <alignment vertical="center"/>
    </xf>
    <xf numFmtId="171" fontId="13" fillId="0" borderId="0" xfId="0" applyNumberFormat="1" applyFont="1" applyFill="1" applyBorder="1" applyAlignment="1">
      <alignment horizontal="right" vertical="center"/>
    </xf>
    <xf numFmtId="169" fontId="13" fillId="0" borderId="0" xfId="0" applyNumberFormat="1" applyFont="1" applyFill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0" fontId="8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1" fontId="2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9" fontId="0" fillId="0" borderId="0" xfId="2" applyFont="1"/>
    <xf numFmtId="0" fontId="12" fillId="0" borderId="1" xfId="3" applyFont="1" applyBorder="1" applyAlignment="1">
      <alignment vertical="center" wrapText="1"/>
    </xf>
    <xf numFmtId="169" fontId="16" fillId="0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9" fontId="13" fillId="0" borderId="0" xfId="0" applyNumberFormat="1" applyFont="1" applyFill="1" applyBorder="1" applyAlignment="1">
      <alignment horizontal="right" vertical="center"/>
    </xf>
    <xf numFmtId="1" fontId="13" fillId="0" borderId="0" xfId="0" applyNumberFormat="1" applyFont="1" applyFill="1" applyBorder="1" applyAlignment="1">
      <alignment horizontal="right" vertical="center"/>
    </xf>
    <xf numFmtId="9" fontId="17" fillId="0" borderId="0" xfId="2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70" fontId="5" fillId="6" borderId="1" xfId="0" applyNumberFormat="1" applyFont="1" applyFill="1" applyBorder="1" applyAlignment="1">
      <alignment horizontal="right" vertical="center"/>
    </xf>
    <xf numFmtId="170" fontId="5" fillId="6" borderId="12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center" vertical="center" wrapText="1"/>
    </xf>
    <xf numFmtId="167" fontId="3" fillId="2" borderId="3" xfId="0" applyNumberFormat="1" applyFont="1" applyFill="1" applyBorder="1" applyAlignment="1">
      <alignment horizontal="left" vertical="center" wrapText="1"/>
    </xf>
    <xf numFmtId="167" fontId="3" fillId="2" borderId="3" xfId="0" applyNumberFormat="1" applyFont="1" applyFill="1" applyBorder="1" applyAlignment="1">
      <alignment horizontal="left" wrapText="1"/>
    </xf>
    <xf numFmtId="0" fontId="8" fillId="6" borderId="10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 wrapText="1"/>
    </xf>
    <xf numFmtId="167" fontId="8" fillId="7" borderId="10" xfId="0" applyNumberFormat="1" applyFont="1" applyFill="1" applyBorder="1" applyAlignment="1">
      <alignment horizontal="left" vertical="center" wrapText="1"/>
    </xf>
    <xf numFmtId="167" fontId="8" fillId="7" borderId="5" xfId="0" applyNumberFormat="1" applyFont="1" applyFill="1" applyBorder="1" applyAlignment="1">
      <alignment horizontal="left" vertical="center" wrapText="1"/>
    </xf>
    <xf numFmtId="167" fontId="8" fillId="7" borderId="8" xfId="0" applyNumberFormat="1" applyFont="1" applyFill="1" applyBorder="1" applyAlignment="1">
      <alignment horizontal="left" vertical="center" wrapText="1"/>
    </xf>
    <xf numFmtId="167" fontId="4" fillId="7" borderId="10" xfId="0" applyNumberFormat="1" applyFont="1" applyFill="1" applyBorder="1" applyAlignment="1">
      <alignment horizontal="center" vertical="center"/>
    </xf>
    <xf numFmtId="167" fontId="4" fillId="7" borderId="5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8" fillId="7" borderId="1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left" vertical="center"/>
    </xf>
  </cellXfs>
  <cellStyles count="5">
    <cellStyle name="Currency" xfId="1" builtinId="4"/>
    <cellStyle name="Normal" xfId="0" builtinId="0"/>
    <cellStyle name="Normal 2" xfId="3" xr:uid="{00000000-0005-0000-0000-000002000000}"/>
    <cellStyle name="Normal 3" xfId="4" xr:uid="{00000000-0005-0000-0000-000003000000}"/>
    <cellStyle name="Percent" xfId="2" builtinId="5"/>
  </cellStyles>
  <dxfs count="1"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DDDDDD"/>
      <color rgb="FFFF6600"/>
      <color rgb="FF333333"/>
      <color rgb="FFFFCC00"/>
      <color rgb="FF979797"/>
      <color rgb="FF99CCFF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SAVINGS</a:t>
            </a:r>
            <a:r>
              <a:rPr lang="en-US" baseline="0"/>
              <a:t> BY CATEGORY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574972302307605E-2"/>
          <c:y val="0.14186955076750654"/>
          <c:w val="0.93194196136111063"/>
          <c:h val="0.78861346035449331"/>
        </c:manualLayout>
      </c:layout>
      <c:pie3DChart>
        <c:varyColors val="1"/>
        <c:ser>
          <c:idx val="0"/>
          <c:order val="0"/>
          <c:explosion val="21"/>
          <c:dLbls>
            <c:dLbl>
              <c:idx val="0"/>
              <c:layout>
                <c:manualLayout>
                  <c:x val="-3.7590318137941739E-2"/>
                  <c:y val="0.19030464600475899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M</a:t>
                    </a:r>
                    <a:r>
                      <a:rPr lang="en-US" sz="700"/>
                      <a:t>anual Hours Saved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64D-409D-B68E-5F5D6DCBADBE}"/>
                </c:ext>
              </c:extLst>
            </c:dLbl>
            <c:dLbl>
              <c:idx val="1"/>
              <c:layout>
                <c:manualLayout>
                  <c:x val="0.11477583739103625"/>
                  <c:y val="8.973791476773188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E</a:t>
                    </a:r>
                    <a:r>
                      <a:rPr lang="en-US" sz="700"/>
                      <a:t>rror Reduction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64D-409D-B68E-5F5D6DCBADBE}"/>
                </c:ext>
              </c:extLst>
            </c:dLbl>
            <c:dLbl>
              <c:idx val="2"/>
              <c:layout>
                <c:manualLayout>
                  <c:x val="1.4612118348229853E-3"/>
                  <c:y val="-3.8325036509429318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P</a:t>
                    </a:r>
                    <a:r>
                      <a:rPr lang="en-US" sz="700"/>
                      <a:t>roductivity Gain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66674704564206"/>
                      <c:h val="9.206176083475699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864D-409D-B68E-5F5D6DCBADBE}"/>
                </c:ext>
              </c:extLst>
            </c:dLbl>
            <c:dLbl>
              <c:idx val="3"/>
              <c:layout>
                <c:manualLayout>
                  <c:x val="-0.14363699936098714"/>
                  <c:y val="-3.5764475011869169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B</a:t>
                    </a:r>
                    <a:r>
                      <a:rPr lang="en-US" sz="700"/>
                      <a:t>usiness Agility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64D-409D-B68E-5F5D6DCBADBE}"/>
                </c:ext>
              </c:extLst>
            </c:dLbl>
            <c:dLbl>
              <c:idx val="4"/>
              <c:layout>
                <c:manualLayout>
                  <c:x val="-0.10062264999147409"/>
                  <c:y val="-9.6367005728640195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C</a:t>
                    </a:r>
                    <a:r>
                      <a:rPr lang="en-US" sz="700"/>
                      <a:t>ustomer Satis</a:t>
                    </a:r>
                    <a:r>
                      <a:rPr lang="en-US" sz="700" baseline="0"/>
                      <a:t>. </a:t>
                    </a:r>
                    <a:r>
                      <a:rPr lang="en-US" sz="700"/>
                      <a:t>&amp; Brand Improve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64D-409D-B68E-5F5D6DCBADBE}"/>
                </c:ext>
              </c:extLst>
            </c:dLbl>
            <c:dLbl>
              <c:idx val="5"/>
              <c:layout>
                <c:manualLayout>
                  <c:x val="0.13786176997948607"/>
                  <c:y val="-3.5452563027595502E-2"/>
                </c:manualLayout>
              </c:layout>
              <c:tx>
                <c:rich>
                  <a:bodyPr/>
                  <a:lstStyle/>
                  <a:p>
                    <a:pPr>
                      <a:defRPr sz="700" baseline="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7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Improved Compliance &amp; </a:t>
                    </a:r>
                  </a:p>
                  <a:p>
                    <a:pPr>
                      <a:defRPr sz="700" baseline="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7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Data Gov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26763959675016"/>
                      <c:h val="0.1552095747705501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864D-409D-B68E-5F5D6DCBAD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'ROI Analysis Input'!$B$41:$B$46</c:f>
              <c:numCache>
                <c:formatCode>"$"#,##0_);\("$"#,##0\)</c:formatCode>
                <c:ptCount val="6"/>
                <c:pt idx="0">
                  <c:v>216320</c:v>
                </c:pt>
                <c:pt idx="1">
                  <c:v>67600</c:v>
                </c:pt>
                <c:pt idx="2">
                  <c:v>43264</c:v>
                </c:pt>
                <c:pt idx="3">
                  <c:v>72500</c:v>
                </c:pt>
                <c:pt idx="4">
                  <c:v>20000</c:v>
                </c:pt>
                <c:pt idx="5">
                  <c:v>31000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'ROI Analysis Input'!#REF!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'ROI Analysis Input'!#REF!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64D-409D-B68E-5F5D6DCBADB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ROI</a:t>
            </a:r>
          </a:p>
        </c:rich>
      </c:tx>
      <c:layout>
        <c:manualLayout>
          <c:xMode val="edge"/>
          <c:yMode val="edge"/>
          <c:x val="0.47373203923551566"/>
          <c:y val="2.894356005788711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'Detailed ROI Summary'!$C$17:$G$17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diamond"/>
            <c:size val="7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strRef>
              <c:f>'Detailed ROI Summary'!$C$17:$G$17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'Detailed ROI Summary'!$C$20:$G$20</c:f>
              <c:numCache>
                <c:formatCode>0%</c:formatCode>
                <c:ptCount val="5"/>
                <c:pt idx="0">
                  <c:v>2.7766591760299626</c:v>
                </c:pt>
                <c:pt idx="1">
                  <c:v>5.5533183520599252</c:v>
                </c:pt>
                <c:pt idx="2">
                  <c:v>8.3299775280898878</c:v>
                </c:pt>
                <c:pt idx="3">
                  <c:v>11.10663670411985</c:v>
                </c:pt>
                <c:pt idx="4">
                  <c:v>13.883295880149813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9-4B30-8D30-231A760E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6896"/>
        <c:axId val="157897456"/>
      </c:lineChart>
      <c:catAx>
        <c:axId val="1578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7897456"/>
        <c:crosses val="autoZero"/>
        <c:auto val="1"/>
        <c:lblAlgn val="ctr"/>
        <c:lblOffset val="100"/>
        <c:noMultiLvlLbl val="0"/>
      </c:catAx>
      <c:valAx>
        <c:axId val="15789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ROI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57896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/>
              <a:t>PROFIT</a:t>
            </a:r>
            <a:endParaRPr lang="en-US" sz="1000" b="0" i="0"/>
          </a:p>
        </c:rich>
      </c:tx>
      <c:layout>
        <c:manualLayout>
          <c:xMode val="edge"/>
          <c:yMode val="edge"/>
          <c:x val="0.4940031997992283"/>
          <c:y val="3.456805399325085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strRef>
              <c:f>'Detailed ROI Summary'!$I$4:$I$28</c:f>
              <c:strCache>
                <c:ptCount val="25"/>
                <c:pt idx="0">
                  <c:v>Pre-Start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'Detailed ROI Summary'!$J$4:$J$28</c:f>
              <c:numCache>
                <c:formatCode>[$$-409]#,##0_);\([$$-409]#,##0\)</c:formatCode>
                <c:ptCount val="25"/>
                <c:pt idx="0">
                  <c:v>-133500</c:v>
                </c:pt>
                <c:pt idx="1">
                  <c:v>-106638.84057971014</c:v>
                </c:pt>
                <c:pt idx="2">
                  <c:v>-79777.681159420288</c:v>
                </c:pt>
                <c:pt idx="3">
                  <c:v>-52916.521739130432</c:v>
                </c:pt>
                <c:pt idx="4">
                  <c:v>-26055.362318840576</c:v>
                </c:pt>
                <c:pt idx="5">
                  <c:v>805.79710144927958</c:v>
                </c:pt>
                <c:pt idx="6">
                  <c:v>27666.956521739135</c:v>
                </c:pt>
                <c:pt idx="7">
                  <c:v>54528.115942028991</c:v>
                </c:pt>
                <c:pt idx="8">
                  <c:v>81389.275362318847</c:v>
                </c:pt>
                <c:pt idx="9">
                  <c:v>108250.4347826087</c:v>
                </c:pt>
                <c:pt idx="10">
                  <c:v>135111.59420289856</c:v>
                </c:pt>
                <c:pt idx="11">
                  <c:v>161972.75362318842</c:v>
                </c:pt>
                <c:pt idx="12">
                  <c:v>188833.91304347827</c:v>
                </c:pt>
                <c:pt idx="13">
                  <c:v>215695.07246376813</c:v>
                </c:pt>
                <c:pt idx="14">
                  <c:v>242556.23188405798</c:v>
                </c:pt>
                <c:pt idx="15">
                  <c:v>269417.39130434784</c:v>
                </c:pt>
                <c:pt idx="16">
                  <c:v>296278.55072463769</c:v>
                </c:pt>
                <c:pt idx="17">
                  <c:v>323139.71014492755</c:v>
                </c:pt>
                <c:pt idx="18">
                  <c:v>350000.86956521741</c:v>
                </c:pt>
                <c:pt idx="19">
                  <c:v>376862.02898550726</c:v>
                </c:pt>
                <c:pt idx="20">
                  <c:v>403723.18840579712</c:v>
                </c:pt>
                <c:pt idx="21">
                  <c:v>430584.34782608697</c:v>
                </c:pt>
                <c:pt idx="22">
                  <c:v>457445.50724637683</c:v>
                </c:pt>
                <c:pt idx="23">
                  <c:v>484306.66666666669</c:v>
                </c:pt>
                <c:pt idx="24">
                  <c:v>511167.82608695654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8-4938-8AF1-ABF62DD5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542496"/>
        <c:axId val="326543056"/>
      </c:lineChart>
      <c:catAx>
        <c:axId val="326542496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6543056"/>
        <c:crosses val="autoZero"/>
        <c:auto val="1"/>
        <c:lblAlgn val="ctr"/>
        <c:lblOffset val="400"/>
        <c:tickLblSkip val="2"/>
        <c:noMultiLvlLbl val="0"/>
      </c:catAx>
      <c:valAx>
        <c:axId val="32654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3.6758563074352546E-2"/>
              <c:y val="0.44363096565239335"/>
            </c:manualLayout>
          </c:layout>
          <c:overlay val="0"/>
        </c:title>
        <c:numFmt formatCode="[$$-409]#,##0_);\([$$-409]#,##0\)" sourceLinked="1"/>
        <c:majorTickMark val="none"/>
        <c:minorTickMark val="none"/>
        <c:tickLblPos val="nextTo"/>
        <c:crossAx val="326542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NET CASH FLOWS</a:t>
            </a:r>
          </a:p>
        </c:rich>
      </c:tx>
      <c:layout>
        <c:manualLayout>
          <c:xMode val="edge"/>
          <c:yMode val="edge"/>
          <c:x val="0.40369775491211007"/>
          <c:y val="2.9806149231346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ROI Summary'!$B$17:$G$17</c:f>
              <c:strCache>
                <c:ptCount val="6"/>
                <c:pt idx="0">
                  <c:v>Pre-Start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ROI Summary'!$B$17:$G$17</c:f>
              <c:strCache>
                <c:ptCount val="6"/>
                <c:pt idx="0">
                  <c:v>Pre-Start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'Detailed ROI Summary'!$B$18:$G$18</c:f>
              <c:numCache>
                <c:formatCode>[$$-409]#,##0</c:formatCode>
                <c:ptCount val="6"/>
                <c:pt idx="0" formatCode="[$$-409]#,##0_);\([$$-409]#,##0\)">
                  <c:v>-133500</c:v>
                </c:pt>
                <c:pt idx="1">
                  <c:v>370684</c:v>
                </c:pt>
                <c:pt idx="2">
                  <c:v>370684</c:v>
                </c:pt>
                <c:pt idx="3">
                  <c:v>370684</c:v>
                </c:pt>
                <c:pt idx="4">
                  <c:v>370684</c:v>
                </c:pt>
                <c:pt idx="5">
                  <c:v>370684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C06-9657-A1866678EC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72656"/>
        <c:axId val="183973216"/>
      </c:barChart>
      <c:catAx>
        <c:axId val="1839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3216"/>
        <c:crosses val="autoZero"/>
        <c:auto val="1"/>
        <c:lblAlgn val="ctr"/>
        <c:lblOffset val="1000"/>
        <c:noMultiLvlLbl val="0"/>
      </c:catAx>
      <c:valAx>
        <c:axId val="18397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crossAx val="1839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1356360</xdr:colOff>
      <xdr:row>27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28560" y="8816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323851</xdr:colOff>
      <xdr:row>11</xdr:row>
      <xdr:rowOff>225425</xdr:rowOff>
    </xdr:from>
    <xdr:to>
      <xdr:col>5</xdr:col>
      <xdr:colOff>650875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90448</xdr:colOff>
      <xdr:row>0</xdr:row>
      <xdr:rowOff>66261</xdr:rowOff>
    </xdr:from>
    <xdr:to>
      <xdr:col>0</xdr:col>
      <xdr:colOff>1009816</xdr:colOff>
      <xdr:row>1</xdr:row>
      <xdr:rowOff>205051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40" t="31837" r="15946" b="31904"/>
        <a:stretch/>
      </xdr:blipFill>
      <xdr:spPr>
        <a:xfrm>
          <a:off x="90448" y="66261"/>
          <a:ext cx="919368" cy="382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520827</xdr:colOff>
      <xdr:row>30</xdr:row>
      <xdr:rowOff>91440</xdr:rowOff>
    </xdr:from>
    <xdr:to>
      <xdr:col>10</xdr:col>
      <xdr:colOff>0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76201</xdr:rowOff>
    </xdr:from>
    <xdr:to>
      <xdr:col>4</xdr:col>
      <xdr:colOff>295275</xdr:colOff>
      <xdr:row>46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276225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47625</xdr:rowOff>
    </xdr:from>
    <xdr:to>
      <xdr:col>0</xdr:col>
      <xdr:colOff>976518</xdr:colOff>
      <xdr:row>0</xdr:row>
      <xdr:rowOff>434893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40" t="31837" r="15946" b="31904"/>
        <a:stretch/>
      </xdr:blipFill>
      <xdr:spPr>
        <a:xfrm>
          <a:off x="57150" y="47625"/>
          <a:ext cx="919368" cy="387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Normal="100" zoomScalePageLayoutView="145" workbookViewId="0">
      <selection activeCell="A6" sqref="A6"/>
    </sheetView>
  </sheetViews>
  <sheetFormatPr defaultColWidth="9.109375" defaultRowHeight="20.399999999999999" customHeight="1" x14ac:dyDescent="0.2"/>
  <cols>
    <col min="1" max="1" width="43.6640625" style="7" customWidth="1"/>
    <col min="2" max="2" width="12.44140625" style="4" customWidth="1"/>
    <col min="3" max="3" width="47.88671875" style="1" customWidth="1"/>
    <col min="4" max="4" width="6.5546875" style="1" customWidth="1"/>
    <col min="5" max="5" width="32" style="1" bestFit="1" customWidth="1"/>
    <col min="6" max="6" width="11.6640625" style="1" customWidth="1"/>
    <col min="7" max="16384" width="9.109375" style="1"/>
  </cols>
  <sheetData>
    <row r="1" spans="1:6" ht="19.5" customHeight="1" x14ac:dyDescent="0.2">
      <c r="A1" s="8"/>
      <c r="B1" s="8"/>
      <c r="C1" s="12"/>
      <c r="D1" s="12"/>
      <c r="E1" s="12" t="s">
        <v>0</v>
      </c>
      <c r="F1" s="12"/>
    </row>
    <row r="2" spans="1:6" ht="20.399999999999999" customHeight="1" x14ac:dyDescent="0.2">
      <c r="A2" s="6"/>
      <c r="B2" s="84" t="s">
        <v>52</v>
      </c>
      <c r="C2" s="85"/>
      <c r="D2" s="12"/>
      <c r="E2" s="12"/>
      <c r="F2" s="12"/>
    </row>
    <row r="3" spans="1:6" ht="20.399999999999999" customHeight="1" x14ac:dyDescent="0.2">
      <c r="A3" s="92" t="s">
        <v>48</v>
      </c>
      <c r="B3" s="93"/>
      <c r="C3" s="94"/>
      <c r="D3" s="12"/>
      <c r="E3" s="98" t="s">
        <v>101</v>
      </c>
      <c r="F3" s="98"/>
    </row>
    <row r="4" spans="1:6" ht="20.399999999999999" customHeight="1" x14ac:dyDescent="0.2">
      <c r="A4" s="45" t="s">
        <v>15</v>
      </c>
      <c r="B4" s="23">
        <v>1</v>
      </c>
      <c r="C4" s="88" t="s">
        <v>75</v>
      </c>
      <c r="D4" s="12"/>
      <c r="E4" s="17" t="s">
        <v>106</v>
      </c>
      <c r="F4" s="79">
        <v>10500</v>
      </c>
    </row>
    <row r="5" spans="1:6" ht="20.399999999999999" customHeight="1" x14ac:dyDescent="0.2">
      <c r="A5" s="45" t="s">
        <v>16</v>
      </c>
      <c r="B5" s="23">
        <v>1</v>
      </c>
      <c r="C5" s="88"/>
      <c r="D5" s="12"/>
      <c r="E5" s="17" t="s">
        <v>107</v>
      </c>
      <c r="F5" s="79">
        <v>15000</v>
      </c>
    </row>
    <row r="6" spans="1:6" ht="20.399999999999999" customHeight="1" x14ac:dyDescent="0.2">
      <c r="A6" s="45" t="s">
        <v>17</v>
      </c>
      <c r="B6" s="23">
        <v>52</v>
      </c>
      <c r="C6" s="88"/>
      <c r="D6" s="12"/>
      <c r="E6" s="17" t="s">
        <v>108</v>
      </c>
      <c r="F6" s="79">
        <v>80000</v>
      </c>
    </row>
    <row r="7" spans="1:6" ht="20.399999999999999" customHeight="1" x14ac:dyDescent="0.2">
      <c r="A7" s="45" t="s">
        <v>40</v>
      </c>
      <c r="B7" s="24">
        <f>B4*B5*B6*52</f>
        <v>2704</v>
      </c>
      <c r="C7" s="88"/>
      <c r="D7" s="12"/>
      <c r="E7" s="17" t="s">
        <v>109</v>
      </c>
      <c r="F7" s="79">
        <v>18000</v>
      </c>
    </row>
    <row r="8" spans="1:6" ht="20.399999999999999" customHeight="1" thickBot="1" x14ac:dyDescent="0.25">
      <c r="A8" s="45" t="s">
        <v>18</v>
      </c>
      <c r="B8" s="25">
        <v>80</v>
      </c>
      <c r="C8" s="88"/>
      <c r="D8" s="12"/>
      <c r="E8" s="55" t="s">
        <v>110</v>
      </c>
      <c r="F8" s="80">
        <v>10000</v>
      </c>
    </row>
    <row r="9" spans="1:6" ht="20.399999999999999" customHeight="1" thickTop="1" x14ac:dyDescent="0.2">
      <c r="A9" s="46" t="s">
        <v>89</v>
      </c>
      <c r="B9" s="26">
        <f>B7*B8</f>
        <v>216320</v>
      </c>
      <c r="C9" s="88"/>
      <c r="D9" s="12"/>
      <c r="E9" s="53" t="s">
        <v>78</v>
      </c>
      <c r="F9" s="54">
        <f>SUM(F4:F8)</f>
        <v>133500</v>
      </c>
    </row>
    <row r="10" spans="1:6" ht="20.399999999999999" customHeight="1" x14ac:dyDescent="0.2">
      <c r="A10" s="92" t="s">
        <v>49</v>
      </c>
      <c r="B10" s="93"/>
      <c r="C10" s="94"/>
      <c r="D10" s="12"/>
    </row>
    <row r="11" spans="1:6" ht="20.399999999999999" customHeight="1" x14ac:dyDescent="0.2">
      <c r="A11" s="9" t="s">
        <v>19</v>
      </c>
      <c r="B11" s="27">
        <v>100</v>
      </c>
      <c r="C11" s="16" t="s">
        <v>29</v>
      </c>
      <c r="D11" s="12"/>
    </row>
    <row r="12" spans="1:6" ht="20.399999999999999" customHeight="1" x14ac:dyDescent="0.2">
      <c r="A12" s="9" t="s">
        <v>85</v>
      </c>
      <c r="B12" s="28">
        <v>4</v>
      </c>
      <c r="C12" s="90" t="s">
        <v>77</v>
      </c>
      <c r="D12" s="12"/>
      <c r="E12" s="87" t="s">
        <v>0</v>
      </c>
      <c r="F12" s="87"/>
    </row>
    <row r="13" spans="1:6" ht="20.399999999999999" customHeight="1" x14ac:dyDescent="0.2">
      <c r="A13" s="9" t="s">
        <v>20</v>
      </c>
      <c r="B13" s="29">
        <f>B7/B12</f>
        <v>676</v>
      </c>
      <c r="C13" s="91"/>
      <c r="D13" s="12"/>
      <c r="E13" s="87"/>
      <c r="F13" s="87"/>
    </row>
    <row r="14" spans="1:6" ht="20.399999999999999" customHeight="1" x14ac:dyDescent="0.2">
      <c r="A14" s="22" t="s">
        <v>88</v>
      </c>
      <c r="B14" s="26">
        <f>B13*B11</f>
        <v>67600</v>
      </c>
      <c r="C14" s="68" t="s">
        <v>76</v>
      </c>
      <c r="D14" s="12"/>
      <c r="E14" s="87"/>
      <c r="F14" s="87"/>
    </row>
    <row r="15" spans="1:6" ht="20.399999999999999" customHeight="1" x14ac:dyDescent="0.2">
      <c r="A15" s="92" t="s">
        <v>50</v>
      </c>
      <c r="B15" s="93"/>
      <c r="C15" s="94"/>
      <c r="D15" s="12"/>
      <c r="E15" s="87"/>
      <c r="F15" s="87"/>
    </row>
    <row r="16" spans="1:6" ht="20.399999999999999" customHeight="1" x14ac:dyDescent="0.2">
      <c r="A16" s="9" t="s">
        <v>35</v>
      </c>
      <c r="B16" s="38">
        <v>0.2</v>
      </c>
      <c r="C16" s="89" t="s">
        <v>36</v>
      </c>
      <c r="D16" s="12"/>
      <c r="E16" s="87"/>
      <c r="F16" s="87"/>
    </row>
    <row r="17" spans="1:6" ht="20.399999999999999" customHeight="1" x14ac:dyDescent="0.2">
      <c r="A17" s="22" t="s">
        <v>87</v>
      </c>
      <c r="B17" s="26">
        <f>B16*B9</f>
        <v>43264</v>
      </c>
      <c r="C17" s="89"/>
      <c r="D17" s="12"/>
      <c r="E17" s="86"/>
      <c r="F17" s="86"/>
    </row>
    <row r="18" spans="1:6" ht="20.399999999999999" customHeight="1" x14ac:dyDescent="0.2">
      <c r="A18" s="92" t="s">
        <v>51</v>
      </c>
      <c r="B18" s="93"/>
      <c r="C18" s="94"/>
      <c r="D18" s="12"/>
      <c r="E18" s="86"/>
      <c r="F18" s="86"/>
    </row>
    <row r="19" spans="1:6" ht="33" customHeight="1" x14ac:dyDescent="0.2">
      <c r="A19" s="10" t="s">
        <v>80</v>
      </c>
      <c r="B19" s="27">
        <v>5000</v>
      </c>
      <c r="C19" s="19" t="s">
        <v>82</v>
      </c>
      <c r="D19" s="12"/>
      <c r="E19" s="86"/>
      <c r="F19" s="86"/>
    </row>
    <row r="20" spans="1:6" ht="24" customHeight="1" x14ac:dyDescent="0.2">
      <c r="A20" s="10" t="s">
        <v>100</v>
      </c>
      <c r="B20" s="27">
        <v>2500</v>
      </c>
      <c r="C20" s="19" t="s">
        <v>83</v>
      </c>
      <c r="D20" s="12"/>
      <c r="E20" s="86"/>
      <c r="F20" s="86"/>
    </row>
    <row r="21" spans="1:6" ht="20.399999999999999" customHeight="1" collapsed="1" x14ac:dyDescent="0.2">
      <c r="A21" s="10" t="s">
        <v>43</v>
      </c>
      <c r="B21" s="27">
        <v>5000</v>
      </c>
      <c r="C21" s="19" t="s">
        <v>30</v>
      </c>
      <c r="D21" s="12"/>
      <c r="E21" s="86"/>
      <c r="F21" s="86"/>
    </row>
    <row r="22" spans="1:6" ht="30.6" x14ac:dyDescent="0.2">
      <c r="A22" s="10" t="s">
        <v>93</v>
      </c>
      <c r="B22" s="27">
        <v>5000</v>
      </c>
      <c r="C22" s="18" t="s">
        <v>94</v>
      </c>
      <c r="D22" s="12"/>
      <c r="E22" s="86"/>
      <c r="F22" s="86"/>
    </row>
    <row r="23" spans="1:6" ht="45" customHeight="1" x14ac:dyDescent="0.2">
      <c r="A23" s="10" t="s">
        <v>44</v>
      </c>
      <c r="B23" s="39">
        <v>2500</v>
      </c>
      <c r="C23" s="19" t="s">
        <v>47</v>
      </c>
      <c r="D23" s="12"/>
      <c r="E23" s="86"/>
      <c r="F23" s="86"/>
    </row>
    <row r="24" spans="1:6" x14ac:dyDescent="0.2">
      <c r="A24" s="10" t="s">
        <v>41</v>
      </c>
      <c r="B24" s="39">
        <v>50000</v>
      </c>
      <c r="C24" s="18" t="s">
        <v>42</v>
      </c>
      <c r="D24" s="12"/>
      <c r="E24" s="86"/>
      <c r="F24" s="86"/>
    </row>
    <row r="25" spans="1:6" ht="30.6" x14ac:dyDescent="0.2">
      <c r="A25" s="11" t="s">
        <v>37</v>
      </c>
      <c r="B25" s="39">
        <v>2500</v>
      </c>
      <c r="C25" s="18" t="s">
        <v>45</v>
      </c>
      <c r="D25" s="12"/>
      <c r="E25" s="86"/>
      <c r="F25" s="86"/>
    </row>
    <row r="26" spans="1:6" ht="10.199999999999999" x14ac:dyDescent="0.2">
      <c r="A26" s="11" t="s">
        <v>7</v>
      </c>
      <c r="B26" s="39">
        <v>0</v>
      </c>
      <c r="C26" s="19" t="s">
        <v>46</v>
      </c>
      <c r="D26" s="12"/>
      <c r="E26" s="86"/>
      <c r="F26" s="86"/>
    </row>
    <row r="27" spans="1:6" ht="20.399999999999999" customHeight="1" x14ac:dyDescent="0.2">
      <c r="A27" s="22" t="s">
        <v>8</v>
      </c>
      <c r="B27" s="26">
        <f>SUM(B19:B26)</f>
        <v>72500</v>
      </c>
      <c r="C27" s="19"/>
      <c r="D27" s="12"/>
      <c r="E27" s="86"/>
      <c r="F27" s="86"/>
    </row>
    <row r="28" spans="1:6" ht="20.399999999999999" customHeight="1" x14ac:dyDescent="0.2">
      <c r="A28" s="92" t="s">
        <v>84</v>
      </c>
      <c r="B28" s="93"/>
      <c r="C28" s="94"/>
      <c r="D28" s="12"/>
      <c r="E28" s="86"/>
      <c r="F28" s="86"/>
    </row>
    <row r="29" spans="1:6" ht="24" customHeight="1" x14ac:dyDescent="0.2">
      <c r="A29" s="11" t="s">
        <v>38</v>
      </c>
      <c r="B29" s="40">
        <v>20000</v>
      </c>
      <c r="C29" s="18" t="s">
        <v>33</v>
      </c>
      <c r="D29" s="12"/>
      <c r="E29" s="86"/>
      <c r="F29" s="86"/>
    </row>
    <row r="30" spans="1:6" ht="24" customHeight="1" x14ac:dyDescent="0.2">
      <c r="A30" s="11" t="s">
        <v>86</v>
      </c>
      <c r="B30" s="40">
        <v>0</v>
      </c>
      <c r="C30" s="18" t="s">
        <v>32</v>
      </c>
      <c r="D30" s="12"/>
      <c r="E30" s="86"/>
      <c r="F30" s="86"/>
    </row>
    <row r="31" spans="1:6" ht="22.5" customHeight="1" x14ac:dyDescent="0.2">
      <c r="A31" s="11" t="s">
        <v>10</v>
      </c>
      <c r="B31" s="40">
        <v>0</v>
      </c>
      <c r="C31" s="18" t="s">
        <v>31</v>
      </c>
      <c r="D31" s="12"/>
      <c r="E31" s="86"/>
      <c r="F31" s="86"/>
    </row>
    <row r="32" spans="1:6" ht="20.399999999999999" customHeight="1" x14ac:dyDescent="0.2">
      <c r="A32" s="22" t="s">
        <v>90</v>
      </c>
      <c r="B32" s="26">
        <f>SUM(B29:B31)</f>
        <v>20000</v>
      </c>
      <c r="C32" s="18"/>
      <c r="D32" s="12"/>
      <c r="E32" s="13" t="s">
        <v>0</v>
      </c>
      <c r="F32" s="13"/>
    </row>
    <row r="33" spans="1:6" ht="20.399999999999999" customHeight="1" x14ac:dyDescent="0.2">
      <c r="A33" s="92" t="s">
        <v>53</v>
      </c>
      <c r="B33" s="93"/>
      <c r="C33" s="94"/>
      <c r="D33" s="12"/>
      <c r="E33" s="13"/>
      <c r="F33" s="13"/>
    </row>
    <row r="34" spans="1:6" ht="30.6" x14ac:dyDescent="0.2">
      <c r="A34" s="10" t="s">
        <v>91</v>
      </c>
      <c r="B34" s="40">
        <v>10000</v>
      </c>
      <c r="C34" s="18" t="s">
        <v>92</v>
      </c>
      <c r="D34" s="12"/>
      <c r="E34" s="13"/>
      <c r="F34" s="13"/>
    </row>
    <row r="35" spans="1:6" x14ac:dyDescent="0.2">
      <c r="A35" s="10" t="s">
        <v>39</v>
      </c>
      <c r="B35" s="40">
        <v>1000</v>
      </c>
      <c r="C35" s="18" t="s">
        <v>34</v>
      </c>
      <c r="D35" s="12"/>
      <c r="E35" s="13"/>
      <c r="F35" s="13"/>
    </row>
    <row r="36" spans="1:6" ht="10.199999999999999" x14ac:dyDescent="0.2">
      <c r="A36" s="10" t="s">
        <v>102</v>
      </c>
      <c r="B36" s="81">
        <v>20000</v>
      </c>
      <c r="C36" s="82" t="s">
        <v>103</v>
      </c>
      <c r="D36" s="12"/>
      <c r="E36" s="13"/>
      <c r="F36" s="13"/>
    </row>
    <row r="37" spans="1:6" x14ac:dyDescent="0.2">
      <c r="A37" s="10" t="s">
        <v>104</v>
      </c>
      <c r="B37" s="81">
        <v>0</v>
      </c>
      <c r="C37" s="83" t="s">
        <v>105</v>
      </c>
      <c r="D37" s="12"/>
      <c r="E37" s="13"/>
      <c r="F37" s="13"/>
    </row>
    <row r="38" spans="1:6" ht="20.25" customHeight="1" x14ac:dyDescent="0.2">
      <c r="A38" s="22" t="s">
        <v>9</v>
      </c>
      <c r="B38" s="41">
        <f>SUM(B34:B37)</f>
        <v>31000</v>
      </c>
      <c r="C38" s="18"/>
      <c r="D38" s="12"/>
      <c r="E38" s="13"/>
      <c r="F38" s="13"/>
    </row>
    <row r="39" spans="1:6" s="3" customFormat="1" ht="20.399999999999999" customHeight="1" x14ac:dyDescent="0.2">
      <c r="A39" s="20"/>
      <c r="B39" s="21"/>
      <c r="C39" s="15"/>
      <c r="D39" s="12"/>
      <c r="E39" s="13"/>
      <c r="F39" s="13"/>
    </row>
    <row r="40" spans="1:6" ht="15.6" customHeight="1" x14ac:dyDescent="0.2">
      <c r="A40" s="97" t="s">
        <v>54</v>
      </c>
      <c r="B40" s="97"/>
      <c r="F40" s="13"/>
    </row>
    <row r="41" spans="1:6" ht="13.95" customHeight="1" x14ac:dyDescent="0.2">
      <c r="A41" s="37" t="s">
        <v>25</v>
      </c>
      <c r="B41" s="34">
        <f>B9</f>
        <v>216320</v>
      </c>
      <c r="F41" s="13"/>
    </row>
    <row r="42" spans="1:6" ht="13.95" customHeight="1" x14ac:dyDescent="0.2">
      <c r="A42" s="37" t="s">
        <v>23</v>
      </c>
      <c r="B42" s="34">
        <f>B14</f>
        <v>67600</v>
      </c>
      <c r="F42" s="14"/>
    </row>
    <row r="43" spans="1:6" ht="13.95" customHeight="1" x14ac:dyDescent="0.2">
      <c r="A43" s="37" t="s">
        <v>24</v>
      </c>
      <c r="B43" s="34">
        <f>B17</f>
        <v>43264</v>
      </c>
      <c r="F43" s="14"/>
    </row>
    <row r="44" spans="1:6" ht="13.95" customHeight="1" x14ac:dyDescent="0.2">
      <c r="A44" s="37" t="s">
        <v>11</v>
      </c>
      <c r="B44" s="34">
        <f>B27</f>
        <v>72500</v>
      </c>
      <c r="F44" s="14"/>
    </row>
    <row r="45" spans="1:6" ht="13.2" x14ac:dyDescent="0.2">
      <c r="A45" s="37" t="s">
        <v>99</v>
      </c>
      <c r="B45" s="34">
        <f>B32</f>
        <v>20000</v>
      </c>
      <c r="F45" s="14"/>
    </row>
    <row r="46" spans="1:6" ht="13.95" customHeight="1" thickBot="1" x14ac:dyDescent="0.25">
      <c r="A46" s="44" t="s">
        <v>26</v>
      </c>
      <c r="B46" s="35">
        <f>B38</f>
        <v>31000</v>
      </c>
      <c r="F46" s="14"/>
    </row>
    <row r="47" spans="1:6" ht="13.95" customHeight="1" thickTop="1" x14ac:dyDescent="0.25">
      <c r="A47" s="36" t="s">
        <v>56</v>
      </c>
      <c r="B47" s="33">
        <f>SUM(B41:B46)</f>
        <v>450684</v>
      </c>
      <c r="F47" s="14"/>
    </row>
    <row r="48" spans="1:6" ht="13.95" customHeight="1" x14ac:dyDescent="0.2">
      <c r="A48" s="2"/>
      <c r="B48" s="8"/>
      <c r="C48" s="5"/>
    </row>
    <row r="49" spans="1:2" ht="13.95" customHeight="1" x14ac:dyDescent="0.2">
      <c r="A49" s="95" t="s">
        <v>96</v>
      </c>
      <c r="B49" s="96"/>
    </row>
    <row r="50" spans="1:2" ht="13.95" customHeight="1" x14ac:dyDescent="0.2">
      <c r="A50" s="37" t="s">
        <v>5</v>
      </c>
      <c r="B50" s="34">
        <f>B47-F9</f>
        <v>317184</v>
      </c>
    </row>
    <row r="51" spans="1:2" ht="13.95" customHeight="1" x14ac:dyDescent="0.2">
      <c r="A51" s="37" t="s">
        <v>1</v>
      </c>
      <c r="B51" s="34">
        <f>B47-F6</f>
        <v>370684</v>
      </c>
    </row>
    <row r="52" spans="1:2" ht="13.95" customHeight="1" thickBot="1" x14ac:dyDescent="0.25">
      <c r="A52" s="44" t="s">
        <v>2</v>
      </c>
      <c r="B52" s="35">
        <f>B47-F6</f>
        <v>370684</v>
      </c>
    </row>
    <row r="53" spans="1:2" ht="13.95" customHeight="1" thickTop="1" x14ac:dyDescent="0.25">
      <c r="A53" s="32" t="s">
        <v>3</v>
      </c>
      <c r="B53" s="33">
        <f>SUM(B50:B52)</f>
        <v>1058552</v>
      </c>
    </row>
    <row r="54" spans="1:2" ht="13.95" customHeight="1" x14ac:dyDescent="0.25">
      <c r="A54" s="31" t="s">
        <v>55</v>
      </c>
      <c r="B54" s="30">
        <f>B53/3</f>
        <v>352850.66666666669</v>
      </c>
    </row>
  </sheetData>
  <dataConsolidate/>
  <mergeCells count="15">
    <mergeCell ref="A33:C33"/>
    <mergeCell ref="A3:C3"/>
    <mergeCell ref="A49:B49"/>
    <mergeCell ref="A40:B40"/>
    <mergeCell ref="E3:F3"/>
    <mergeCell ref="A28:C28"/>
    <mergeCell ref="A18:C18"/>
    <mergeCell ref="B2:C2"/>
    <mergeCell ref="E17:F31"/>
    <mergeCell ref="E12:F16"/>
    <mergeCell ref="C4:C9"/>
    <mergeCell ref="C16:C17"/>
    <mergeCell ref="C12:C13"/>
    <mergeCell ref="A10:C10"/>
    <mergeCell ref="A15:C15"/>
  </mergeCells>
  <phoneticPr fontId="3" type="noConversion"/>
  <conditionalFormatting sqref="A54">
    <cfRule type="iconSet" priority="22">
      <iconSet>
        <cfvo type="percent" val="0"/>
        <cfvo type="num" val="0"/>
        <cfvo type="num" val="0"/>
      </iconSet>
    </cfRule>
    <cfRule type="iconSet" priority="23">
      <iconSet iconSet="3TrafficLights2">
        <cfvo type="percent" val="0"/>
        <cfvo type="percent" val="33"/>
        <cfvo type="percent" val="67"/>
      </iconSet>
    </cfRule>
    <cfRule type="cellIs" priority="24" operator="greaterThan">
      <formula>0</formula>
    </cfRule>
  </conditionalFormatting>
  <conditionalFormatting sqref="A53">
    <cfRule type="iconSet" priority="19">
      <iconSet>
        <cfvo type="percent" val="0"/>
        <cfvo type="num" val="0"/>
        <cfvo type="num" val="0"/>
      </iconSet>
    </cfRule>
    <cfRule type="iconSet" priority="20">
      <iconSet iconSet="3TrafficLights2">
        <cfvo type="percent" val="0"/>
        <cfvo type="percent" val="33"/>
        <cfvo type="percent" val="67"/>
      </iconSet>
    </cfRule>
    <cfRule type="cellIs" priority="21" operator="greaterThan">
      <formula>0</formula>
    </cfRule>
  </conditionalFormatting>
  <conditionalFormatting sqref="A47">
    <cfRule type="iconSet" priority="1">
      <iconSet>
        <cfvo type="percent" val="0"/>
        <cfvo type="num" val="0"/>
        <cfvo type="num" val="0"/>
      </iconSet>
    </cfRule>
    <cfRule type="iconSet" priority="2">
      <iconSet iconSet="3TrafficLights2">
        <cfvo type="percent" val="0"/>
        <cfvo type="percent" val="33"/>
        <cfvo type="percent" val="67"/>
      </iconSet>
    </cfRule>
    <cfRule type="cellIs" priority="3" operator="greaterThan">
      <formula>0</formula>
    </cfRule>
  </conditionalFormatting>
  <pageMargins left="0.25" right="0.24" top="0.76" bottom="2.42" header="0.3" footer="2.42"/>
  <pageSetup scale="63" fitToHeight="2" orientation="portrait" horizontalDpi="4294967293" verticalDpi="1200" r:id="rId1"/>
  <headerFooter alignWithMargins="0">
    <oddHeader xml:space="preserve">&amp;L&amp;G&amp;C&amp;"Arial,Bold"&amp;22&amp;KFF6600Automation Anywhere ROI&amp;18 &amp;K09+000 &amp;14&amp;K000000
&amp;"Arial,Italic"Designed &amp;Ufor&amp;U customers &amp;Uby&amp;U customers.&amp;"+,Italic"&amp;18
&amp;R&amp;14
ROI Analysis Input </oddHeader>
    <oddFooter>&amp;C&amp;"Arial,Bold"&amp;16&amp;K09-015Automation Anywhere ROI&amp;"Arial,Regular"  &amp;K000000
&amp;"+,Italic"Designed &amp;Ufor&amp;"+,Regular"&amp;U &amp;"+,Italic"customers&amp;"+,Regular" &amp;"+,Italic"&amp;Uby&amp;U customers&amp;"Cambria,Italic".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topLeftCell="A5" zoomScaleNormal="100" zoomScalePageLayoutView="40" workbookViewId="0">
      <selection activeCell="D21" sqref="D21"/>
    </sheetView>
  </sheetViews>
  <sheetFormatPr defaultRowHeight="13.2" x14ac:dyDescent="0.25"/>
  <cols>
    <col min="1" max="1" width="32.33203125" bestFit="1" customWidth="1"/>
    <col min="2" max="2" width="14.6640625" customWidth="1"/>
    <col min="3" max="6" width="12.6640625" bestFit="1" customWidth="1"/>
    <col min="7" max="7" width="11.88671875" customWidth="1"/>
    <col min="8" max="8" width="10.109375" customWidth="1"/>
    <col min="9" max="9" width="10.5546875" style="42" customWidth="1"/>
    <col min="10" max="10" width="25.6640625" customWidth="1"/>
  </cols>
  <sheetData>
    <row r="1" spans="1:10" ht="35.25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</row>
    <row r="2" spans="1:10" ht="17.399999999999999" customHeight="1" x14ac:dyDescent="0.25">
      <c r="A2" s="51" t="s">
        <v>65</v>
      </c>
      <c r="B2" s="52" t="s">
        <v>57</v>
      </c>
      <c r="C2" s="52" t="s">
        <v>58</v>
      </c>
      <c r="D2" s="52" t="s">
        <v>59</v>
      </c>
      <c r="E2" s="52" t="s">
        <v>60</v>
      </c>
      <c r="F2" s="52" t="s">
        <v>61</v>
      </c>
      <c r="G2" s="52" t="s">
        <v>62</v>
      </c>
      <c r="I2" s="99" t="s">
        <v>97</v>
      </c>
      <c r="J2" s="99"/>
    </row>
    <row r="3" spans="1:10" ht="17.25" customHeight="1" x14ac:dyDescent="0.25">
      <c r="A3" s="48" t="s">
        <v>22</v>
      </c>
      <c r="B3" s="58"/>
      <c r="C3" s="47">
        <f>'ROI Analysis Input'!B41</f>
        <v>216320</v>
      </c>
      <c r="D3" s="47">
        <f t="shared" ref="D3:G6" si="0">C3</f>
        <v>216320</v>
      </c>
      <c r="E3" s="47">
        <f t="shared" si="0"/>
        <v>216320</v>
      </c>
      <c r="F3" s="47">
        <f t="shared" si="0"/>
        <v>216320</v>
      </c>
      <c r="G3" s="47">
        <f t="shared" si="0"/>
        <v>216320</v>
      </c>
      <c r="I3" s="63" t="s">
        <v>27</v>
      </c>
      <c r="J3" s="63" t="s">
        <v>28</v>
      </c>
    </row>
    <row r="4" spans="1:10" ht="17.25" customHeight="1" x14ac:dyDescent="0.25">
      <c r="A4" s="48" t="s">
        <v>66</v>
      </c>
      <c r="B4" s="58"/>
      <c r="C4" s="47">
        <f>'ROI Analysis Input'!B42</f>
        <v>67600</v>
      </c>
      <c r="D4" s="47">
        <f t="shared" si="0"/>
        <v>67600</v>
      </c>
      <c r="E4" s="47">
        <f t="shared" si="0"/>
        <v>67600</v>
      </c>
      <c r="F4" s="47">
        <f t="shared" si="0"/>
        <v>67600</v>
      </c>
      <c r="G4" s="47">
        <f t="shared" si="0"/>
        <v>67600</v>
      </c>
      <c r="I4" s="64" t="s">
        <v>57</v>
      </c>
      <c r="J4" s="65">
        <f>B18</f>
        <v>-133500</v>
      </c>
    </row>
    <row r="5" spans="1:10" ht="17.25" customHeight="1" x14ac:dyDescent="0.25">
      <c r="A5" s="48" t="s">
        <v>21</v>
      </c>
      <c r="B5" s="58"/>
      <c r="C5" s="47">
        <f>'ROI Analysis Input'!B43</f>
        <v>43264</v>
      </c>
      <c r="D5" s="47">
        <f t="shared" si="0"/>
        <v>43264</v>
      </c>
      <c r="E5" s="47">
        <f t="shared" si="0"/>
        <v>43264</v>
      </c>
      <c r="F5" s="47">
        <f t="shared" si="0"/>
        <v>43264</v>
      </c>
      <c r="G5" s="47">
        <f t="shared" si="0"/>
        <v>43264</v>
      </c>
      <c r="I5" s="64">
        <v>1</v>
      </c>
      <c r="J5" s="65">
        <f t="shared" ref="J5:J16" si="1">J4+NPV($B$28,($C$18/12))</f>
        <v>-106638.84057971014</v>
      </c>
    </row>
    <row r="6" spans="1:10" ht="17.25" customHeight="1" x14ac:dyDescent="0.25">
      <c r="A6" s="49" t="s">
        <v>6</v>
      </c>
      <c r="B6" s="58"/>
      <c r="C6" s="47">
        <f>'ROI Analysis Input'!B44</f>
        <v>72500</v>
      </c>
      <c r="D6" s="47">
        <f t="shared" si="0"/>
        <v>72500</v>
      </c>
      <c r="E6" s="47">
        <f t="shared" si="0"/>
        <v>72500</v>
      </c>
      <c r="F6" s="47">
        <f t="shared" si="0"/>
        <v>72500</v>
      </c>
      <c r="G6" s="47">
        <f t="shared" si="0"/>
        <v>72500</v>
      </c>
      <c r="I6" s="64">
        <v>2</v>
      </c>
      <c r="J6" s="65">
        <f t="shared" si="1"/>
        <v>-79777.681159420288</v>
      </c>
    </row>
    <row r="7" spans="1:10" ht="17.25" customHeight="1" x14ac:dyDescent="0.25">
      <c r="A7" s="49" t="s">
        <v>13</v>
      </c>
      <c r="B7" s="58"/>
      <c r="C7" s="47">
        <f>'ROI Analysis Input'!B45</f>
        <v>20000</v>
      </c>
      <c r="D7" s="47">
        <f>C7</f>
        <v>20000</v>
      </c>
      <c r="E7" s="47">
        <f t="shared" ref="E7:G7" si="2">D7</f>
        <v>20000</v>
      </c>
      <c r="F7" s="47">
        <f t="shared" si="2"/>
        <v>20000</v>
      </c>
      <c r="G7" s="47">
        <f t="shared" si="2"/>
        <v>20000</v>
      </c>
      <c r="I7" s="64">
        <v>3</v>
      </c>
      <c r="J7" s="65">
        <f t="shared" si="1"/>
        <v>-52916.521739130432</v>
      </c>
    </row>
    <row r="8" spans="1:10" ht="17.25" customHeight="1" x14ac:dyDescent="0.25">
      <c r="A8" s="49" t="s">
        <v>14</v>
      </c>
      <c r="B8" s="58"/>
      <c r="C8" s="47">
        <f>'ROI Analysis Input'!B46</f>
        <v>31000</v>
      </c>
      <c r="D8" s="47">
        <f>C8</f>
        <v>31000</v>
      </c>
      <c r="E8" s="47">
        <f t="shared" ref="E8:G8" si="3">D8</f>
        <v>31000</v>
      </c>
      <c r="F8" s="47">
        <f t="shared" si="3"/>
        <v>31000</v>
      </c>
      <c r="G8" s="47">
        <f t="shared" si="3"/>
        <v>31000</v>
      </c>
      <c r="I8" s="64">
        <v>4</v>
      </c>
      <c r="J8" s="65">
        <f t="shared" si="1"/>
        <v>-26055.362318840576</v>
      </c>
    </row>
    <row r="9" spans="1:10" ht="17.25" customHeight="1" x14ac:dyDescent="0.25">
      <c r="A9" s="56" t="s">
        <v>64</v>
      </c>
      <c r="B9" s="57">
        <f>SUM(B3:B8)</f>
        <v>0</v>
      </c>
      <c r="C9" s="57">
        <f t="shared" ref="C9:G9" si="4">SUM(C3:C8)</f>
        <v>450684</v>
      </c>
      <c r="D9" s="57">
        <f t="shared" si="4"/>
        <v>450684</v>
      </c>
      <c r="E9" s="57">
        <f t="shared" si="4"/>
        <v>450684</v>
      </c>
      <c r="F9" s="57">
        <f t="shared" si="4"/>
        <v>450684</v>
      </c>
      <c r="G9" s="57">
        <f t="shared" si="4"/>
        <v>450684</v>
      </c>
      <c r="I9" s="64">
        <v>5</v>
      </c>
      <c r="J9" s="65">
        <f t="shared" si="1"/>
        <v>805.79710144927958</v>
      </c>
    </row>
    <row r="10" spans="1:10" ht="17.25" customHeight="1" x14ac:dyDescent="0.25">
      <c r="A10" s="49"/>
      <c r="B10" s="47"/>
      <c r="C10" s="47"/>
      <c r="D10" s="47"/>
      <c r="E10" s="47"/>
      <c r="F10" s="47"/>
      <c r="G10" s="47"/>
      <c r="I10" s="64">
        <v>6</v>
      </c>
      <c r="J10" s="65">
        <f t="shared" si="1"/>
        <v>27666.956521739135</v>
      </c>
    </row>
    <row r="11" spans="1:10" ht="17.25" customHeight="1" x14ac:dyDescent="0.25">
      <c r="A11" s="51" t="s">
        <v>67</v>
      </c>
      <c r="B11" s="52" t="s">
        <v>57</v>
      </c>
      <c r="C11" s="52" t="s">
        <v>58</v>
      </c>
      <c r="D11" s="52" t="s">
        <v>59</v>
      </c>
      <c r="E11" s="52" t="s">
        <v>60</v>
      </c>
      <c r="F11" s="52" t="s">
        <v>61</v>
      </c>
      <c r="G11" s="52" t="s">
        <v>62</v>
      </c>
      <c r="I11" s="64">
        <v>7</v>
      </c>
      <c r="J11" s="65">
        <f t="shared" si="1"/>
        <v>54528.115942028991</v>
      </c>
    </row>
    <row r="12" spans="1:10" ht="17.25" customHeight="1" x14ac:dyDescent="0.25">
      <c r="A12" s="70" t="s">
        <v>98</v>
      </c>
      <c r="B12" s="47">
        <f>'ROI Analysis Input'!F4+'ROI Analysis Input'!F5+'ROI Analysis Input'!F7</f>
        <v>43500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I12" s="64">
        <v>8</v>
      </c>
      <c r="J12" s="65">
        <f t="shared" si="1"/>
        <v>81389.275362318847</v>
      </c>
    </row>
    <row r="13" spans="1:10" ht="17.25" customHeight="1" x14ac:dyDescent="0.25">
      <c r="A13" s="47" t="s">
        <v>4</v>
      </c>
      <c r="B13" s="47">
        <f>'ROI Analysis Input'!$F$6</f>
        <v>80000</v>
      </c>
      <c r="C13" s="47">
        <f>'ROI Analysis Input'!$F$6</f>
        <v>80000</v>
      </c>
      <c r="D13" s="47">
        <f>'ROI Analysis Input'!$F$6</f>
        <v>80000</v>
      </c>
      <c r="E13" s="47">
        <f>'ROI Analysis Input'!$F$6</f>
        <v>80000</v>
      </c>
      <c r="F13" s="47">
        <f>'ROI Analysis Input'!$F$6</f>
        <v>80000</v>
      </c>
      <c r="G13" s="47">
        <f>'ROI Analysis Input'!$F$6</f>
        <v>80000</v>
      </c>
      <c r="I13" s="64">
        <v>9</v>
      </c>
      <c r="J13" s="65">
        <f t="shared" si="1"/>
        <v>108250.4347826087</v>
      </c>
    </row>
    <row r="14" spans="1:10" ht="17.25" customHeight="1" x14ac:dyDescent="0.25">
      <c r="A14" s="47" t="s">
        <v>63</v>
      </c>
      <c r="B14" s="47">
        <f>'ROI Analysis Input'!F8</f>
        <v>10000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I14" s="64">
        <v>10</v>
      </c>
      <c r="J14" s="65">
        <f t="shared" si="1"/>
        <v>135111.59420289856</v>
      </c>
    </row>
    <row r="15" spans="1:10" ht="17.25" customHeight="1" x14ac:dyDescent="0.25">
      <c r="A15" s="56" t="s">
        <v>64</v>
      </c>
      <c r="B15" s="57">
        <f>SUM(B12:B14)</f>
        <v>133500</v>
      </c>
      <c r="C15" s="57">
        <f t="shared" ref="C15:G15" si="5">SUM(C12:C14)</f>
        <v>80000</v>
      </c>
      <c r="D15" s="57">
        <f t="shared" si="5"/>
        <v>80000</v>
      </c>
      <c r="E15" s="57">
        <f t="shared" si="5"/>
        <v>80000</v>
      </c>
      <c r="F15" s="57">
        <f t="shared" si="5"/>
        <v>80000</v>
      </c>
      <c r="G15" s="57">
        <f t="shared" si="5"/>
        <v>80000</v>
      </c>
      <c r="I15" s="64">
        <v>11</v>
      </c>
      <c r="J15" s="65">
        <f t="shared" si="1"/>
        <v>161972.75362318842</v>
      </c>
    </row>
    <row r="16" spans="1:10" ht="17.25" customHeight="1" x14ac:dyDescent="0.25">
      <c r="A16" s="56"/>
      <c r="B16" s="57"/>
      <c r="C16" s="57"/>
      <c r="D16" s="57"/>
      <c r="E16" s="57"/>
      <c r="F16" s="57"/>
      <c r="G16" s="57"/>
      <c r="I16" s="64">
        <v>12</v>
      </c>
      <c r="J16" s="65">
        <f t="shared" si="1"/>
        <v>188833.91304347827</v>
      </c>
    </row>
    <row r="17" spans="1:10" ht="17.25" customHeight="1" x14ac:dyDescent="0.25">
      <c r="A17" s="51" t="s">
        <v>68</v>
      </c>
      <c r="B17" s="52" t="s">
        <v>57</v>
      </c>
      <c r="C17" s="52" t="s">
        <v>58</v>
      </c>
      <c r="D17" s="52" t="s">
        <v>59</v>
      </c>
      <c r="E17" s="52" t="s">
        <v>60</v>
      </c>
      <c r="F17" s="52" t="s">
        <v>61</v>
      </c>
      <c r="G17" s="52" t="s">
        <v>62</v>
      </c>
      <c r="I17" s="64">
        <v>13</v>
      </c>
      <c r="J17" s="65">
        <f t="shared" ref="J17:J28" si="6">J16+NPV($B$28,($D$18/12))</f>
        <v>215695.07246376813</v>
      </c>
    </row>
    <row r="18" spans="1:10" ht="17.25" customHeight="1" x14ac:dyDescent="0.25">
      <c r="A18" s="48" t="s">
        <v>81</v>
      </c>
      <c r="B18" s="59">
        <f>B9-B15</f>
        <v>-133500</v>
      </c>
      <c r="C18" s="60">
        <f>C9-C15</f>
        <v>370684</v>
      </c>
      <c r="D18" s="60">
        <f t="shared" ref="D18:E18" si="7">D9-D15</f>
        <v>370684</v>
      </c>
      <c r="E18" s="60">
        <f t="shared" si="7"/>
        <v>370684</v>
      </c>
      <c r="F18" s="60">
        <f t="shared" ref="F18:G18" si="8">F9-F15</f>
        <v>370684</v>
      </c>
      <c r="G18" s="60">
        <f t="shared" si="8"/>
        <v>370684</v>
      </c>
      <c r="I18" s="64">
        <v>14</v>
      </c>
      <c r="J18" s="65">
        <f t="shared" si="6"/>
        <v>242556.23188405798</v>
      </c>
    </row>
    <row r="19" spans="1:10" ht="17.25" customHeight="1" x14ac:dyDescent="0.25">
      <c r="A19" s="49" t="s">
        <v>69</v>
      </c>
      <c r="B19" s="59"/>
      <c r="C19" s="62">
        <f>B18+NPV($B$28,C18)</f>
        <v>188833.91304347827</v>
      </c>
      <c r="D19" s="62">
        <f>C19+NPV($B$28,D18)</f>
        <v>511167.82608695654</v>
      </c>
      <c r="E19" s="62">
        <f>D19+NPV($B$28,E18)</f>
        <v>833501.73913043481</v>
      </c>
      <c r="F19" s="62">
        <f>E19+NPV($B$28,F18)</f>
        <v>1155835.6521739131</v>
      </c>
      <c r="G19" s="62">
        <f>F19+NPV($B$28,G18)</f>
        <v>1478169.5652173914</v>
      </c>
      <c r="I19" s="64">
        <v>15</v>
      </c>
      <c r="J19" s="65">
        <f t="shared" si="6"/>
        <v>269417.39130434784</v>
      </c>
    </row>
    <row r="20" spans="1:10" ht="17.25" customHeight="1" x14ac:dyDescent="0.25">
      <c r="A20" s="78" t="s">
        <v>95</v>
      </c>
      <c r="B20" s="62"/>
      <c r="C20" s="74">
        <f>C18/ABS(B18)</f>
        <v>2.7766591760299626</v>
      </c>
      <c r="D20" s="74">
        <f>(C18+D18)/ABS($B$15)</f>
        <v>5.5533183520599252</v>
      </c>
      <c r="E20" s="74">
        <f>(D18+E18+C18)/ABS($B$15)</f>
        <v>8.3299775280898878</v>
      </c>
      <c r="F20" s="74">
        <f>(E18+F18+D18+C18)/ABS($B$15)</f>
        <v>11.10663670411985</v>
      </c>
      <c r="G20" s="74">
        <f>(F18+G18+E18+D18+C18)/ABS($B$15)</f>
        <v>13.883295880149813</v>
      </c>
      <c r="I20" s="64">
        <v>16</v>
      </c>
      <c r="J20" s="65">
        <f t="shared" si="6"/>
        <v>296278.55072463769</v>
      </c>
    </row>
    <row r="21" spans="1:10" ht="17.25" customHeight="1" x14ac:dyDescent="0.25">
      <c r="A21" s="78" t="s">
        <v>70</v>
      </c>
      <c r="B21" s="56"/>
      <c r="C21" s="75"/>
      <c r="D21" s="76"/>
      <c r="E21" s="75"/>
      <c r="F21" s="75"/>
      <c r="G21" s="77" t="str">
        <f>IF(((B15/C18)*12)&lt;1.499,"≈ "&amp;TEXT((B15/C18)*12,"0")&amp;" month","≈ "&amp;TEXT((B15/C18)*12,"0")&amp;" months")</f>
        <v>≈ 4 months</v>
      </c>
      <c r="I21" s="64">
        <v>17</v>
      </c>
      <c r="J21" s="65">
        <f t="shared" si="6"/>
        <v>323139.71014492755</v>
      </c>
    </row>
    <row r="22" spans="1:10" ht="17.25" customHeight="1" x14ac:dyDescent="0.25">
      <c r="A22" s="48" t="s">
        <v>73</v>
      </c>
      <c r="B22" s="71"/>
      <c r="C22" s="71"/>
      <c r="D22" s="71"/>
      <c r="E22" s="71"/>
      <c r="F22" s="71"/>
      <c r="G22" s="72">
        <f>IRR(B18:G18)</f>
        <v>2.7730277888516328</v>
      </c>
      <c r="I22" s="64">
        <v>18</v>
      </c>
      <c r="J22" s="65">
        <f t="shared" si="6"/>
        <v>350000.86956521741</v>
      </c>
    </row>
    <row r="23" spans="1:10" ht="17.25" customHeight="1" x14ac:dyDescent="0.25">
      <c r="A23" s="48" t="s">
        <v>79</v>
      </c>
      <c r="B23" s="70"/>
      <c r="C23" s="70"/>
      <c r="D23" s="70"/>
      <c r="E23" s="70"/>
      <c r="F23" s="70"/>
      <c r="G23" s="73" t="str">
        <f>"1 : "&amp;TEXT(((SUM($B$9:$G$9))/(SUM($B$15:$G$15))),"0.0")</f>
        <v>1 : 4.2</v>
      </c>
      <c r="I23" s="64">
        <v>19</v>
      </c>
      <c r="J23" s="65">
        <f t="shared" si="6"/>
        <v>376862.02898550726</v>
      </c>
    </row>
    <row r="24" spans="1:10" ht="17.25" customHeight="1" x14ac:dyDescent="0.25">
      <c r="A24" s="66" t="s">
        <v>74</v>
      </c>
      <c r="B24" s="71"/>
      <c r="C24" s="71"/>
      <c r="D24" s="71"/>
      <c r="E24" s="71"/>
      <c r="F24" s="71"/>
      <c r="G24" s="60">
        <f>((SUM($B$9:$G$9))-(SUM($B$15:$G$15)))/5</f>
        <v>343984</v>
      </c>
      <c r="I24" s="64">
        <v>20</v>
      </c>
      <c r="J24" s="65">
        <f t="shared" si="6"/>
        <v>403723.18840579712</v>
      </c>
    </row>
    <row r="25" spans="1:10" ht="17.25" customHeight="1" x14ac:dyDescent="0.25">
      <c r="A25" s="48" t="s">
        <v>71</v>
      </c>
      <c r="B25" s="71"/>
      <c r="C25" s="69">
        <f>B15+C15</f>
        <v>213500</v>
      </c>
      <c r="D25" s="69">
        <f>(C25+D15)/2</f>
        <v>146750</v>
      </c>
      <c r="E25" s="69">
        <f>((D25*2)+E15)/3</f>
        <v>124500</v>
      </c>
      <c r="F25" s="69">
        <f>((E25*3)+F15)/4</f>
        <v>113375</v>
      </c>
      <c r="G25" s="60">
        <f>((F25*4)+G15)/5</f>
        <v>106700</v>
      </c>
      <c r="I25" s="64">
        <v>21</v>
      </c>
      <c r="J25" s="65">
        <f t="shared" si="6"/>
        <v>430584.34782608697</v>
      </c>
    </row>
    <row r="26" spans="1:10" ht="17.25" customHeight="1" x14ac:dyDescent="0.25">
      <c r="I26" s="64">
        <v>22</v>
      </c>
      <c r="J26" s="65">
        <f t="shared" si="6"/>
        <v>457445.50724637683</v>
      </c>
    </row>
    <row r="27" spans="1:10" ht="17.25" customHeight="1" x14ac:dyDescent="0.25">
      <c r="A27" s="100" t="s">
        <v>72</v>
      </c>
      <c r="B27" s="100"/>
      <c r="I27" s="64">
        <v>23</v>
      </c>
      <c r="J27" s="65">
        <f t="shared" si="6"/>
        <v>484306.66666666669</v>
      </c>
    </row>
    <row r="28" spans="1:10" ht="16.5" customHeight="1" x14ac:dyDescent="0.25">
      <c r="A28" s="43" t="s">
        <v>12</v>
      </c>
      <c r="B28" s="61">
        <v>0.15</v>
      </c>
      <c r="C28" s="67"/>
      <c r="D28" s="67"/>
      <c r="E28" s="67"/>
      <c r="F28" s="67"/>
      <c r="I28" s="64">
        <v>24</v>
      </c>
      <c r="J28" s="65">
        <f t="shared" si="6"/>
        <v>511167.82608695654</v>
      </c>
    </row>
  </sheetData>
  <mergeCells count="2">
    <mergeCell ref="I2:J2"/>
    <mergeCell ref="A27:B27"/>
  </mergeCells>
  <conditionalFormatting sqref="I4:I28">
    <cfRule type="expression" dxfId="0" priority="28">
      <formula>AND(J4&gt;0, #REF!&lt;=0)</formula>
    </cfRule>
  </conditionalFormatting>
  <pageMargins left="0.7" right="0.7" top="1" bottom="0.75" header="0.3" footer="0.3"/>
  <pageSetup scale="52" orientation="landscape" r:id="rId1"/>
  <headerFooter>
    <oddHeader>&amp;L&amp;G&amp;C&amp;"Arial,Bold"&amp;22&amp;KFF6600Automation Anywhere ROI&amp;K09+000 &amp;18&amp;K000000 &amp;14
&amp;"Arial,Italic"Designed &amp;Ufor&amp;U customers &amp;Uby&amp;U customers.&amp;R&amp;14
ROI Summary</oddHeader>
  </headerFooter>
  <drawing r:id="rId2"/>
  <legacy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60E1018E62B448CB6A825CF4BCACC" ma:contentTypeVersion="2" ma:contentTypeDescription="Create a new document." ma:contentTypeScope="" ma:versionID="76b6ec70cd482a1c33a15c7215cb157a">
  <xsd:schema xmlns:xsd="http://www.w3.org/2001/XMLSchema" xmlns:xs="http://www.w3.org/2001/XMLSchema" xmlns:p="http://schemas.microsoft.com/office/2006/metadata/properties" xmlns:ns2="56604807-2e18-4927-aaab-ef06154e7cd6" targetNamespace="http://schemas.microsoft.com/office/2006/metadata/properties" ma:root="true" ma:fieldsID="3bbb329037f2e6a15802678e3a7bcd3d" ns2:_="">
    <xsd:import namespace="56604807-2e18-4927-aaab-ef06154e7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04807-2e18-4927-aaab-ef06154e7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17A657-F8E0-47C4-BE88-87F9B64688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169908-55E1-4077-B552-5D82C04F97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23655A-784C-4B5D-9735-F622BE9A4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04807-2e18-4927-aaab-ef06154e7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0a73f1c-b2fc-4c4f-8988-570404480231}" enabled="1" method="Privileged" siteId="{75c416c8-a50a-4a39-938c-48f0658cec0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ROI Analysis Input</vt:lpstr>
      <vt:lpstr>Detailed ROI Summary</vt:lpstr>
      <vt:lpstr>Business_Agility</vt:lpstr>
      <vt:lpstr>'ROI Analysis Input'!Print_Area</vt:lpstr>
    </vt:vector>
  </TitlesOfParts>
  <Company>Automation Anywhere,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ROI Analysis</dc:title>
  <dc:creator>TomVogelAA;Neeti</dc:creator>
  <cp:lastModifiedBy>Ritika Raj</cp:lastModifiedBy>
  <cp:lastPrinted>2013-03-13T18:40:30Z</cp:lastPrinted>
  <dcterms:created xsi:type="dcterms:W3CDTF">2004-05-26T03:26:42Z</dcterms:created>
  <dcterms:modified xsi:type="dcterms:W3CDTF">2022-03-15T13:22:19Z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0x010100FDC60E1018E62B448CB6A825CF4BCACC</vt:lpwstr>
  </property>
</Properties>
</file>