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illips66-my.sharepoint.com/personal/tarick_g_arnold_p66_com/Documents/Documents/Programming/"/>
    </mc:Choice>
  </mc:AlternateContent>
  <xr:revisionPtr revIDLastSave="53" documentId="13_ncr:1_{5787B502-A836-44A4-B22B-C8171FCD971F}" xr6:coauthVersionLast="47" xr6:coauthVersionMax="47" xr10:uidLastSave="{D84FC18D-188C-49B5-8C32-8319E2D32295}"/>
  <bookViews>
    <workbookView xWindow="33600" yWindow="1740" windowWidth="21180" windowHeight="12285" xr2:uid="{9D6CB235-58F0-44C1-8F4C-92EC6FCE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F7" i="1"/>
  <c r="F8" i="1" l="1"/>
  <c r="A5" i="1" l="1"/>
  <c r="F1" i="1"/>
  <c r="F2" i="1"/>
  <c r="F4" i="1"/>
  <c r="C20" i="1" l="1"/>
  <c r="C18" i="1"/>
  <c r="C22" i="1"/>
  <c r="B22" i="1" s="1"/>
  <c r="C17" i="1"/>
  <c r="C19" i="1"/>
  <c r="C21" i="1"/>
  <c r="C15" i="1"/>
  <c r="C16" i="1"/>
  <c r="C13" i="1"/>
  <c r="C14" i="1"/>
  <c r="C11" i="1"/>
  <c r="C12" i="1"/>
  <c r="F3" i="1"/>
  <c r="B5" i="1" l="1"/>
  <c r="F5" i="1"/>
  <c r="C2" i="1"/>
  <c r="F6" i="1"/>
  <c r="B2" i="1"/>
  <c r="D2" i="1" l="1"/>
</calcChain>
</file>

<file path=xl/sharedStrings.xml><?xml version="1.0" encoding="utf-8"?>
<sst xmlns="http://schemas.openxmlformats.org/spreadsheetml/2006/main" count="41" uniqueCount="41">
  <si>
    <t>Year</t>
  </si>
  <si>
    <t>Holiday</t>
  </si>
  <si>
    <t>When</t>
  </si>
  <si>
    <t>Date</t>
  </si>
  <si>
    <t>New Year's Day</t>
  </si>
  <si>
    <t>January 1</t>
  </si>
  <si>
    <t>Martin Luther King Jr. Day</t>
  </si>
  <si>
    <t>The 3rd Monday in January</t>
  </si>
  <si>
    <t>Memorial Day</t>
  </si>
  <si>
    <t>The last Monday in May</t>
  </si>
  <si>
    <t>Independence Day</t>
  </si>
  <si>
    <t>July 4</t>
  </si>
  <si>
    <t>Labor Day</t>
  </si>
  <si>
    <t>The 1st Monday in September</t>
  </si>
  <si>
    <t>Thanksgiving Day</t>
  </si>
  <si>
    <t>The 4th Thursday in November</t>
  </si>
  <si>
    <t>Christmas Day</t>
  </si>
  <si>
    <t>December 25</t>
  </si>
  <si>
    <t>The 4th Friday in November</t>
  </si>
  <si>
    <t>Christmas Holiday</t>
  </si>
  <si>
    <t>Input Date</t>
  </si>
  <si>
    <t>Work Day #</t>
  </si>
  <si>
    <t>Month</t>
  </si>
  <si>
    <t>EndOfMonth</t>
  </si>
  <si>
    <t>StartOfMonth</t>
  </si>
  <si>
    <t>WorkDaysInMonth</t>
  </si>
  <si>
    <t>PreviousWorkDay</t>
  </si>
  <si>
    <t>Day after Thanksgiving Day</t>
  </si>
  <si>
    <t>Negative Work Days #</t>
  </si>
  <si>
    <t>IsDayOff?</t>
  </si>
  <si>
    <t>SAPDateFormatPreviousWorkDay</t>
  </si>
  <si>
    <t>SAPCurrentDateFormat</t>
  </si>
  <si>
    <t>LastYear</t>
  </si>
  <si>
    <t>LastMonth</t>
  </si>
  <si>
    <t>President's Day</t>
  </si>
  <si>
    <t>The 3rd Monday in February</t>
  </si>
  <si>
    <t>US Calendar Holidays</t>
  </si>
  <si>
    <t>Columbus Day</t>
  </si>
  <si>
    <t>The 2nd Monday in October</t>
  </si>
  <si>
    <t>Veteran's Day</t>
  </si>
  <si>
    <t>November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</si>
</sst>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dd\.mm\.yyyy"/>
    <numFmt numFmtId="166" formatCode="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" fontId="1" fillId="0" borderId="1" xfId="0" quotePrefix="1" applyNumberFormat="1" applyFont="1" applyBorder="1"/>
    <xf numFmtId="0" fontId="1" fillId="0" borderId="1" xfId="0" quotePrefix="1" applyFont="1" applyBorder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/>
    <xf numFmtId="14" fontId="0" fillId="0" borderId="0" xfId="0" applyNumberFormat="1"/>
    <xf numFmtId="165" fontId="1" fillId="0" borderId="0" xfId="0" applyNumberFormat="1" applyFont="1"/>
    <xf numFmtId="0" fontId="1" fillId="0" borderId="1" xfId="0" applyFont="1" applyFill="1" applyBorder="1"/>
    <xf numFmtId="164" fontId="1" fillId="0" borderId="1" xfId="0" applyNumberFormat="1" applyFont="1" applyBorder="1"/>
    <xf numFmtId="166" fontId="1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6FE9-EDB9-4063-9A76-57FEC0F5F7CA}">
  <dimension ref="A1:G22"/>
  <sheetViews>
    <sheetView tabSelected="1" workbookViewId="0">
      <selection activeCell="G15" sqref="G15"/>
    </sheetView>
  </sheetViews>
  <sheetFormatPr defaultRowHeight="15" x14ac:dyDescent="0.25"/>
  <cols>
    <col min="1" max="3" width="30.5703125" customWidth="1"/>
    <col min="4" max="4" width="20.140625" customWidth="1"/>
    <col min="5" max="5" width="15.28515625" customWidth="1"/>
    <col min="6" max="6" width="14" customWidth="1"/>
    <col min="7" max="7" width="19.140625" customWidth="1"/>
  </cols>
  <sheetData>
    <row r="1" spans="1:7" x14ac:dyDescent="0.25">
      <c r="A1" s="4" t="s">
        <v>20</v>
      </c>
      <c r="B1" s="4" t="s">
        <v>21</v>
      </c>
      <c r="C1" s="4" t="s">
        <v>29</v>
      </c>
      <c r="D1" s="4" t="s">
        <v>28</v>
      </c>
      <c r="F1" s="16" t="str">
        <f ca="1">TEXT(A2,"mm")</f>
        <v>02</v>
      </c>
      <c r="G1" s="2" t="s">
        <v>22</v>
      </c>
    </row>
    <row r="2" spans="1:7" x14ac:dyDescent="0.25">
      <c r="A2" s="5">
        <f ca="1">TODAY()</f>
        <v>45328</v>
      </c>
      <c r="B2" s="6">
        <f ca="1">NETWORKDAYS(F3,A2,Sheet1!C11:C22)</f>
        <v>4</v>
      </c>
      <c r="C2" s="4" t="str">
        <f ca="1">IF(OR(IF(OR(WEEKDAY(A2)=1,WEEKDAY(A2)=7),TRUE,FALSE),IFERROR(VLOOKUP(A2,Sheet1!C11:C22,1,FALSE),FALSE))=FALSE,"No","Yes")</f>
        <v>No</v>
      </c>
      <c r="D2" s="6">
        <f ca="1">(-F5-1)+B2</f>
        <v>-17</v>
      </c>
      <c r="F2" s="9">
        <f ca="1">YEAR(A2)</f>
        <v>2024</v>
      </c>
      <c r="G2" s="2" t="s">
        <v>0</v>
      </c>
    </row>
    <row r="3" spans="1:7" x14ac:dyDescent="0.25">
      <c r="C3" s="12"/>
      <c r="F3" s="10">
        <f ca="1">DATE(F2,F1,1)</f>
        <v>45323</v>
      </c>
      <c r="G3" s="2" t="s">
        <v>24</v>
      </c>
    </row>
    <row r="4" spans="1:7" x14ac:dyDescent="0.25">
      <c r="A4" s="11" t="s">
        <v>31</v>
      </c>
      <c r="B4" s="11" t="s">
        <v>30</v>
      </c>
      <c r="F4" s="10">
        <f ca="1">EOMONTH(A2,0)</f>
        <v>45351</v>
      </c>
      <c r="G4" s="2" t="s">
        <v>23</v>
      </c>
    </row>
    <row r="5" spans="1:7" x14ac:dyDescent="0.25">
      <c r="A5" s="11" t="str">
        <f ca="1">TEXT(A2,"dd.mm.yyyy")</f>
        <v>06.02.2024</v>
      </c>
      <c r="B5" s="13">
        <f ca="1">WORKDAY(A2,-1,Sheet1!C11:C22)</f>
        <v>45327</v>
      </c>
      <c r="F5" s="16">
        <f ca="1">NETWORKDAYS(F3,EOMONTH(F3,0),Sheet1!C11:C22)</f>
        <v>20</v>
      </c>
      <c r="G5" s="2" t="s">
        <v>25</v>
      </c>
    </row>
    <row r="6" spans="1:7" x14ac:dyDescent="0.25">
      <c r="F6" s="10">
        <f ca="1">WORKDAY(A2,-1,Sheet1!C11:C22)</f>
        <v>45327</v>
      </c>
      <c r="G6" s="2" t="s">
        <v>26</v>
      </c>
    </row>
    <row r="7" spans="1:7" x14ac:dyDescent="0.25">
      <c r="F7" s="2">
        <f ca="1">YEAR(TODAY())-1</f>
        <v>2023</v>
      </c>
      <c r="G7" s="14" t="s">
        <v>32</v>
      </c>
    </row>
    <row r="8" spans="1:7" x14ac:dyDescent="0.25">
      <c r="A8" s="20"/>
      <c r="B8" s="20"/>
      <c r="C8" s="21"/>
      <c r="F8" s="10" t="str">
        <f ca="1">TEXT(DATE(YEAR(A2), MONTH(A2)-1, DAY(A2)), "mm")</f>
        <v>01</v>
      </c>
      <c r="G8" s="14" t="s">
        <v>33</v>
      </c>
    </row>
    <row r="9" spans="1:7" x14ac:dyDescent="0.25">
      <c r="A9" s="17" t="s">
        <v>36</v>
      </c>
      <c r="B9" s="18"/>
      <c r="C9" s="19"/>
    </row>
    <row r="10" spans="1:7" x14ac:dyDescent="0.25">
      <c r="A10" s="3" t="s">
        <v>1</v>
      </c>
      <c r="B10" s="3" t="s">
        <v>2</v>
      </c>
      <c r="C10" s="3" t="s">
        <v>3</v>
      </c>
    </row>
    <row r="11" spans="1:7" x14ac:dyDescent="0.25">
      <c r="A11" s="2" t="s">
        <v>4</v>
      </c>
      <c r="B11" s="7" t="s">
        <v>5</v>
      </c>
      <c r="C11" s="15">
        <f ca="1">IF(WEEKDAY(DATE(F2,1,1))&lt;&gt;2, DATE(F2,1,1)+MOD(9-WEEKDAY(DATE(F2,1,1)),7), DATE(F2,1,1))</f>
        <v>45292</v>
      </c>
      <c r="D11" s="1"/>
      <c r="E11" s="1"/>
    </row>
    <row r="12" spans="1:7" x14ac:dyDescent="0.25">
      <c r="A12" s="2" t="s">
        <v>6</v>
      </c>
      <c r="B12" s="2" t="s">
        <v>7</v>
      </c>
      <c r="C12" s="15">
        <f ca="1">DATE(F2,1,1)+14+CHOOSE(WEEKDAY(DATE(F2,1,1)),1,0,6,5,4,3,2)</f>
        <v>45306</v>
      </c>
    </row>
    <row r="13" spans="1:7" x14ac:dyDescent="0.25">
      <c r="A13" s="2" t="s">
        <v>34</v>
      </c>
      <c r="B13" s="2" t="s">
        <v>35</v>
      </c>
      <c r="C13" s="15">
        <f ca="1">DATE(F2,2,1)+14+CHOOSE(WEEKDAY(DATE(F2,2,1)),1,0,6,5,4,3,2)</f>
        <v>45341</v>
      </c>
    </row>
    <row r="14" spans="1:7" x14ac:dyDescent="0.25">
      <c r="A14" s="2" t="s">
        <v>8</v>
      </c>
      <c r="B14" s="2" t="s">
        <v>9</v>
      </c>
      <c r="C14" s="15">
        <f ca="1">DATE(F2,5,31)-CHOOSE(WEEKDAY(DATE(F2,5,31)),6,0,1,2,3,4,5)</f>
        <v>45439</v>
      </c>
    </row>
    <row r="15" spans="1:7" x14ac:dyDescent="0.25">
      <c r="A15" s="2" t="s">
        <v>10</v>
      </c>
      <c r="B15" s="8" t="s">
        <v>11</v>
      </c>
      <c r="C15" s="15">
        <f ca="1">IF(OR(WEEKDAY(DATE(F2,7,4))=1, WEEKDAY(DATE(F2,7,4))=7), DATE(F2,7,4)+MOD(9-WEEKDAY(DATE(F2,7,4)),7), DATE(F2,7,4))</f>
        <v>45477</v>
      </c>
    </row>
    <row r="16" spans="1:7" x14ac:dyDescent="0.25">
      <c r="A16" s="2" t="s">
        <v>12</v>
      </c>
      <c r="B16" s="2" t="s">
        <v>13</v>
      </c>
      <c r="C16" s="15">
        <f ca="1">DATE(F2,9,1)+CHOOSE(WEEKDAY(DATE(F2,9,1)),1,0,6,5,4,3,2)</f>
        <v>45537</v>
      </c>
    </row>
    <row r="17" spans="1:5" x14ac:dyDescent="0.25">
      <c r="A17" s="2" t="s">
        <v>37</v>
      </c>
      <c r="B17" s="2" t="s">
        <v>38</v>
      </c>
      <c r="C17" s="15">
        <f ca="1">DATE(F2,10,1)+7+CHOOSE(WEEKDAY(DATE(F2,10,1)),1,0,6,5,4,3,2)</f>
        <v>45579</v>
      </c>
    </row>
    <row r="18" spans="1:5" x14ac:dyDescent="0.25">
      <c r="A18" s="2" t="s">
        <v>39</v>
      </c>
      <c r="B18" s="7" t="s">
        <v>40</v>
      </c>
      <c r="C18" s="15">
        <f ca="1">DATE(F2,11,11)</f>
        <v>45607</v>
      </c>
    </row>
    <row r="19" spans="1:5" x14ac:dyDescent="0.25">
      <c r="A19" s="2" t="s">
        <v>14</v>
      </c>
      <c r="B19" s="2" t="s">
        <v>15</v>
      </c>
      <c r="C19" s="15">
        <f ca="1">DATE(F2,11,1)+21+CHOOSE(WEEKDAY(DATE(F2,11,1)),4,3,2,1,0,6,5)</f>
        <v>45624</v>
      </c>
    </row>
    <row r="20" spans="1:5" hidden="1" x14ac:dyDescent="0.25">
      <c r="A20" s="2" t="s">
        <v>27</v>
      </c>
      <c r="B20" s="2" t="s">
        <v>18</v>
      </c>
      <c r="C20" s="15">
        <f ca="1">DATE(F2,11,1)+21+CHOOSE(WEEKDAY(DATE(F2,11,1)),4,3,2,1,0,6,5)+1</f>
        <v>45625</v>
      </c>
    </row>
    <row r="21" spans="1:5" x14ac:dyDescent="0.25">
      <c r="A21" s="2" t="s">
        <v>16</v>
      </c>
      <c r="B21" s="8" t="s">
        <v>17</v>
      </c>
      <c r="C21" s="15">
        <f ca="1">IF(OR(WEEKDAY(DATE(F2,12,25))=1, WEEKDAY(DATE(F2,12,25))=7), DATE(F2,12,25)+MOD(9-WEEKDAY(DATE(F2,12,25)),7), DATE(F2,12,25))</f>
        <v>45651</v>
      </c>
      <c r="D21" s="1"/>
      <c r="E21" s="1"/>
    </row>
    <row r="22" spans="1:5" hidden="1" x14ac:dyDescent="0.25">
      <c r="A22" s="2" t="s">
        <v>19</v>
      </c>
      <c r="B22" s="2" t="str">
        <f ca="1">IF(MONTH(C22)=12, IF(DAY(C22)=24, "Christmas Eve", IF(DAY(C22)=26, "Christmas Holiday", "")), "")</f>
        <v>Christmas Eve</v>
      </c>
      <c r="C22" s="15">
        <f ca="1">IF(OR(WEEKDAY(DATE(F2,12,24))=1, WEEKDAY(DATE(F2,12,24))=7), DATE(F2,12,26), DATE(F2,12,24))</f>
        <v>45650</v>
      </c>
    </row>
  </sheetData>
  <mergeCells count="1">
    <mergeCell ref="A9:C9"/>
  </mergeCells>
  <pageMargins left="0.7" right="0.7" top="0.75" bottom="0.75" header="0.3" footer="0.3"/>
  <pageSetup orientation="portrait" verticalDpi="0" r:id="rId1"/>
</worksheet>
</file>

<file path=docMetadata/LabelInfo.xml><?xml version="1.0" encoding="utf-8"?>
<clbl:labelList xmlns:clbl="http://schemas.microsoft.com/office/2020/mipLabelMetadata">
  <clbl:label id="{4febecd1-b635-4bb7-96fd-6688487e52f1}" enabled="0" method="" siteId="{4febecd1-b635-4bb7-96fd-6688487e52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Tarick G</dc:creator>
  <cp:lastModifiedBy>Arnold, Tarick G</cp:lastModifiedBy>
  <dcterms:created xsi:type="dcterms:W3CDTF">2024-01-18T15:50:33Z</dcterms:created>
  <dcterms:modified xsi:type="dcterms:W3CDTF">2024-02-06T13:57:48Z</dcterms:modified>
</cp:coreProperties>
</file>