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i\Documents\_USC_DAB\USC-LA-DATA-PT-11-2019-U-C-master-01-Excel\01-Excel\Homework\excel-challenge\"/>
    </mc:Choice>
  </mc:AlternateContent>
  <xr:revisionPtr revIDLastSave="0" documentId="13_ncr:1_{A3766DD5-5663-4DDD-B7B4-DFD90D089CFD}" xr6:coauthVersionLast="45" xr6:coauthVersionMax="45" xr10:uidLastSave="{00000000-0000-0000-0000-000000000000}"/>
  <bookViews>
    <workbookView xWindow="-120" yWindow="-120" windowWidth="29040" windowHeight="15990" activeTab="3" xr2:uid="{00000000-000D-0000-FFFF-FFFF00000000}"/>
  </bookViews>
  <sheets>
    <sheet name="Category - Pivot 1" sheetId="2" r:id="rId1"/>
    <sheet name="Subcategory - Pivot 2" sheetId="7" r:id="rId2"/>
    <sheet name="Outcomes - Pivot 3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5" l="1"/>
  <c r="C9" i="5"/>
  <c r="B9" i="5"/>
  <c r="D3" i="5"/>
  <c r="D13" i="5"/>
  <c r="D12" i="5"/>
  <c r="D11" i="5"/>
  <c r="D10" i="5"/>
  <c r="D8" i="5"/>
  <c r="D7" i="5"/>
  <c r="D6" i="5"/>
  <c r="D5" i="5"/>
  <c r="D4" i="5"/>
  <c r="C13" i="5"/>
  <c r="C12" i="5"/>
  <c r="C11" i="5"/>
  <c r="C10" i="5"/>
  <c r="C8" i="5"/>
  <c r="C7" i="5"/>
  <c r="C6" i="5"/>
  <c r="C5" i="5"/>
  <c r="C4" i="5"/>
  <c r="C3" i="5"/>
  <c r="B2" i="5"/>
  <c r="B3" i="5"/>
  <c r="B4" i="5"/>
  <c r="B5" i="5"/>
  <c r="B6" i="5"/>
  <c r="B7" i="5"/>
  <c r="E7" i="5" s="1"/>
  <c r="B8" i="5"/>
  <c r="E8" i="5" s="1"/>
  <c r="B10" i="5"/>
  <c r="E10" i="5" s="1"/>
  <c r="G10" i="5" s="1"/>
  <c r="B11" i="5"/>
  <c r="B12" i="5"/>
  <c r="B13" i="5"/>
  <c r="H10" i="5" l="1"/>
  <c r="H12" i="5"/>
  <c r="G7" i="5"/>
  <c r="G8" i="5"/>
  <c r="H7" i="5"/>
  <c r="F12" i="5"/>
  <c r="H8" i="5"/>
  <c r="E5" i="5"/>
  <c r="G5" i="5" s="1"/>
  <c r="F8" i="5"/>
  <c r="E6" i="5"/>
  <c r="H6" i="5" s="1"/>
  <c r="F10" i="5"/>
  <c r="E13" i="5"/>
  <c r="F13" i="5" s="1"/>
  <c r="E4" i="5"/>
  <c r="F4" i="5" s="1"/>
  <c r="F7" i="5"/>
  <c r="E12" i="5"/>
  <c r="G12" i="5" s="1"/>
  <c r="E3" i="5"/>
  <c r="G3" i="5" s="1"/>
  <c r="E11" i="5"/>
  <c r="H11" i="5" s="1"/>
  <c r="E9" i="5"/>
  <c r="F9" i="5" s="1"/>
  <c r="D2" i="5"/>
  <c r="C2" i="5"/>
  <c r="H4" i="5" l="1"/>
  <c r="G4" i="5"/>
  <c r="G13" i="5"/>
  <c r="H13" i="5"/>
  <c r="G11" i="5"/>
  <c r="H3" i="5"/>
  <c r="F11" i="5"/>
  <c r="H5" i="5"/>
  <c r="F5" i="5"/>
  <c r="G6" i="5"/>
  <c r="F3" i="5"/>
  <c r="F6" i="5"/>
  <c r="H9" i="5"/>
  <c r="G9" i="5"/>
  <c r="E2" i="5"/>
  <c r="F2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5" l="1"/>
  <c r="G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<sst xmlns="http://schemas.openxmlformats.org/spreadsheetml/2006/main" count="24821" uniqueCount="8401">
  <si>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</si>
  <si>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</si>
  <si>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</si>
  <si>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</si>
  <si>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</si>
  <si>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</si>
  <si>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</si>
  <si>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</si>
  <si>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</si>
  <si>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</si>
  <si>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</si>
  <si>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</si>
  <si>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</si>
  <si>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</si>
  <si>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</si>
  <si>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</si>
  <si>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</si>
  <si>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</si>
  <si>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</si>
  <si>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</si>
  <si>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</si>
  <si>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</si>
  <si>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</si>
  <si>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</si>
  <si>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</si>
  <si>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</si>
  <si>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</si>
  <si>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</si>
  <si>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</si>
  <si>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</si>
  <si>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</si>
  <si>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</si>
  <si>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</si>
  <si>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</si>
  <si>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</si>
  <si>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</si>
  <si>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</si>
  <si>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</si>
  <si>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</si>
  <si>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</si>
  <si>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</si>
  <si>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</si>
  <si>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</si>
  <si>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</si>
  <si>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</si>
  <si>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</si>
  <si>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</si>
  <si>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</si>
  <si>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</si>
  <si>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</si>
  <si>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</si>
  <si>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</si>
  <si>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</si>
  <si>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</si>
  <si>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</si>
  <si>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</si>
  <si>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</si>
  <si>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</si>
  <si>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</si>
  <si>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</si>
  <si>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</si>
  <si>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</si>
  <si>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</si>
  <si>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</si>
  <si>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</si>
  <si>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</si>
  <si>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</si>
  <si>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</si>
  <si>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</si>
  <si>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</si>
  <si>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</si>
  <si>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</si>
  <si>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</si>
  <si>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</si>
  <si>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</si>
  <si>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</si>
  <si>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</si>
  <si>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</si>
  <si>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</si>
  <si>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</si>
  <si>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</si>
  <si>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</si>
  <si>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</si>
  <si>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</si>
  <si>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</si>
  <si>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</si>
  <si>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</si>
  <si>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</si>
  <si>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</si>
  <si>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</si>
  <si>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</si>
  <si>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</si>
  <si>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</si>
  <si>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</si>
  <si>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</si>
  <si>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</si>
  <si>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</si>
  <si>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</si>
  <si>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</si>
  <si>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</si>
  <si>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</si>
  <si>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</si>
  <si>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</si>
  <si>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</si>
  <si>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</si>
  <si>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</si>
  <si>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</si>
  <si>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</si>
  <si>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</si>
  <si>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</si>
  <si>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</si>
  <si>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</si>
  <si>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</si>
  <si>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</si>
  <si>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</si>
  <si>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</si>
  <si>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</si>
  <si>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</si>
  <si>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</si>
  <si>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</si>
  <si>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</si>
  <si>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</si>
  <si>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</si>
  <si>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</si>
  <si>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</si>
  <si>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</si>
  <si>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</si>
  <si>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</si>
  <si>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</si>
  <si>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</si>
  <si>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</si>
  <si>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</si>
  <si>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</si>
  <si>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</si>
  <si>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</si>
  <si>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</si>
  <si>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</si>
  <si>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</si>
  <si>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</si>
  <si>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</si>
  <si>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</si>
  <si>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</si>
  <si>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</si>
  <si>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</si>
  <si>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</si>
  <si>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</si>
  <si>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</si>
  <si>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</si>
  <si>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</si>
  <si>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</si>
  <si>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</si>
  <si>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</si>
  <si>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</si>
  <si>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</si>
  <si>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</si>
  <si>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</si>
  <si>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</si>
  <si>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</si>
  <si>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</si>
  <si>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</si>
  <si>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</si>
  <si>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</si>
  <si>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</si>
  <si>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</si>
  <si>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</si>
  <si>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</si>
  <si>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</si>
  <si>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</si>
  <si>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</si>
  <si>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</si>
  <si>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</si>
  <si>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</si>
  <si>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</si>
  <si>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</si>
  <si>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</si>
  <si>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</si>
  <si>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</si>
  <si>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</si>
  <si>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</si>
  <si>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</si>
  <si>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</si>
  <si>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</si>
  <si>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</si>
  <si>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</si>
  <si>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</si>
  <si>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</si>
  <si>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</si>
  <si>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</si>
  <si>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</si>
  <si>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</si>
  <si>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</si>
  <si>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</si>
  <si>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</si>
  <si>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</si>
  <si>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</si>
  <si>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</si>
  <si>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</si>
  <si>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</si>
  <si>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</si>
  <si>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</si>
  <si>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</si>
  <si>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</si>
  <si>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</si>
  <si>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</si>
  <si>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</si>
  <si>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</si>
  <si>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</si>
  <si>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</si>
  <si>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</si>
  <si>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</si>
  <si>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</si>
  <si>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</si>
  <si>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</si>
  <si>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</si>
  <si>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</si>
  <si>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</si>
  <si>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</si>
  <si>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</si>
  <si>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</si>
  <si>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</si>
  <si>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</si>
  <si>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</si>
  <si>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</si>
  <si>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</si>
  <si>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</si>
  <si>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</si>
  <si>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</si>
  <si>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</si>
  <si>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</si>
  <si>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</si>
  <si>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</si>
  <si>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</si>
  <si>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</si>
  <si>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</si>
  <si>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</si>
  <si>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</si>
  <si>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</si>
  <si>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</si>
  <si>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</si>
  <si>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</si>
  <si>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</si>
  <si>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</si>
  <si>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</si>
  <si>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</si>
  <si>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</si>
  <si>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</si>
  <si>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</si>
  <si>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</si>
  <si>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</si>
  <si>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</si>
  <si>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</si>
  <si>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</si>
  <si>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</si>
  <si>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</si>
  <si>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</si>
  <si>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</si>
  <si>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</si>
  <si>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</si>
  <si>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</si>
  <si>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</si>
  <si>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</si>
  <si>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</si>
  <si>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</si>
  <si>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</si>
  <si>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</si>
  <si>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</si>
  <si>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</si>
  <si>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</si>
  <si>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</si>
  <si>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</si>
  <si>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</si>
  <si>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</si>
  <si>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</si>
  <si>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</si>
  <si>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</si>
  <si>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</si>
  <si>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</si>
  <si>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</si>
  <si>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</si>
  <si>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</si>
  <si>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</si>
  <si>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</si>
  <si>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</si>
  <si>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</si>
  <si>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</si>
  <si>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</si>
  <si>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</si>
  <si>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</si>
  <si>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</si>
  <si>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</si>
  <si>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</si>
  <si>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</si>
  <si>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</si>
  <si>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</si>
  <si>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</si>
  <si>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</si>
  <si>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</si>
  <si>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</si>
  <si>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</si>
  <si>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</si>
  <si>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</si>
  <si>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</si>
  <si>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</si>
  <si>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</si>
  <si>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</si>
  <si>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</si>
  <si>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</si>
  <si>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</si>
  <si>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</si>
  <si>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</si>
  <si>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</si>
  <si>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</si>
  <si>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</si>
  <si>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</si>
  <si>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</si>
  <si>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</si>
  <si>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</si>
  <si>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</si>
  <si>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</si>
  <si>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</si>
  <si>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</si>
  <si>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</si>
  <si>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</si>
  <si>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</si>
  <si>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</si>
  <si>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</si>
  <si>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</si>
  <si>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</si>
  <si>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</si>
  <si>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</si>
  <si>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</si>
  <si>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</si>
  <si>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</si>
  <si>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</si>
  <si>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</si>
  <si>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</si>
  <si>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</si>
  <si>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</si>
  <si>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</si>
  <si>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</si>
  <si>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</si>
  <si>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</si>
  <si>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</si>
  <si>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</si>
  <si>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</si>
  <si>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</si>
  <si>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</si>
  <si>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</si>
  <si>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</si>
  <si>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</si>
  <si>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</si>
  <si>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</si>
  <si>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</si>
  <si>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</si>
  <si>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</si>
  <si>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</si>
  <si>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</si>
  <si>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</si>
  <si>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</si>
  <si>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</si>
  <si>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</si>
  <si>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</si>
  <si>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</si>
  <si>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</si>
  <si>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</si>
  <si>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</si>
  <si>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</si>
  <si>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</si>
  <si>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</si>
  <si>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</si>
  <si>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</si>
  <si>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</si>
  <si>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</si>
  <si>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</si>
  <si>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</si>
  <si>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</si>
  <si>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</si>
  <si>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</si>
  <si>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</si>
  <si>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</si>
  <si>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</si>
  <si>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</si>
  <si>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</si>
  <si>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</si>
  <si>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</si>
  <si>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</si>
  <si>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</si>
  <si>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</si>
  <si>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</si>
  <si>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</si>
  <si>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</si>
  <si>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</si>
  <si>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</si>
  <si>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</si>
  <si>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</si>
  <si>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</si>
  <si>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</si>
  <si>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</si>
  <si>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</si>
  <si>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</si>
  <si>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</si>
  <si>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</si>
  <si>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</si>
  <si>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</si>
  <si>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</si>
  <si>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</si>
  <si>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</si>
  <si>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</si>
  <si>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</si>
  <si>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</si>
  <si>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</si>
  <si>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</si>
  <si>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</si>
  <si>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</si>
  <si>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</si>
  <si>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</si>
  <si>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</si>
  <si>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</si>
  <si>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</si>
  <si>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</si>
  <si>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</si>
  <si>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</si>
  <si>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</si>
  <si>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</si>
  <si>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</si>
  <si>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</si>
  <si>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</si>
  <si>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</si>
  <si>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</si>
  <si>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</si>
  <si>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</si>
  <si>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</si>
  <si>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</si>
  <si>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</si>
  <si>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</si>
  <si>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</si>
  <si>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</si>
  <si>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</si>
  <si>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</si>
  <si>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</si>
  <si>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</si>
  <si>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</si>
  <si>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</si>
  <si>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</si>
  <si>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</si>
  <si>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</si>
  <si>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</si>
  <si>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</si>
  <si>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</si>
  <si>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</si>
  <si>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</si>
  <si>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</si>
  <si>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</si>
  <si>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</si>
  <si>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</si>
  <si>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</si>
  <si>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</si>
  <si>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</si>
  <si>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</si>
  <si>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</si>
  <si>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</si>
  <si>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</si>
  <si>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</si>
  <si>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</si>
  <si>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</si>
  <si>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</si>
  <si>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</si>
  <si>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</si>
  <si>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</si>
  <si>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</si>
  <si>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</si>
  <si>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</si>
  <si>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</si>
  <si>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</si>
  <si>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</si>
  <si>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</si>
  <si>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</si>
  <si>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</si>
  <si>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</si>
  <si>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</si>
  <si>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</si>
  <si>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</si>
  <si>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</si>
  <si>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</si>
  <si>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</si>
  <si>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</si>
  <si>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</si>
  <si>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</si>
  <si>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</si>
  <si>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</si>
  <si>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</si>
  <si>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</si>
  <si>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</si>
  <si>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</si>
  <si>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</si>
  <si>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</si>
  <si>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</si>
  <si>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</si>
  <si>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</si>
  <si>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</si>
  <si>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</si>
  <si>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</si>
  <si>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</si>
  <si>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</si>
  <si>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</si>
  <si>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</si>
  <si>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</si>
  <si>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</si>
  <si>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</si>
  <si>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</si>
  <si>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</si>
  <si>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</si>
  <si>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</si>
  <si>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</si>
  <si>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</si>
  <si>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</si>
  <si>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</si>
  <si>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</si>
  <si>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</si>
  <si>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</si>
  <si>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</si>
  <si>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</si>
  <si>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</si>
  <si>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</si>
  <si>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</si>
  <si>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</si>
  <si>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</si>
  <si>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</si>
  <si>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</si>
  <si>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</si>
  <si>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</si>
  <si>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</si>
  <si>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</si>
  <si>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</si>
  <si>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</si>
  <si>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</si>
  <si>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</si>
  <si>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</si>
  <si>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</si>
  <si>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</si>
  <si>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</si>
  <si>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</si>
  <si>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</si>
  <si>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</si>
  <si>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</si>
  <si>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</si>
  <si>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</si>
  <si>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</si>
  <si>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</si>
  <si>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</si>
  <si>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</si>
  <si>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</si>
  <si>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</si>
  <si>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</si>
  <si>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</si>
  <si>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</si>
  <si>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</si>
  <si>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</si>
  <si>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</si>
  <si>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</si>
  <si>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</si>
  <si>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</si>
  <si>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</si>
  <si>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</si>
  <si>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</si>
  <si>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</si>
  <si>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</si>
  <si>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</si>
  <si>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</si>
  <si>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</si>
  <si>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</si>
  <si>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</si>
  <si>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</si>
  <si>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</si>
  <si>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</si>
  <si>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</si>
  <si>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</si>
  <si>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</si>
  <si>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</si>
  <si>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</si>
  <si>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</si>
  <si>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</si>
  <si>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</si>
  <si>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</si>
  <si>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</si>
  <si>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</si>
  <si>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</si>
  <si>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</si>
  <si>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</si>
  <si>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</si>
  <si>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</si>
  <si>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</si>
  <si>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</si>
  <si>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</si>
  <si>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</si>
  <si>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</si>
  <si>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</si>
  <si>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</si>
  <si>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</si>
  <si>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</si>
  <si>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</si>
  <si>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</si>
  <si>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</si>
  <si>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</si>
  <si>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</si>
  <si>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</si>
  <si>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</si>
  <si>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</si>
  <si>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</si>
  <si>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</si>
  <si>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</si>
  <si>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</si>
  <si>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</si>
  <si>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</si>
  <si>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</si>
  <si>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</si>
  <si>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</si>
  <si>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</si>
  <si>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</si>
  <si>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</si>
  <si>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</si>
  <si>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</si>
  <si>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</si>
  <si>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</si>
  <si>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</si>
  <si>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</si>
  <si>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</si>
  <si>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</si>
  <si>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</si>
  <si>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</si>
  <si>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</si>
  <si>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</si>
  <si>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</si>
  <si>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</si>
  <si>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</si>
  <si>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</si>
  <si>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</si>
  <si>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</si>
  <si>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</si>
  <si>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</si>
  <si>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</si>
  <si>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</si>
  <si>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</si>
  <si>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</si>
  <si>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</si>
  <si>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</si>
  <si>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</si>
  <si>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</si>
  <si>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</si>
  <si>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</si>
  <si>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</si>
  <si>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</si>
  <si>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</si>
  <si>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</si>
  <si>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</si>
  <si>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</si>
  <si>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</si>
  <si>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</si>
  <si>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</si>
  <si>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</si>
  <si>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</si>
  <si>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</si>
  <si>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</si>
  <si>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</si>
  <si>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</si>
  <si>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</si>
  <si>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</si>
  <si>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</si>
  <si>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</si>
  <si>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</si>
  <si>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</si>
  <si>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</si>
  <si>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</si>
  <si>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</si>
  <si>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</si>
  <si>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</si>
  <si>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</si>
  <si>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</si>
  <si>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</si>
  <si>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</si>
  <si>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</si>
  <si>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</si>
  <si>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</si>
  <si>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</si>
  <si>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</si>
  <si>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</si>
  <si>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</si>
  <si>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</si>
  <si>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</si>
  <si>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</si>
  <si>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</si>
  <si>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</si>
  <si>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</si>
  <si>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</si>
  <si>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</si>
  <si>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</si>
  <si>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</si>
  <si>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</si>
  <si>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</si>
  <si>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</si>
  <si>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</si>
  <si>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</si>
  <si>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</si>
  <si>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</si>
  <si>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</si>
  <si>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</si>
  <si>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</si>
  <si>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</si>
  <si>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</si>
  <si>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</si>
  <si>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</si>
  <si>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</si>
  <si>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</si>
  <si>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</si>
  <si>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</si>
  <si>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</si>
  <si>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</si>
  <si>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</si>
  <si>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</si>
  <si>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</si>
  <si>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</si>
  <si>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</si>
  <si>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</si>
  <si>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</si>
  <si>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</si>
  <si>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</si>
  <si>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</si>
  <si>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</si>
  <si>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</si>
  <si>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</si>
  <si>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</si>
  <si>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</si>
  <si>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</si>
  <si>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</si>
  <si>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</si>
  <si>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</si>
  <si>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</si>
  <si>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</si>
  <si>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</si>
  <si>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</si>
  <si>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</si>
  <si>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</si>
  <si>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</si>
  <si>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</si>
  <si>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</si>
  <si>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</si>
  <si>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</si>
  <si>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</si>
  <si>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</si>
  <si>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</si>
  <si>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</si>
  <si>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</si>
  <si>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</si>
  <si>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</si>
  <si>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</si>
  <si>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</si>
  <si>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</si>
  <si>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</si>
  <si>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</si>
  <si>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</si>
  <si>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</si>
  <si>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</si>
  <si>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</si>
  <si>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</si>
  <si>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</si>
  <si>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</si>
  <si>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</si>
  <si>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</si>
  <si>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</si>
  <si>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</si>
  <si>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</si>
  <si>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</si>
  <si>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</si>
  <si>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</si>
  <si>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</si>
  <si>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</si>
  <si>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</si>
  <si>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</si>
  <si>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</si>
  <si>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</si>
  <si>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</si>
  <si>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</si>
  <si>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</si>
  <si>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</si>
  <si>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</si>
  <si>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</si>
  <si>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</si>
  <si>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</si>
  <si>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</si>
  <si>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</si>
  <si>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</si>
  <si>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</si>
  <si>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</si>
  <si>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</si>
  <si>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</si>
  <si>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</si>
  <si>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</si>
  <si>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</si>
  <si>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</si>
  <si>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</si>
  <si>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</si>
  <si>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</si>
  <si>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</si>
  <si>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</si>
  <si>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</si>
  <si>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</si>
  <si>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</si>
  <si>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</si>
  <si>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</si>
  <si>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</si>
  <si>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</si>
  <si>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</si>
  <si>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</si>
  <si>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</si>
  <si>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</si>
  <si>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</si>
  <si>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</si>
  <si>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</si>
  <si>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</si>
  <si>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</si>
  <si>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</si>
  <si>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</si>
  <si>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</si>
  <si>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</si>
  <si>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</si>
  <si>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</si>
  <si>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</si>
  <si>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</si>
  <si>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</si>
  <si>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</si>
  <si>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</si>
  <si>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</si>
  <si>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</si>
  <si>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</si>
  <si>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</si>
  <si>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</si>
  <si>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</si>
  <si>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</si>
  <si>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</si>
  <si>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</si>
  <si>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</si>
  <si>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</si>
  <si>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</si>
  <si>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</si>
  <si>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</si>
  <si>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</si>
  <si>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</si>
  <si>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</si>
  <si>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</si>
  <si>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</si>
  <si>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</si>
  <si>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</si>
  <si>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</si>
  <si>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</si>
  <si>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</si>
  <si>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</si>
  <si>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</si>
  <si>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</si>
  <si>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</si>
  <si>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</si>
  <si>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</si>
  <si>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</si>
  <si>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</si>
  <si>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</si>
  <si>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</si>
  <si>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</si>
  <si>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</si>
  <si>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</si>
  <si>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</si>
  <si>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</si>
  <si>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</si>
  <si>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</si>
  <si>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</si>
  <si>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</si>
  <si>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</si>
  <si>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</si>
  <si>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</si>
  <si>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</si>
  <si>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</si>
  <si>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</si>
  <si>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</si>
  <si>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</si>
  <si>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</si>
  <si>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</si>
  <si>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</si>
  <si>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</si>
  <si>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</si>
  <si>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</si>
  <si>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</si>
  <si>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</si>
  <si>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</si>
  <si>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</si>
  <si>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</si>
  <si>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</si>
  <si>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</si>
  <si>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</si>
  <si>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</si>
  <si>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</si>
  <si>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</si>
  <si>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</si>
  <si>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</si>
  <si>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</si>
  <si>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</si>
  <si>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</si>
  <si>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</si>
  <si>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</si>
  <si>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</si>
  <si>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</si>
  <si>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</si>
  <si>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</si>
  <si>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</si>
  <si>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</si>
  <si>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</si>
  <si>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</si>
  <si>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</si>
  <si>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</si>
  <si>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</si>
  <si>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</si>
  <si>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</si>
  <si>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</si>
  <si>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</si>
  <si>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</si>
  <si>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</si>
  <si>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</si>
  <si>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</si>
  <si>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</si>
  <si>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</si>
  <si>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</si>
  <si>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</si>
  <si>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</si>
  <si>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</si>
  <si>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</si>
  <si>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</si>
  <si>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</si>
  <si>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</si>
  <si>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</si>
  <si>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</si>
  <si>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</si>
  <si>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</si>
  <si>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</si>
  <si>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</si>
  <si>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</si>
  <si>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</si>
  <si>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</si>
  <si>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</si>
  <si>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</si>
  <si>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</si>
  <si>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</si>
  <si>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</si>
  <si>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</si>
  <si>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</si>
  <si>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</si>
  <si>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</si>
  <si>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</si>
  <si>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</si>
  <si>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</si>
  <si>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</si>
  <si>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</si>
  <si>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</si>
  <si>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</si>
  <si>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</si>
  <si>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</si>
  <si>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</si>
  <si>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</si>
  <si>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</si>
  <si>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</si>
  <si>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</si>
  <si>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</si>
  <si>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</si>
  <si>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</si>
  <si>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</si>
  <si>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</si>
  <si>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</si>
  <si>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</si>
  <si>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</si>
  <si>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</si>
  <si>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</si>
  <si>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</si>
  <si>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</si>
  <si>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</si>
  <si>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</si>
  <si>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</si>
  <si>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</si>
  <si>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</si>
  <si>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</si>
  <si>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</si>
  <si>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</si>
  <si>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</si>
  <si>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</si>
  <si>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</si>
  <si>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</si>
  <si>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</si>
  <si>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</si>
  <si>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</si>
  <si>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</si>
  <si>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</si>
  <si>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</si>
  <si>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</si>
  <si>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</si>
  <si>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</si>
  <si>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</si>
  <si>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</si>
  <si>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</si>
  <si>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</si>
  <si>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</si>
  <si>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</si>
  <si>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</si>
  <si>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</si>
  <si>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</si>
  <si>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</si>
  <si>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</si>
  <si>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</si>
  <si>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</si>
  <si>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</si>
  <si>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</si>
  <si>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</si>
  <si>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</si>
  <si>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</si>
  <si>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</si>
  <si>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</si>
  <si>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</si>
  <si>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</si>
  <si>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</si>
  <si>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</si>
  <si>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</si>
  <si>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</si>
  <si>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</si>
  <si>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</si>
  <si>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</si>
  <si>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</si>
  <si>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</si>
  <si>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</si>
  <si>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</si>
  <si>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</si>
  <si>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</si>
  <si>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</si>
  <si>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</si>
  <si>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</si>
  <si>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</si>
  <si>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</si>
  <si>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</si>
  <si>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</si>
  <si>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</si>
  <si>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</si>
  <si>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</si>
  <si>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</si>
  <si>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</si>
  <si>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</si>
  <si>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</si>
  <si>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</si>
  <si>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</si>
  <si>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</si>
  <si>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</si>
  <si>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</si>
  <si>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</si>
  <si>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</si>
  <si>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</si>
  <si>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</si>
  <si>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</si>
  <si>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</si>
  <si>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</si>
  <si>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</si>
  <si>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</si>
  <si>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</si>
  <si>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</si>
  <si>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</si>
  <si>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</si>
  <si>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</si>
  <si>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</si>
  <si>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</si>
  <si>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</si>
  <si>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</si>
  <si>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</si>
  <si>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</si>
  <si>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</si>
  <si>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</si>
  <si>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</si>
  <si>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</si>
  <si>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</si>
  <si>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</si>
  <si>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</si>
  <si>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</si>
  <si>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</si>
  <si>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</si>
  <si>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</si>
  <si>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</si>
  <si>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</si>
  <si>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</si>
  <si>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</si>
  <si>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</si>
  <si>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</si>
  <si>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</si>
  <si>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</si>
  <si>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</si>
  <si>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</si>
  <si>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</si>
  <si>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</si>
  <si>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</si>
  <si>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</si>
  <si>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</si>
  <si>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</si>
  <si>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</si>
  <si>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</si>
  <si>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</si>
  <si>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</si>
  <si>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</si>
  <si>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</si>
  <si>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</si>
  <si>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</si>
  <si>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</si>
  <si>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</si>
  <si>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</si>
  <si>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</si>
  <si>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</si>
  <si>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</si>
  <si>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</si>
  <si>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</si>
  <si>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</si>
  <si>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</si>
  <si>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</si>
  <si>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</si>
  <si>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</si>
  <si>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</si>
  <si>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</si>
  <si>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</si>
  <si>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</si>
  <si>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</si>
  <si>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</si>
  <si>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</si>
  <si>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</si>
  <si>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</si>
  <si>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</si>
  <si>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</si>
  <si>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</si>
  <si>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</si>
  <si>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</si>
  <si>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</si>
  <si>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</si>
  <si>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</si>
  <si>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</si>
  <si>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</si>
  <si>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</si>
  <si>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</si>
  <si>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</si>
  <si>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</si>
  <si>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</si>
  <si>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</si>
  <si>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</si>
  <si>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</si>
  <si>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</si>
  <si>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</si>
  <si>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</si>
  <si>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</si>
  <si>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</si>
  <si>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</si>
  <si>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</si>
  <si>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</si>
  <si>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</si>
  <si>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</si>
  <si>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</si>
  <si>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</si>
  <si>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</si>
  <si>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</si>
  <si>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</si>
  <si>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</si>
  <si>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</si>
  <si>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</si>
  <si>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</si>
  <si>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</si>
  <si>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</si>
  <si>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</si>
  <si>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</si>
  <si>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</si>
  <si>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</si>
  <si>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</si>
  <si>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</si>
  <si>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</si>
  <si>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</si>
  <si>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</si>
  <si>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</si>
  <si>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</si>
  <si>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</si>
  <si>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</si>
  <si>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</si>
  <si>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</si>
  <si>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</si>
  <si>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</si>
  <si>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</si>
  <si>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</si>
  <si>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</si>
  <si>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</si>
  <si>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</si>
  <si>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</si>
  <si>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</si>
  <si>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</si>
  <si>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</si>
  <si>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</si>
  <si>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</si>
  <si>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</si>
  <si>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</si>
  <si>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</si>
  <si>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</si>
  <si>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</si>
  <si>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</si>
  <si>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</si>
  <si>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</si>
  <si>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</si>
  <si>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</si>
  <si>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</si>
  <si>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</si>
  <si>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</si>
  <si>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</si>
  <si>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</si>
  <si>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</si>
  <si>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</si>
  <si>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</si>
  <si>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</si>
  <si>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</si>
  <si>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</si>
  <si>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</si>
  <si>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</si>
  <si>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</si>
  <si>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</si>
  <si>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</si>
  <si>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</si>
  <si>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</si>
  <si>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</si>
  <si>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</si>
  <si>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</si>
  <si>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</si>
  <si>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</si>
  <si>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</si>
  <si>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</si>
  <si>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</si>
  <si>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</si>
  <si>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</si>
  <si>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</si>
  <si>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</si>
  <si>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</si>
  <si>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</si>
  <si>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</si>
  <si>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</si>
  <si>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</si>
  <si>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</si>
  <si>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</si>
  <si>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</si>
  <si>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</si>
  <si>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</si>
  <si>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</si>
  <si>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</si>
  <si>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</si>
  <si>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</si>
  <si>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</si>
  <si>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</si>
  <si>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</si>
  <si>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</si>
  <si>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</si>
  <si>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</si>
  <si>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</si>
  <si>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</si>
  <si>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</si>
  <si>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</si>
  <si>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</si>
  <si>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</si>
  <si>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</si>
  <si>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</si>
  <si>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</si>
  <si>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</si>
  <si>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</si>
  <si>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</si>
  <si>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</si>
  <si>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</si>
  <si>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</si>
  <si>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</si>
  <si>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</si>
  <si>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</si>
  <si>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</si>
  <si>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</si>
  <si>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</si>
  <si>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</si>
  <si>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</si>
  <si>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</si>
  <si>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</si>
  <si>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</si>
  <si>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</si>
  <si>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</si>
  <si>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</si>
  <si>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</si>
  <si>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</si>
  <si>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</si>
  <si>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</si>
  <si>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</si>
  <si>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</si>
  <si>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</si>
  <si>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</si>
  <si>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</si>
  <si>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</si>
  <si>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</si>
  <si>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</si>
  <si>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</si>
  <si>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</si>
  <si>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</si>
  <si>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</si>
  <si>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</si>
  <si>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</si>
  <si>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</si>
  <si>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</si>
  <si>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</si>
  <si>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</si>
  <si>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</si>
  <si>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</si>
  <si>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</si>
  <si>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</si>
  <si>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</si>
  <si>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</si>
  <si>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</si>
  <si>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</si>
  <si>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</si>
  <si>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</si>
  <si>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</si>
  <si>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</si>
  <si>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</si>
  <si>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</si>
  <si>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</si>
  <si>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</si>
  <si>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</si>
  <si>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</si>
  <si>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</si>
  <si>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</si>
  <si>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</si>
  <si>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</si>
  <si>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</si>
  <si>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</si>
  <si>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</si>
  <si>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</si>
  <si>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</si>
  <si>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</si>
  <si>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</si>
  <si>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</si>
  <si>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</si>
  <si>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</si>
  <si>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</si>
  <si>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</si>
  <si>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</si>
  <si>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</si>
  <si>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</si>
  <si>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</si>
  <si>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</si>
  <si>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</si>
  <si>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</si>
  <si>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</si>
  <si>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</si>
  <si>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</si>
  <si>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</si>
  <si>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</si>
  <si>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</si>
  <si>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</si>
  <si>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</si>
  <si>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</si>
  <si>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</si>
  <si>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</si>
  <si>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</si>
  <si>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</si>
  <si>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</si>
  <si>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</si>
  <si>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</si>
  <si>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</si>
  <si>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</si>
  <si>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</si>
  <si>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</si>
  <si>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</si>
  <si>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</si>
  <si>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</si>
  <si>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</si>
  <si>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</si>
  <si>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</si>
  <si>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</si>
  <si>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</si>
  <si>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</si>
  <si>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</si>
  <si>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</si>
  <si>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</si>
  <si>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</si>
  <si>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</si>
  <si>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</si>
  <si>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</si>
  <si>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</si>
  <si>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</si>
  <si>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</si>
  <si>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</si>
  <si>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</si>
  <si>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</si>
  <si>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</si>
  <si>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</si>
  <si>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</si>
  <si>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</si>
  <si>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</si>
  <si>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</si>
  <si>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</si>
  <si>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</si>
  <si>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</si>
  <si>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</si>
  <si>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</si>
  <si>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</si>
  <si>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</si>
  <si>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</si>
  <si>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</si>
  <si>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</si>
  <si>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</si>
  <si>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</si>
  <si>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</si>
  <si>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</si>
  <si>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</si>
  <si>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</si>
  <si>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</si>
  <si>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</si>
  <si>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</si>
  <si>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</si>
  <si>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</si>
  <si>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</si>
  <si>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</si>
  <si>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</si>
  <si>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</si>
  <si>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</si>
  <si>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</si>
  <si>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</si>
  <si>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</si>
  <si>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</si>
  <si>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</si>
  <si>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</si>
  <si>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</si>
  <si>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</si>
  <si>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</si>
  <si>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</si>
  <si>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</si>
  <si>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</si>
  <si>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</si>
  <si>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</si>
  <si>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</si>
  <si>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</si>
  <si>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</si>
  <si>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</si>
  <si>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</si>
  <si>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</si>
  <si>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</si>
  <si>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</si>
  <si>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</si>
  <si>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</si>
  <si>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</si>
  <si>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</si>
  <si>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</si>
  <si>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</si>
  <si>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</si>
  <si>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</si>
  <si>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</si>
  <si>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</si>
  <si>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</si>
  <si>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</si>
  <si>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</si>
  <si>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</si>
  <si>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</si>
  <si>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</si>
  <si>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</si>
  <si>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</si>
  <si>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</si>
  <si>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</si>
  <si>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</si>
  <si>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</si>
  <si>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</si>
  <si>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</si>
  <si>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</si>
  <si>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</si>
  <si>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</si>
  <si>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</si>
  <si>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</si>
  <si>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</si>
  <si>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</si>
  <si>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</si>
  <si>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</si>
  <si>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</si>
  <si>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</si>
  <si>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</si>
  <si>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</si>
  <si>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</si>
  <si>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</si>
  <si>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</si>
  <si>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</si>
  <si>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</si>
  <si>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</si>
  <si>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</si>
  <si>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</si>
  <si>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</si>
  <si>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</si>
  <si>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</si>
  <si>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</si>
  <si>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</si>
  <si>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</si>
  <si>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</si>
  <si>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</si>
  <si>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</si>
  <si>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</si>
  <si>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</si>
  <si>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</si>
  <si>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</si>
  <si>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</si>
  <si>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</si>
  <si>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</si>
  <si>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</si>
  <si>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</si>
  <si>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</si>
  <si>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</si>
  <si>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</si>
  <si>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</si>
  <si>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</si>
  <si>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</si>
  <si>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</si>
  <si>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</si>
  <si>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</si>
  <si>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</si>
  <si>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</si>
  <si>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</si>
  <si>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</si>
  <si>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</si>
  <si>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</si>
  <si>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</si>
  <si>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</si>
  <si>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</si>
  <si>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</si>
  <si>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</si>
  <si>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</si>
  <si>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</si>
  <si>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</si>
  <si>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</si>
  <si>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</si>
  <si>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</si>
  <si>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</si>
  <si>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</si>
  <si>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</si>
  <si>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</si>
  <si>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</si>
  <si>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</si>
  <si>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</si>
  <si>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</si>
  <si>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</si>
  <si>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</si>
  <si>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</si>
  <si>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</si>
  <si>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</si>
  <si>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</si>
  <si>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</si>
  <si>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</si>
  <si>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</si>
  <si>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</si>
  <si>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</si>
  <si>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</si>
  <si>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</si>
  <si>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</si>
  <si>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</si>
  <si>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</si>
  <si>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</si>
  <si>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</si>
  <si>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</si>
  <si>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</si>
  <si>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</si>
  <si>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</si>
  <si>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</si>
  <si>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</si>
  <si>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</si>
  <si>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</si>
  <si>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</si>
  <si>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</si>
  <si>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</si>
  <si>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</si>
  <si>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</si>
  <si>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</si>
  <si>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</si>
  <si>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</si>
  <si>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</si>
  <si>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</si>
  <si>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</si>
  <si>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</si>
  <si>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</si>
  <si>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</si>
  <si>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</si>
  <si>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</si>
  <si>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</si>
  <si>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</si>
  <si>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</si>
  <si>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</si>
  <si>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</si>
  <si>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</si>
  <si>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</si>
  <si>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</si>
  <si>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</si>
  <si>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</si>
  <si>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</si>
  <si>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</si>
  <si>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</si>
  <si>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</si>
  <si>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</si>
  <si>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</si>
  <si>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</si>
  <si>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</si>
  <si>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</si>
  <si>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</si>
  <si>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</si>
  <si>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</si>
  <si>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</si>
  <si>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</si>
  <si>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</si>
  <si>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</si>
  <si>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</si>
  <si>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</si>
  <si>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</si>
  <si>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</si>
  <si>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</si>
  <si>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</si>
  <si>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</si>
  <si>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</si>
  <si>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</si>
  <si>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</si>
  <si>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</si>
  <si>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</si>
  <si>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</si>
  <si>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</si>
  <si>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</si>
  <si>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</si>
  <si>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</si>
  <si>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</si>
  <si>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</si>
  <si>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</si>
  <si>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</si>
  <si>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</si>
  <si>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</si>
  <si>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</si>
  <si>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</si>
  <si>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</si>
  <si>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</si>
  <si>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</si>
  <si>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</si>
  <si>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</si>
  <si>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</si>
  <si>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</si>
  <si>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</si>
  <si>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</si>
  <si>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</si>
  <si>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</si>
  <si>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</si>
  <si>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</si>
  <si>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</si>
  <si>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</si>
  <si>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</si>
  <si>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</si>
  <si>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</si>
  <si>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</si>
  <si>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</si>
  <si>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</si>
  <si>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</si>
  <si>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</si>
  <si>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</si>
  <si>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</si>
  <si>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</si>
  <si>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</si>
  <si>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</si>
  <si>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</si>
  <si>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</si>
  <si>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</si>
  <si>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</si>
  <si>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</si>
  <si>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</si>
  <si>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</si>
  <si>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</si>
  <si>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</si>
  <si>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</si>
  <si>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</si>
  <si>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</si>
  <si>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</si>
  <si>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</si>
  <si>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</si>
  <si>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</si>
  <si>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</si>
  <si>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</si>
  <si>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</si>
  <si>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</si>
  <si>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</si>
  <si>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</si>
  <si>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</si>
  <si>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</si>
  <si>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</si>
  <si>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</si>
  <si>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</si>
  <si>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</si>
  <si>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</si>
  <si>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</si>
  <si>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</si>
  <si>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</si>
  <si>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</si>
  <si>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</si>
  <si>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</si>
  <si>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</si>
  <si>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</si>
  <si>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</si>
  <si>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</si>
  <si>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</si>
  <si>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</si>
  <si>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</si>
  <si>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</si>
  <si>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</si>
  <si>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</si>
  <si>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</si>
  <si>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</si>
  <si>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</si>
  <si>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</si>
  <si>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</si>
  <si>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</si>
  <si>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</si>
  <si>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</si>
  <si>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</si>
  <si>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</si>
  <si>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</si>
  <si>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</si>
  <si>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</si>
  <si>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</si>
  <si>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</si>
  <si>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</si>
  <si>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</si>
  <si>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</si>
  <si>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</si>
  <si>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</si>
  <si>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</si>
  <si>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</si>
  <si>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</si>
  <si>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</si>
  <si>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</si>
  <si>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</si>
  <si>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</si>
  <si>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</si>
  <si>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</si>
  <si>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</si>
  <si>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</si>
  <si>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</si>
  <si>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</si>
  <si>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</si>
  <si>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</si>
  <si>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</si>
  <si>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</si>
  <si>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</si>
  <si>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</si>
  <si>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</si>
  <si>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</si>
  <si>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</si>
  <si>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</si>
  <si>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</si>
  <si>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</si>
  <si>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</si>
  <si>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</si>
  <si>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</si>
  <si>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</si>
  <si>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</si>
  <si>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</si>
  <si>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</si>
  <si>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</si>
  <si>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</si>
  <si>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</si>
  <si>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</si>
  <si>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</si>
  <si>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</si>
  <si>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</si>
  <si>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</si>
  <si>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</si>
  <si>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</si>
  <si>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</si>
  <si>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</si>
  <si>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</si>
  <si>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</si>
  <si>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</si>
  <si>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</si>
  <si>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</si>
  <si>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</si>
  <si>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</si>
  <si>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</si>
  <si>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</si>
  <si>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</si>
  <si>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</si>
  <si>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</si>
  <si>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</si>
  <si>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</si>
  <si>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</si>
  <si>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</si>
  <si>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</si>
  <si>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</si>
  <si>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</si>
  <si>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</si>
  <si>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</si>
  <si>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</si>
  <si>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</si>
  <si>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</si>
  <si>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</si>
  <si>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</si>
  <si>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</si>
  <si>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</si>
  <si>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</si>
  <si>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</si>
  <si>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</si>
  <si>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</si>
  <si>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</si>
  <si>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</si>
  <si>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</si>
  <si>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</si>
  <si>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</si>
  <si>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</si>
  <si>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</si>
  <si>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</si>
  <si>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</si>
  <si>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</si>
  <si>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</si>
  <si>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</si>
  <si>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</si>
  <si>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</si>
  <si>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</si>
  <si>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</si>
  <si>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</si>
  <si>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</si>
  <si>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</si>
  <si>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</si>
  <si>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</si>
  <si>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</si>
  <si>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</si>
  <si>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</si>
  <si>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</si>
  <si>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</si>
  <si>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</si>
  <si>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</si>
  <si>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</si>
  <si>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</si>
  <si>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</si>
  <si>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</si>
  <si>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</si>
  <si>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</si>
  <si>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</si>
  <si>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</si>
  <si>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</si>
  <si>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</si>
  <si>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</si>
  <si>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</si>
  <si>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</si>
  <si>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</si>
  <si>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</si>
  <si>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</si>
  <si>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</si>
  <si>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</si>
  <si>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</si>
  <si>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</si>
  <si>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</si>
  <si>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</si>
  <si>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</si>
  <si>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</si>
  <si>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</si>
  <si>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</si>
  <si>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</si>
  <si>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</si>
  <si>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</si>
  <si>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</si>
  <si>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</si>
  <si>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</si>
  <si>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</si>
  <si>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</si>
  <si>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</si>
  <si>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</si>
  <si>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</si>
  <si>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</si>
  <si>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</si>
  <si>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</si>
  <si>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</si>
  <si>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</si>
  <si>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</si>
  <si>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</si>
  <si>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</si>
  <si>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</si>
  <si>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</si>
  <si>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</si>
  <si>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</si>
  <si>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</si>
  <si>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</si>
  <si>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</si>
  <si>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</si>
  <si>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</si>
  <si>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</si>
  <si>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</si>
  <si>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</si>
  <si>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</si>
  <si>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</si>
  <si>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</si>
  <si>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</si>
  <si>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</si>
  <si>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</si>
  <si>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</si>
  <si>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</si>
  <si>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</si>
  <si>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</si>
  <si>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</si>
  <si>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</si>
  <si>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</si>
  <si>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</si>
  <si>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</si>
  <si>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</si>
  <si>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</si>
  <si>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</si>
  <si>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</si>
  <si>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</si>
  <si>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</si>
  <si>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</si>
  <si>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</si>
  <si>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</si>
  <si>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</si>
  <si>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</si>
  <si>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</si>
  <si>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</si>
  <si>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</si>
  <si>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</si>
  <si>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</si>
  <si>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</si>
  <si>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</si>
  <si>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</si>
  <si>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</si>
  <si>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</si>
  <si>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</si>
  <si>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</si>
  <si>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</si>
  <si>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</si>
  <si>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</si>
  <si>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</si>
  <si>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</si>
  <si>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</si>
  <si>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</si>
  <si>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</si>
  <si>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</si>
  <si>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</si>
  <si>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</si>
  <si>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</si>
  <si>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</si>
  <si>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</si>
  <si>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</si>
  <si>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</si>
  <si>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</si>
  <si>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</si>
  <si>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</si>
  <si>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</si>
  <si>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</si>
  <si>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</si>
  <si>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</si>
  <si>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</si>
  <si>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</si>
  <si>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</si>
  <si>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</si>
  <si>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</si>
  <si>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</si>
  <si>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</si>
  <si>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</si>
  <si>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</si>
  <si>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</si>
  <si>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</si>
  <si>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</si>
  <si>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</si>
  <si>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</si>
  <si>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</si>
  <si>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</si>
  <si>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</si>
  <si>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</si>
  <si>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</si>
  <si>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</si>
  <si>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</si>
  <si>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</si>
  <si>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</si>
  <si>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</si>
  <si>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</si>
  <si>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</si>
  <si>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</si>
  <si>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</si>
  <si>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</si>
  <si>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</si>
  <si>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</si>
  <si>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</si>
  <si>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</si>
  <si>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</si>
  <si>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</si>
  <si>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</si>
  <si>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</si>
  <si>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</si>
  <si>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</si>
  <si>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</si>
  <si>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</si>
  <si>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</si>
  <si>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</si>
  <si>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</si>
  <si>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</si>
  <si>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</si>
  <si>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</si>
  <si>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</si>
  <si>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</si>
  <si>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</si>
  <si>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</si>
  <si>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</si>
  <si>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</si>
  <si>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</si>
  <si>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</si>
  <si>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</si>
  <si>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</si>
  <si>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</si>
  <si>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</si>
  <si>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</si>
  <si>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</si>
  <si>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</si>
  <si>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</si>
  <si>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</si>
  <si>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</si>
  <si>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</si>
  <si>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</si>
  <si>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</si>
  <si>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</si>
  <si>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</si>
  <si>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</si>
  <si>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</si>
  <si>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</si>
  <si>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</si>
  <si>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</si>
  <si>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</si>
  <si>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</si>
  <si>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</si>
  <si>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</si>
  <si>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</si>
  <si>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</si>
  <si>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</si>
  <si>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</si>
  <si>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</si>
  <si>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</si>
  <si>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</si>
  <si>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</si>
  <si>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</si>
  <si>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</si>
  <si>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</si>
  <si>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</si>
  <si>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</si>
  <si>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</si>
  <si>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</si>
  <si>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</si>
  <si>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</si>
  <si>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</si>
  <si>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</si>
  <si>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</si>
  <si>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</si>
  <si>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</si>
  <si>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</si>
  <si>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</si>
  <si>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</si>
  <si>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</si>
  <si>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</si>
  <si>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</si>
  <si>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</si>
  <si>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</si>
  <si>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</si>
  <si>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</si>
  <si>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</si>
  <si>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</si>
  <si>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</si>
  <si>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</si>
  <si>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</si>
  <si>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</si>
  <si>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</si>
  <si>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</si>
  <si>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</si>
  <si>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</si>
  <si>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</si>
  <si>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</si>
  <si>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</si>
  <si>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</si>
  <si>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</si>
  <si>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</si>
  <si>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</si>
  <si>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</si>
  <si>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</si>
  <si>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</si>
  <si>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</si>
  <si>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</si>
  <si>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</si>
  <si>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</si>
  <si>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</si>
  <si>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</si>
  <si>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</si>
  <si>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</si>
  <si>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</si>
  <si>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</si>
  <si>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</si>
  <si>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</si>
  <si>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</si>
  <si>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</si>
  <si>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</si>
  <si>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</si>
  <si>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</si>
  <si>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</si>
  <si>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</si>
  <si>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</si>
  <si>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</si>
  <si>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</si>
  <si>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</si>
  <si>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</si>
  <si>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</si>
  <si>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</si>
  <si>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</si>
  <si>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</si>
  <si>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</si>
  <si>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</si>
  <si>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</si>
  <si>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</si>
  <si>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</si>
  <si>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</si>
  <si>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</si>
  <si>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</si>
  <si>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</si>
  <si>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</si>
  <si>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</si>
  <si>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</si>
  <si>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</si>
  <si>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</si>
  <si>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</si>
  <si>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</si>
  <si>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</si>
  <si>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</si>
  <si>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</si>
  <si>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</si>
  <si>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</si>
  <si>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</si>
  <si>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</si>
  <si>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</si>
  <si>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</si>
  <si>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</si>
  <si>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</si>
  <si>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</si>
  <si>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</si>
  <si>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</si>
  <si>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</si>
  <si>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</si>
  <si>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</si>
  <si>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</si>
  <si>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</si>
  <si>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</si>
  <si>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</si>
  <si>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</si>
  <si>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</si>
  <si>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</si>
  <si>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</si>
  <si>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</si>
  <si>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</si>
  <si>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</si>
  <si>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</si>
  <si>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</si>
  <si>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</si>
  <si>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</si>
  <si>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</si>
  <si>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</si>
  <si>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</si>
  <si>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</si>
  <si>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</si>
  <si>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</si>
  <si>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</si>
  <si>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</si>
  <si>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</si>
  <si>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</si>
  <si>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</si>
  <si>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</si>
  <si>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</si>
  <si>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</si>
  <si>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</si>
  <si>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</si>
  <si>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</si>
  <si>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</si>
  <si>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</si>
  <si>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</si>
  <si>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</si>
  <si>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</si>
  <si>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</si>
  <si>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</si>
  <si>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</si>
  <si>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</si>
  <si>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</si>
  <si>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</si>
  <si>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</si>
  <si>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</si>
  <si>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</si>
  <si>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</si>
  <si>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</si>
  <si>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</si>
  <si>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</si>
  <si>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</si>
  <si>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</si>
  <si>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</si>
  <si>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</si>
  <si>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</si>
  <si>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</si>
  <si>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</si>
  <si>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</si>
  <si>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</si>
  <si>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</si>
  <si>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</si>
  <si>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</si>
  <si>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</si>
  <si>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</si>
  <si>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</si>
  <si>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</si>
  <si>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</si>
  <si>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</si>
  <si>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</si>
  <si>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</si>
  <si>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</si>
  <si>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</si>
  <si>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</si>
  <si>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</si>
  <si>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</si>
  <si>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</si>
  <si>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</si>
  <si>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</si>
  <si>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</si>
  <si>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</si>
  <si>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</si>
  <si>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</si>
  <si>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</si>
  <si>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</si>
  <si>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</si>
  <si>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</si>
  <si>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</si>
  <si>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</si>
  <si>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</si>
  <si>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</si>
  <si>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</si>
  <si>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</si>
  <si>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</si>
  <si>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</si>
  <si>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</si>
  <si>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</si>
  <si>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</si>
  <si>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</si>
  <si>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</si>
  <si>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</si>
  <si>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</si>
  <si>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</si>
  <si>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</si>
  <si>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</si>
  <si>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</si>
  <si>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</si>
  <si>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</si>
  <si>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</si>
  <si>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</si>
  <si>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</si>
  <si>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</si>
  <si>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</si>
  <si>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</si>
  <si>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</si>
  <si>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</si>
  <si>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</si>
  <si>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</si>
  <si>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</si>
  <si>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</si>
  <si>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</si>
  <si>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</si>
  <si>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</si>
  <si>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</si>
  <si>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</si>
  <si>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</si>
  <si>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</si>
  <si>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</si>
  <si>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</si>
  <si>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</si>
  <si>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</si>
  <si>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</si>
  <si>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</si>
  <si>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</si>
  <si>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</si>
  <si>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</si>
  <si>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</si>
  <si>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</si>
  <si>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</si>
  <si>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</si>
  <si>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</si>
  <si>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</si>
  <si>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</si>
  <si>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</si>
  <si>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</si>
  <si>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</si>
  <si>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</si>
  <si>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</si>
  <si>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</si>
  <si>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</si>
  <si>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</si>
  <si>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</si>
  <si>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</si>
  <si>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</si>
  <si>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</si>
  <si>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</si>
  <si>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</si>
  <si>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</si>
  <si>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</si>
  <si>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</si>
  <si>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</si>
  <si>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</si>
  <si>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</si>
  <si>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</si>
  <si>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</si>
  <si>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</si>
  <si>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</si>
  <si>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</si>
  <si>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</si>
  <si>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</si>
  <si>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</si>
  <si>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</si>
  <si>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</si>
  <si>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</si>
  <si>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</si>
  <si>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</si>
  <si>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</si>
  <si>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</si>
  <si>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</si>
  <si>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</si>
  <si>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</si>
  <si>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</si>
  <si>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</si>
  <si>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</si>
  <si>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</si>
  <si>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</si>
  <si>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</si>
  <si>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</si>
  <si>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</si>
  <si>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</si>
  <si>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</si>
  <si>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</si>
  <si>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</si>
  <si>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</si>
  <si>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</si>
  <si>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</si>
  <si>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</si>
  <si>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</si>
  <si>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</si>
  <si>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</si>
  <si>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</si>
  <si>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</si>
  <si>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</si>
  <si>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</si>
  <si>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</si>
  <si>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</si>
  <si>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</si>
  <si>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</si>
  <si>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</si>
  <si>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</si>
  <si>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</si>
  <si>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</si>
  <si>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</si>
  <si>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</si>
  <si>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</si>
  <si>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</si>
  <si>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</si>
  <si>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</si>
  <si>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</si>
  <si>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</si>
  <si>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</si>
  <si>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</si>
  <si>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</si>
  <si>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</si>
  <si>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</si>
  <si>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</si>
  <si>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</si>
  <si>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</si>
  <si>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</si>
  <si>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</si>
  <si>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</si>
  <si>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</si>
  <si>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</si>
  <si>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</si>
  <si>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</si>
  <si>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</si>
  <si>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</si>
  <si>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</si>
  <si>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</si>
  <si>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</si>
  <si>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</si>
  <si>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</si>
  <si>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</si>
  <si>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</si>
  <si>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</si>
  <si>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</si>
  <si>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</si>
  <si>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</si>
  <si>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</si>
  <si>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</si>
  <si>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</si>
  <si>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</si>
  <si>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</si>
  <si>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</si>
  <si>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</si>
  <si>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</si>
  <si>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</si>
  <si>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</si>
  <si>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</si>
  <si>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</si>
  <si>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</si>
  <si>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</si>
  <si>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</si>
  <si>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</si>
  <si>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</si>
  <si>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</si>
  <si>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</si>
  <si>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</si>
  <si>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</si>
  <si>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</si>
  <si>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</si>
  <si>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</si>
  <si>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</si>
  <si>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</si>
  <si>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</si>
  <si>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</si>
  <si>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</si>
  <si>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</si>
  <si>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</si>
  <si>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</si>
  <si>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</si>
  <si>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</si>
  <si>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</si>
  <si>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</si>
  <si>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</si>
  <si>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</si>
  <si>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</si>
  <si>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</si>
  <si>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</si>
  <si>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</si>
  <si>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</si>
  <si>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</si>
  <si>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</si>
  <si>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</si>
  <si>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</si>
  <si>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</si>
  <si>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</si>
  <si>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</si>
  <si>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</si>
  <si>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</si>
  <si>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</si>
  <si>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</si>
  <si>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</si>
  <si>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</si>
  <si>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</si>
  <si>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</si>
  <si>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</si>
  <si>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</si>
  <si>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</si>
  <si>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</si>
  <si>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</si>
  <si>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</si>
  <si>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</si>
  <si>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</si>
  <si>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</si>
  <si>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</si>
  <si>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</si>
  <si>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</si>
  <si>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</si>
  <si>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</si>
  <si>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</si>
  <si>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</si>
  <si>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</si>
  <si>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</si>
  <si>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</si>
  <si>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</si>
  <si>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</si>
  <si>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</si>
  <si>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</si>
  <si>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</si>
  <si>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</si>
  <si>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</si>
  <si>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</si>
  <si>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</si>
  <si>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</si>
  <si>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</si>
  <si>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</si>
  <si>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</si>
  <si>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</si>
  <si>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</si>
  <si>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</si>
  <si>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</si>
  <si>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</si>
  <si>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</si>
  <si>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</si>
  <si>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</si>
  <si>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</si>
  <si>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</si>
  <si>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</si>
  <si>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</si>
  <si>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</si>
  <si>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</si>
  <si>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</si>
  <si>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</si>
  <si>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</si>
  <si>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</si>
  <si>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</si>
  <si>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</si>
  <si>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</si>
  <si>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</si>
  <si>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</si>
  <si>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</si>
  <si>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</si>
  <si>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</si>
  <si>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</si>
  <si>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</si>
  <si>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</si>
  <si>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</si>
  <si>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</si>
  <si>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</si>
  <si>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</si>
  <si>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</si>
  <si>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</si>
  <si>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</si>
  <si>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</si>
  <si>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</si>
  <si>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</si>
  <si>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</si>
  <si>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</si>
  <si>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</si>
  <si>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</si>
  <si>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</si>
  <si>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</si>
  <si>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</si>
  <si>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</si>
  <si>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</si>
  <si>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</si>
  <si>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</si>
  <si>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</si>
  <si>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</si>
  <si>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</si>
  <si>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</si>
  <si>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</si>
  <si>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</si>
  <si>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</si>
  <si>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</si>
  <si>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</si>
  <si>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</si>
  <si>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</si>
  <si>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</si>
  <si>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</si>
  <si>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</si>
  <si>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</si>
  <si>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</si>
  <si>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</si>
  <si>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</si>
  <si>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</si>
  <si>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</si>
  <si>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</si>
  <si>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</si>
  <si>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</si>
  <si>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</si>
  <si>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</si>
  <si>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</si>
  <si>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</si>
  <si>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</si>
  <si>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</si>
  <si>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</si>
  <si>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</si>
  <si>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</si>
  <si>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</si>
  <si>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</si>
  <si>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</si>
  <si>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</si>
  <si>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</si>
  <si>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</si>
  <si>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</si>
  <si>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</si>
  <si>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</si>
  <si>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</si>
  <si>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</si>
  <si>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</si>
  <si>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</si>
  <si>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</si>
  <si>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</si>
  <si>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</si>
  <si>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</si>
  <si>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</si>
  <si>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</si>
  <si>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</si>
  <si>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</si>
  <si>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</si>
  <si>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</si>
  <si>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</si>
  <si>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</si>
  <si>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</si>
  <si>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</si>
  <si>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</si>
  <si>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</si>
  <si>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</si>
  <si>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</si>
  <si>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</si>
  <si>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</si>
  <si>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</si>
  <si>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</si>
  <si>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</si>
  <si>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</si>
  <si>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</si>
  <si>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</si>
  <si>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</si>
  <si>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</si>
  <si>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</si>
  <si>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</si>
  <si>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</si>
  <si>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</si>
  <si>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</si>
  <si>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</si>
  <si>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</si>
  <si>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</si>
  <si>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</si>
  <si>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</si>
  <si>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</si>
  <si>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</si>
  <si>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</si>
  <si>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</si>
  <si>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</si>
  <si>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</si>
  <si>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</si>
  <si>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</si>
  <si>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</si>
  <si>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</si>
  <si>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</si>
  <si>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</si>
  <si>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</si>
  <si>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</si>
  <si>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</si>
  <si>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</si>
  <si>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</si>
  <si>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</si>
  <si>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</si>
  <si>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</si>
  <si>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</si>
  <si>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</si>
  <si>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</si>
  <si>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</si>
  <si>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</si>
  <si>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</si>
  <si>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</si>
  <si>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</si>
  <si>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</si>
  <si>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</si>
  <si>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</si>
  <si>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</si>
  <si>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</si>
  <si>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</si>
  <si>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</si>
  <si>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</si>
  <si>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</si>
  <si>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</si>
  <si>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</si>
  <si>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</si>
  <si>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</si>
  <si>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</si>
  <si>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</si>
  <si>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</si>
  <si>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</si>
  <si>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</si>
  <si>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</si>
  <si>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</si>
  <si>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</si>
  <si>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</si>
  <si>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</si>
  <si>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</si>
  <si>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</si>
  <si>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</si>
  <si>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</si>
  <si>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</si>
  <si>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</si>
  <si>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</si>
  <si>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</si>
  <si>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</si>
  <si>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</si>
  <si>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</si>
  <si>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</si>
  <si>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</si>
  <si>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</si>
  <si>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</si>
  <si>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</si>
  <si>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</si>
  <si>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</si>
  <si>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</si>
  <si>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</si>
  <si>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</si>
  <si>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</si>
  <si>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</si>
  <si>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</si>
  <si>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</si>
  <si>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</si>
  <si>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</si>
  <si>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</si>
  <si>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</si>
  <si>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</si>
  <si>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</si>
  <si>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</si>
  <si>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</si>
  <si>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</si>
  <si>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</si>
  <si>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</si>
  <si>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</si>
  <si>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</si>
  <si>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</si>
  <si>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</si>
  <si>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</si>
  <si>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</si>
  <si>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</si>
  <si>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</si>
  <si>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</si>
  <si>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</si>
  <si>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</si>
  <si>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</si>
  <si>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</si>
  <si>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</si>
  <si>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</si>
  <si>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</si>
  <si>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</si>
  <si>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</si>
  <si>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</si>
  <si>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</si>
  <si>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</si>
  <si>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</si>
  <si>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</si>
  <si>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</si>
  <si>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</si>
  <si>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</si>
  <si>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</si>
  <si>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</si>
  <si>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</si>
  <si>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</si>
  <si>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</si>
  <si>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</si>
  <si>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</si>
  <si>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</si>
  <si>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</si>
  <si>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</si>
  <si>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</si>
  <si>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</si>
  <si>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</si>
  <si>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</si>
  <si>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</si>
  <si>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</si>
  <si>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</si>
  <si>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</si>
  <si>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</si>
  <si>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</si>
  <si>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</si>
  <si>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</si>
  <si>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</si>
  <si>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</si>
  <si>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</si>
  <si>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</si>
  <si>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</si>
  <si>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</si>
  <si>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</si>
  <si>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</si>
  <si>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</si>
  <si>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</si>
  <si>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</si>
  <si>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</si>
  <si>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</si>
  <si>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</si>
  <si>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</si>
  <si>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</si>
  <si>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</si>
  <si>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</si>
  <si>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</si>
  <si>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</si>
  <si>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</si>
  <si>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</si>
  <si>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</si>
  <si>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</si>
  <si>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</si>
  <si>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</si>
  <si>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</si>
  <si>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</si>
  <si>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</si>
  <si>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</si>
  <si>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</si>
  <si>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</si>
  <si>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</si>
  <si>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</si>
  <si>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</si>
  <si>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</si>
  <si>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</si>
  <si>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</si>
  <si>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</si>
  <si>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</si>
  <si>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</si>
  <si>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</si>
  <si>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</si>
  <si>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</si>
  <si>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</si>
  <si>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</si>
  <si>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</si>
  <si>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</si>
  <si>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</si>
  <si>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</si>
  <si>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</si>
  <si>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</si>
  <si>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</si>
  <si>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</si>
  <si>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</si>
  <si>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</si>
  <si>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</si>
  <si>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</si>
  <si>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</si>
  <si>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</si>
  <si>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</si>
  <si>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</si>
  <si>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</si>
  <si>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</si>
  <si>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</si>
  <si>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</si>
  <si>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</si>
  <si>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</si>
  <si>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</si>
  <si>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</si>
  <si>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</si>
  <si>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</si>
  <si>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</si>
  <si>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</si>
  <si>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</si>
  <si>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</si>
  <si>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</si>
  <si>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</si>
  <si>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</si>
  <si>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</si>
  <si>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</si>
  <si>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</si>
  <si>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</si>
  <si>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</si>
  <si>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</si>
  <si>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</si>
  <si>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</si>
  <si>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</si>
  <si>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</si>
  <si>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</si>
  <si>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</si>
  <si>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</si>
  <si>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</si>
  <si>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</si>
  <si>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</si>
  <si>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</si>
  <si>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</si>
  <si>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</si>
  <si>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</si>
  <si>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</si>
  <si>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</si>
  <si>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</si>
  <si>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</si>
  <si>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</si>
  <si>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</si>
  <si>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</si>
  <si>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</si>
  <si>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</si>
  <si>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</si>
  <si>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</si>
  <si>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</si>
  <si>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</si>
  <si>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</si>
  <si>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</si>
  <si>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</si>
  <si>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</si>
  <si>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</si>
  <si>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</si>
  <si>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</si>
  <si>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</si>
  <si>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</si>
  <si>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</si>
  <si>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</si>
  <si>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</si>
  <si>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</si>
  <si>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</si>
  <si>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</si>
  <si>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</si>
  <si>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</si>
  <si>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</si>
  <si>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</si>
  <si>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</si>
  <si>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</si>
  <si>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</si>
  <si>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</si>
  <si>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</si>
  <si>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</si>
  <si>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</si>
  <si>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</si>
  <si>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</si>
  <si>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</si>
  <si>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</si>
  <si>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</si>
  <si>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</si>
  <si>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</si>
  <si>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</si>
  <si>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</si>
  <si>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</si>
  <si>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</si>
  <si>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</si>
  <si>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</si>
  <si>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</si>
  <si>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</si>
  <si>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</si>
  <si>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</si>
  <si>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</si>
  <si>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</si>
  <si>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</si>
  <si>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</si>
  <si>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</si>
  <si>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</si>
  <si>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</si>
  <si>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</si>
  <si>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</si>
  <si>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</si>
  <si>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</si>
  <si>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</si>
  <si>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</si>
  <si>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</si>
  <si>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</si>
  <si>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</si>
  <si>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</si>
  <si>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</si>
  <si>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</si>
  <si>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</si>
  <si>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</si>
  <si>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</si>
  <si>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</si>
  <si>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</si>
  <si>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</si>
  <si>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</si>
  <si>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</si>
  <si>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</si>
  <si>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</si>
  <si>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</si>
  <si>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</si>
  <si>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</si>
  <si>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</si>
  <si>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</si>
  <si>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</si>
  <si>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</si>
  <si>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</si>
  <si>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</si>
  <si>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</si>
  <si>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</si>
  <si>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</si>
  <si>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</si>
  <si>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</si>
  <si>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</si>
  <si>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</si>
  <si>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</si>
  <si>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</si>
  <si>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</si>
  <si>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</si>
  <si>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</si>
  <si>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</si>
  <si>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</si>
  <si>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</si>
  <si>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</si>
  <si>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</si>
  <si>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</si>
  <si>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</si>
  <si>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</si>
  <si>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</si>
  <si>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</si>
  <si>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</si>
  <si>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</si>
  <si>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</si>
  <si>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</si>
  <si>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</si>
  <si>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</si>
  <si>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</si>
  <si>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</si>
  <si>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</si>
  <si>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</si>
  <si>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</si>
  <si>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</si>
  <si>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</si>
  <si>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</si>
  <si>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</si>
  <si>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</si>
  <si>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</si>
  <si>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</si>
  <si>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</si>
  <si>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</si>
  <si>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</si>
  <si>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</si>
  <si>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</si>
  <si>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</si>
  <si>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</si>
  <si>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</si>
  <si>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</si>
  <si>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</si>
  <si>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</si>
  <si>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</si>
  <si>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</si>
  <si>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</si>
  <si>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</si>
  <si>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</si>
  <si>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</si>
  <si>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</si>
  <si>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</si>
  <si>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</si>
  <si>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</si>
  <si>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</si>
  <si>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</si>
  <si>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</si>
  <si>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</si>
  <si>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</si>
  <si>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</si>
  <si>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</si>
  <si>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</si>
  <si>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</si>
  <si>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</si>
  <si>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</si>
  <si>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</si>
  <si>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</si>
  <si>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</si>
  <si>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</si>
  <si>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</si>
  <si>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</si>
  <si>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</si>
  <si>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</si>
  <si>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</si>
  <si>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</si>
  <si>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</si>
  <si>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</si>
  <si>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</si>
  <si>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</si>
  <si>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</si>
  <si>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</si>
  <si>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</si>
  <si>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</si>
  <si>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</si>
  <si>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</si>
  <si>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</si>
  <si>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</si>
  <si>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</si>
  <si>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</si>
  <si>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</si>
  <si>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</si>
  <si>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</si>
  <si>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</si>
  <si>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</si>
  <si>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</si>
  <si>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</si>
  <si>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</si>
  <si>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</si>
  <si>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</si>
  <si>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</si>
  <si>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</si>
  <si>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</si>
  <si>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</si>
  <si>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</si>
  <si>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</si>
  <si>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</si>
  <si>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</si>
  <si>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</si>
  <si>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</si>
  <si>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</si>
  <si>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</si>
  <si>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</si>
  <si>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</si>
  <si>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</si>
  <si>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</si>
  <si>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</si>
  <si>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</si>
  <si>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</si>
  <si>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</si>
  <si>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</si>
  <si>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</si>
  <si>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</si>
  <si>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</si>
  <si>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</si>
  <si>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</si>
  <si>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</si>
  <si>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</si>
  <si>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</si>
  <si>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</si>
  <si>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</si>
  <si>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</si>
  <si>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</si>
  <si>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</si>
  <si>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</si>
  <si>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</si>
  <si>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</si>
  <si>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</si>
  <si>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</si>
  <si>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</si>
  <si>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</si>
  <si>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</si>
  <si>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</si>
  <si>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</si>
  <si>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</si>
  <si>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</si>
  <si>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</si>
  <si>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</si>
  <si>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</si>
  <si>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</si>
  <si>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</si>
  <si>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</si>
  <si>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</si>
  <si>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</si>
  <si>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</si>
  <si>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</si>
  <si>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</si>
  <si>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</si>
  <si>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</si>
  <si>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</si>
  <si>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</si>
  <si>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</si>
  <si>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</si>
  <si>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</si>
  <si>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</si>
  <si>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</si>
  <si>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</si>
  <si>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</si>
  <si>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</si>
  <si>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</si>
  <si>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</si>
  <si>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</si>
  <si>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</si>
  <si>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</si>
  <si>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</si>
  <si>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</si>
  <si>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</si>
  <si>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</si>
  <si>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</si>
  <si>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</si>
  <si>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</si>
  <si>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</si>
  <si>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</si>
  <si>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</si>
  <si>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</si>
  <si>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</si>
  <si>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</si>
  <si>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</si>
  <si>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</si>
  <si>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</si>
  <si>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</si>
  <si>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</si>
  <si>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</si>
  <si>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</si>
  <si>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</si>
  <si>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</si>
  <si>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</si>
  <si>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</si>
  <si>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</si>
  <si>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</si>
  <si>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</si>
  <si>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</si>
  <si>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</si>
  <si>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</si>
  <si>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</si>
  <si>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</si>
  <si>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</si>
  <si>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</si>
  <si>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</si>
  <si>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</si>
  <si>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</si>
  <si>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</si>
  <si>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</si>
  <si>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</si>
  <si>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</si>
  <si>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</si>
  <si>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</si>
  <si>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</si>
  <si>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</si>
  <si>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</si>
  <si>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</si>
  <si>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</si>
  <si>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</si>
  <si>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</si>
  <si>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</si>
  <si>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</si>
  <si>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</si>
  <si>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</si>
  <si>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</si>
  <si>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</si>
  <si>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</si>
  <si>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</si>
  <si>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</si>
  <si>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</si>
  <si>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</si>
  <si>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</si>
  <si>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</si>
  <si>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</si>
  <si>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</si>
  <si>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</si>
  <si>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</si>
  <si>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</si>
  <si>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</si>
  <si>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</si>
  <si>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</si>
  <si>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</si>
  <si>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</si>
  <si>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</si>
  <si>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</si>
  <si>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</si>
  <si>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</si>
  <si>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</si>
  <si>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</si>
  <si>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</si>
  <si>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</si>
  <si>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</si>
  <si>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</si>
  <si>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</si>
  <si>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</si>
  <si>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</si>
  <si>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</si>
  <si>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</si>
  <si>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</si>
  <si>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</si>
  <si>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</si>
  <si>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</si>
  <si>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</si>
  <si>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</si>
  <si>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</si>
  <si>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</si>
  <si>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</si>
  <si>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</si>
  <si>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</si>
  <si>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</si>
  <si>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</si>
  <si>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</si>
  <si>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</si>
  <si>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</si>
  <si>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</si>
  <si>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</si>
  <si>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</si>
  <si>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</si>
  <si>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</si>
  <si>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</si>
  <si>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</si>
  <si>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</si>
  <si>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</si>
  <si>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</si>
  <si>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</si>
  <si>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</si>
  <si>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</si>
  <si>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</si>
  <si>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</si>
  <si>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</si>
  <si>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</si>
  <si>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</si>
  <si>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</si>
  <si>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</si>
  <si>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</si>
  <si>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</si>
  <si>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</si>
  <si>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</si>
  <si>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</si>
  <si>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</si>
  <si>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</si>
  <si>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</si>
  <si>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</si>
  <si>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</si>
  <si>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</si>
  <si>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</si>
  <si>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</si>
  <si>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</si>
  <si>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</si>
  <si>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</si>
  <si>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</si>
  <si>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</si>
  <si>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</si>
  <si>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</si>
  <si>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</si>
  <si>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</si>
  <si>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</si>
  <si>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</si>
  <si>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</si>
  <si>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</si>
  <si>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</si>
  <si>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</si>
  <si>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</si>
  <si>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</si>
  <si>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</si>
  <si>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</si>
  <si>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</si>
  <si>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</si>
  <si>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</si>
  <si>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</si>
  <si>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</si>
  <si>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</si>
  <si>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</si>
  <si>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</si>
  <si>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</si>
  <si>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</si>
  <si>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</si>
  <si>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</si>
  <si>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</si>
  <si>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</si>
  <si>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</si>
  <si>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</si>
  <si>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</si>
  <si>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</si>
  <si>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</si>
  <si>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</si>
  <si>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</si>
  <si>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</si>
  <si>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</si>
  <si>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</si>
  <si>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</si>
  <si>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</si>
  <si>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</si>
  <si>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</si>
  <si>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</si>
  <si>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</si>
  <si>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</si>
  <si>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</si>
  <si>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</si>
  <si>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</si>
  <si>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</si>
  <si>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</si>
  <si>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</si>
  <si>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</si>
  <si>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</si>
  <si>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</si>
  <si>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</si>
  <si>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</si>
  <si>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</si>
  <si>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</si>
  <si>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</si>
  <si>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</si>
  <si>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</si>
  <si>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</si>
  <si>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</si>
  <si>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</si>
  <si>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</si>
  <si>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</si>
  <si>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</si>
  <si>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</si>
  <si>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</si>
  <si>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</si>
  <si>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</si>
  <si>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</si>
  <si>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</si>
  <si>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</si>
  <si>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</si>
  <si>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</si>
  <si>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</si>
  <si>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</si>
  <si>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</si>
  <si>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</si>
  <si>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</si>
  <si>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</si>
  <si>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</si>
  <si>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</si>
  <si>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</si>
  <si>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</si>
  <si>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</si>
  <si>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</si>
  <si>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</si>
  <si>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</si>
  <si>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</si>
  <si>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</si>
  <si>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</si>
  <si>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</si>
  <si>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</si>
  <si>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</si>
  <si>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</si>
  <si>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</si>
  <si>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</si>
  <si>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</si>
  <si>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</si>
  <si>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</si>
  <si>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</si>
  <si>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</si>
  <si>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</si>
  <si>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</si>
  <si>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</si>
  <si>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</si>
  <si>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</si>
  <si>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</si>
  <si>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</si>
  <si>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</si>
  <si>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</si>
  <si>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</si>
  <si>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</si>
  <si>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</si>
  <si>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</si>
  <si>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</si>
  <si>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</si>
  <si>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</si>
  <si>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</si>
  <si>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</si>
  <si>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</si>
  <si>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</si>
  <si>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</si>
  <si>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</si>
  <si>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</si>
  <si>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</si>
  <si>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</si>
  <si>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</si>
  <si>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</si>
  <si>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</si>
  <si>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</si>
  <si>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</si>
  <si>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</si>
  <si>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</si>
  <si>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</si>
  <si>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</si>
  <si>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</si>
  <si>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</si>
  <si>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</si>
  <si>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</si>
  <si>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</si>
  <si>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</si>
  <si>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</si>
  <si>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</si>
  <si>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</si>
  <si>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</si>
  <si>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</si>
  <si>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</si>
  <si>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</si>
  <si>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</si>
  <si>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</si>
  <si>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</si>
  <si>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</si>
  <si>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</si>
  <si>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</si>
  <si>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</si>
  <si>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</si>
  <si>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</si>
  <si>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</si>
  <si>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</si>
  <si>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</si>
  <si>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</si>
  <si>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</si>
  <si>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</si>
  <si>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</si>
  <si>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</si>
  <si>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</si>
  <si>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</si>
  <si>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</si>
  <si>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</si>
  <si>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</si>
  <si>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</si>
  <si>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</si>
  <si>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</si>
  <si>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</si>
  <si>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</si>
  <si>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</si>
  <si>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</si>
  <si>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</si>
  <si>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</si>
  <si>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</si>
  <si>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</si>
  <si>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</si>
  <si>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</si>
  <si>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</si>
  <si>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</si>
  <si>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</si>
  <si>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</si>
  <si>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</si>
  <si>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</si>
  <si>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</si>
  <si>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</si>
  <si>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</si>
  <si>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</si>
  <si>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</si>
  <si>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</si>
  <si>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</si>
  <si>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</si>
  <si>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</si>
  <si>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</si>
  <si>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</si>
  <si>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</si>
  <si>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</si>
  <si>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</si>
  <si>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</si>
  <si>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</si>
  <si>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</si>
  <si>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</si>
  <si>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</si>
  <si>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</si>
  <si>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</si>
  <si>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</si>
  <si>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</si>
  <si>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</si>
  <si>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</si>
  <si>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</si>
  <si>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</si>
  <si>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</si>
  <si>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</si>
  <si>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</si>
  <si>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</si>
  <si>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</si>
  <si>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</si>
  <si>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</si>
  <si>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</si>
  <si>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</si>
  <si>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</si>
  <si>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</si>
  <si>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</si>
  <si>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</si>
  <si>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</si>
  <si>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</si>
  <si>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</si>
  <si>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</si>
  <si>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</si>
  <si>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</si>
  <si>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</si>
  <si>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</si>
  <si>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</si>
  <si>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</si>
  <si>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</si>
  <si>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</si>
  <si>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</si>
  <si>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</si>
  <si>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</si>
  <si>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</si>
  <si>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</si>
  <si>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</si>
  <si>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</si>
  <si>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</si>
  <si>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</si>
  <si>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</si>
  <si>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</si>
  <si>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</si>
  <si>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</si>
  <si>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</si>
  <si>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</si>
  <si>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</si>
  <si>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</si>
  <si>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</si>
  <si>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</si>
  <si>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</si>
  <si>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</si>
  <si>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</si>
  <si>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</si>
  <si>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</si>
  <si>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</si>
  <si>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</si>
  <si>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</si>
  <si>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</si>
  <si>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</si>
  <si>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</si>
  <si>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</si>
  <si>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</si>
  <si>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</si>
  <si>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</si>
  <si>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</si>
  <si>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</si>
  <si>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</si>
  <si>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</si>
  <si>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</si>
  <si>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</si>
  <si>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</si>
  <si>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</si>
  <si>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</si>
  <si>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</si>
  <si>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</si>
  <si>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</si>
  <si>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</si>
  <si>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</si>
  <si>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</si>
  <si>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</si>
  <si>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</si>
  <si>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</si>
  <si>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</si>
  <si>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</si>
  <si>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</si>
  <si>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</si>
  <si>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</si>
  <si>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</si>
  <si>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</si>
  <si>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</si>
  <si>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</si>
  <si>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</si>
  <si>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</si>
  <si>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</si>
  <si>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</si>
  <si>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</si>
  <si>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</si>
  <si>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</si>
  <si>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</si>
  <si>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</si>
  <si>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</si>
  <si>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</si>
  <si>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</si>
  <si>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</si>
  <si>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</si>
  <si>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</si>
  <si>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</si>
  <si>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</si>
  <si>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</si>
  <si>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</si>
  <si>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</si>
  <si>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</si>
  <si>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</si>
  <si>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</si>
  <si>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</si>
  <si>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</si>
  <si>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</si>
  <si>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</si>
  <si>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</si>
  <si>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</si>
  <si>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</si>
  <si>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</si>
  <si>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</si>
  <si>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</si>
  <si>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</si>
  <si>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</si>
  <si>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</si>
  <si>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</si>
  <si>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</si>
  <si>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</si>
  <si>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</si>
  <si>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</si>
  <si>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</si>
  <si>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</si>
  <si>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</si>
  <si>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</si>
  <si>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</si>
  <si>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</si>
  <si>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</si>
  <si>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</si>
  <si>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</si>
  <si>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</si>
  <si>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</si>
  <si>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</si>
  <si>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</si>
  <si>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</si>
  <si>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</si>
  <si>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</si>
  <si>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</si>
  <si>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</si>
  <si>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</si>
  <si>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</si>
  <si>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</si>
  <si>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</si>
  <si>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</si>
  <si>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</si>
  <si>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</si>
  <si>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</si>
  <si>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</si>
  <si>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</si>
  <si>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</si>
  <si>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</si>
  <si>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</si>
  <si>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</si>
  <si>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</si>
  <si>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</si>
  <si>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</si>
  <si>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</si>
  <si>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</si>
  <si>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</si>
  <si>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</si>
  <si>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</si>
  <si>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</si>
  <si>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</si>
  <si>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</si>
  <si>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</si>
  <si>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</si>
  <si>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</si>
  <si>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</si>
  <si>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</si>
  <si>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</si>
  <si>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</si>
  <si>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</si>
  <si>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</si>
  <si>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</si>
  <si>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</si>
  <si>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</si>
  <si>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</si>
  <si>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</si>
  <si>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</si>
  <si>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</si>
  <si>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</si>
  <si>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</si>
  <si>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</si>
  <si>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</si>
  <si>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</si>
  <si>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</si>
  <si>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</si>
  <si>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</si>
  <si>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</si>
  <si>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</si>
  <si>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</si>
  <si>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</si>
  <si>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</si>
  <si>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</si>
  <si>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</si>
  <si>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</si>
  <si>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</si>
  <si>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</si>
  <si>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</si>
  <si>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</si>
  <si>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</si>
  <si>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</si>
  <si>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</si>
  <si>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</si>
  <si>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</si>
  <si>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</si>
  <si>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</si>
  <si>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</si>
  <si>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</si>
  <si>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</si>
  <si>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</si>
  <si>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</si>
  <si>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</si>
  <si>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</si>
  <si>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</si>
  <si>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</si>
  <si>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</si>
  <si>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</si>
  <si>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</si>
  <si>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</si>
  <si>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</si>
  <si>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</si>
  <si>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</si>
  <si>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</si>
  <si>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</si>
  <si>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</si>
  <si>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</si>
  <si>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</si>
  <si>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</si>
  <si>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</si>
  <si>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</si>
  <si>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</si>
  <si>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</si>
  <si>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</si>
  <si>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</si>
  <si>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</si>
  <si>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</si>
  <si>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</si>
  <si>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</si>
  <si>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</si>
  <si>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</si>
  <si>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</si>
  <si>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</si>
  <si>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</si>
  <si>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</si>
  <si>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</si>
  <si>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</si>
  <si>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</si>
  <si>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</si>
  <si>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</si>
  <si>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</si>
  <si>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</si>
  <si>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</si>
  <si>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</si>
  <si>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</si>
  <si>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</si>
  <si>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</si>
  <si>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</si>
  <si>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</si>
  <si>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</si>
  <si>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</si>
  <si>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</si>
  <si>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</si>
  <si>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</si>
  <si>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</si>
  <si>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</si>
  <si>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</si>
  <si>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</si>
  <si>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</si>
  <si>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</si>
  <si>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</si>
  <si>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</si>
  <si>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</si>
  <si>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</si>
  <si>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</si>
  <si>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</si>
  <si>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</si>
  <si>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</si>
  <si>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</si>
  <si>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</si>
  <si>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</si>
  <si>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</si>
  <si>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</si>
  <si>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</si>
  <si>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</si>
  <si>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</si>
  <si>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</si>
  <si>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</si>
  <si>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</si>
  <si>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</si>
  <si>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</si>
  <si>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</si>
  <si>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</si>
  <si>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</si>
  <si>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</si>
  <si>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</si>
  <si>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</si>
  <si>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</si>
  <si>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</si>
  <si>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</si>
  <si>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</si>
  <si>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</si>
  <si>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</si>
  <si>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</si>
  <si>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</si>
  <si>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</si>
  <si>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</si>
  <si>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</si>
  <si>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</si>
  <si>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</si>
  <si>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</si>
  <si>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</si>
  <si>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</si>
  <si>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</si>
  <si>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</si>
  <si>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</si>
  <si>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</si>
  <si>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</si>
  <si>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</si>
  <si>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</si>
  <si>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</si>
  <si>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</si>
  <si>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</si>
  <si>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</si>
  <si>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</si>
  <si>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</si>
  <si>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</si>
  <si>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</si>
  <si>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</si>
  <si>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</si>
  <si>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</si>
  <si>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</si>
  <si>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</si>
  <si>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</si>
  <si>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</si>
  <si>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</si>
  <si>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</si>
  <si>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</si>
  <si>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</si>
  <si>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</si>
  <si>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</si>
  <si>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</si>
  <si>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</si>
  <si>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</si>
  <si>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</si>
  <si>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</si>
  <si>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</si>
  <si>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</si>
  <si>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</si>
  <si>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</si>
  <si>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</si>
  <si>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</si>
  <si>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</si>
  <si>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</si>
  <si>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</si>
  <si>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</si>
  <si>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</si>
  <si>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</si>
  <si>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</si>
  <si>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</si>
  <si>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</si>
  <si>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</si>
  <si>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</si>
  <si>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</si>
  <si>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</si>
  <si>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</si>
  <si>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</si>
  <si>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</si>
  <si>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</si>
  <si>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</si>
  <si>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</si>
  <si>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</si>
  <si>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</si>
  <si>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</si>
  <si>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</si>
  <si>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</si>
  <si>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</si>
  <si>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</si>
  <si>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</si>
  <si>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</si>
  <si>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</si>
  <si>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</si>
  <si>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</si>
  <si>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</si>
  <si>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</si>
  <si>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</si>
  <si>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</si>
  <si>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</si>
  <si>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</si>
  <si>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</si>
  <si>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</si>
  <si>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</si>
  <si>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</si>
  <si>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</si>
  <si>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</si>
  <si>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</si>
  <si>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</si>
  <si>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</si>
  <si>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</si>
  <si>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</si>
  <si>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</si>
  <si>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</si>
  <si>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</si>
  <si>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</si>
  <si>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</si>
  <si>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</si>
  <si>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</si>
  <si>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</si>
  <si>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</si>
  <si>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</si>
  <si>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</si>
  <si>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</si>
  <si>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</si>
  <si>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</si>
  <si>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</si>
  <si>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</si>
  <si>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</si>
  <si>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</si>
  <si>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</si>
  <si>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</si>
  <si>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</si>
  <si>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</si>
  <si>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</si>
  <si>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</si>
  <si>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</si>
  <si>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</si>
  <si>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</si>
  <si>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</si>
  <si>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</si>
  <si>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</si>
  <si>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</si>
  <si>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</si>
  <si>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</si>
  <si>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</si>
  <si>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</si>
  <si>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</si>
  <si>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</si>
  <si>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</si>
  <si>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</si>
  <si>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</si>
  <si>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</si>
  <si>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</si>
  <si>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</si>
  <si>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</si>
  <si>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</si>
  <si>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</si>
  <si>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</si>
  <si>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</si>
  <si>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</si>
  <si>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</si>
  <si>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</si>
  <si>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</si>
  <si>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</si>
  <si>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</si>
  <si>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</si>
  <si>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</si>
  <si>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</si>
  <si>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</si>
  <si>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</si>
  <si>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</si>
  <si>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</si>
  <si>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</si>
  <si>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</si>
  <si>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</si>
  <si>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</si>
  <si>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</si>
  <si>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</si>
  <si>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</si>
  <si>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</si>
  <si>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</si>
  <si>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</si>
  <si>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</si>
  <si>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</si>
  <si>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</si>
  <si>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</si>
  <si>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</si>
  <si>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</si>
  <si>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</si>
  <si>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</si>
  <si>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</si>
  <si>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</si>
  <si>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</si>
  <si>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</si>
  <si>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</si>
  <si>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</si>
  <si>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</si>
  <si>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</si>
  <si>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</si>
  <si>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</si>
  <si>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</si>
  <si>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</si>
  <si>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</si>
  <si>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</si>
  <si>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</si>
  <si>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</si>
  <si>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</si>
  <si>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</si>
  <si>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</si>
  <si>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</si>
  <si>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</si>
  <si>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</si>
  <si>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</si>
  <si>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</si>
  <si>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</si>
  <si>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</si>
  <si>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</si>
  <si>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</si>
  <si>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</si>
  <si>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</si>
  <si>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</si>
  <si>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</si>
  <si>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</si>
  <si>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</si>
  <si>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</si>
  <si>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</si>
  <si>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</si>
  <si>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</si>
  <si>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</si>
  <si>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</si>
  <si>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</si>
  <si>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</si>
  <si>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</si>
  <si>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</si>
  <si>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</si>
  <si>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</si>
  <si>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</si>
  <si>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</si>
  <si>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</si>
  <si>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</si>
  <si>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</si>
  <si>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</si>
  <si>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</si>
  <si>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</si>
  <si>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</si>
  <si>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</si>
  <si>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</si>
  <si>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</si>
  <si>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</si>
  <si>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</si>
  <si>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</si>
  <si>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</si>
  <si>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</si>
  <si>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</si>
  <si>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</si>
  <si>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</si>
  <si>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</si>
  <si>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</si>
  <si>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</si>
  <si>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</si>
  <si>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</si>
  <si>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</si>
  <si>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</si>
  <si>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</si>
  <si>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</si>
  <si>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</si>
  <si>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</si>
  <si>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</si>
  <si>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</si>
  <si>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</si>
  <si>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</si>
  <si>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</si>
  <si>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</si>
  <si>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</si>
  <si>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</si>
  <si>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</si>
  <si>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</si>
  <si>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</si>
  <si>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</si>
  <si>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</si>
  <si>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</si>
  <si>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</si>
  <si>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</si>
  <si>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</si>
  <si>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</si>
  <si>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</si>
  <si>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</si>
  <si>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</si>
  <si>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</si>
  <si>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</si>
  <si>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</si>
  <si>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</si>
  <si>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</si>
  <si>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</si>
  <si>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</si>
  <si>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</si>
  <si>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</si>
  <si>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</si>
  <si>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</si>
  <si>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</si>
  <si>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</si>
  <si>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</si>
  <si>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</si>
  <si>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</si>
  <si>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</si>
  <si>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</si>
  <si>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</si>
  <si>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</si>
  <si>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</si>
  <si>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</si>
  <si>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</si>
  <si>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</si>
  <si>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</si>
  <si>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</si>
  <si>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</si>
  <si>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</si>
  <si>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</si>
  <si>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</si>
  <si>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</si>
  <si>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</si>
  <si>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</si>
  <si>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</si>
  <si>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</si>
  <si>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</si>
  <si>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</si>
  <si>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</si>
  <si>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</si>
  <si>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</si>
  <si>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</si>
  <si>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</si>
  <si>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</si>
  <si>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</si>
  <si>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</si>
  <si>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</si>
  <si>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</si>
  <si>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</si>
  <si>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</si>
  <si>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</si>
  <si>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</si>
  <si>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</si>
  <si>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</si>
  <si>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</si>
  <si>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</si>
  <si>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</si>
  <si>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</si>
  <si>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</si>
  <si>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</si>
  <si>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</si>
  <si>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</si>
  <si>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</si>
  <si>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</si>
  <si>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</si>
  <si>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</si>
  <si>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</si>
  <si>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</si>
  <si>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</si>
  <si>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</si>
  <si>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</si>
  <si>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</si>
  <si>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</si>
  <si>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</si>
  <si>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</si>
  <si>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</si>
  <si>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</si>
  <si>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</si>
  <si>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</si>
  <si>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</si>
  <si>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</si>
  <si>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</si>
  <si>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</si>
  <si>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</si>
  <si>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</si>
  <si>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</si>
  <si>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</si>
  <si>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</si>
  <si>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</si>
  <si>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</si>
  <si>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</si>
  <si>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</si>
  <si>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</si>
  <si>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</si>
  <si>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</si>
  <si>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</si>
  <si>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</si>
  <si>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</si>
  <si>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</si>
  <si>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</si>
  <si>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</si>
  <si>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</si>
  <si>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</si>
  <si>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</si>
  <si>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</si>
  <si>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</si>
  <si>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</si>
  <si>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</si>
  <si>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</si>
  <si>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</si>
  <si>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</si>
  <si>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</si>
  <si>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</si>
  <si>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</si>
  <si>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</si>
  <si>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</si>
  <si>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</si>
  <si>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</si>
  <si>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</si>
  <si>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</si>
  <si>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</si>
  <si>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</si>
  <si>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</si>
  <si>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</si>
  <si>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</si>
  <si>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</si>
  <si>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</si>
  <si>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</si>
  <si>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</si>
  <si>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</si>
  <si>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</si>
  <si>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</si>
  <si>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</si>
  <si>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</si>
  <si>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</si>
  <si>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</si>
  <si>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</si>
  <si>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</si>
  <si>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</si>
  <si>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</si>
  <si>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</si>
  <si>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</si>
  <si>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</si>
  <si>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</si>
  <si>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</si>
  <si>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</si>
  <si>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</si>
  <si>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</si>
  <si>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</si>
  <si>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</si>
  <si>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</si>
  <si>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</si>
  <si>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</si>
  <si>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</si>
  <si>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</si>
  <si>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</si>
  <si>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</si>
  <si>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</si>
  <si>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</si>
  <si>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</si>
  <si>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</si>
  <si>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</si>
  <si>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</si>
  <si>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</si>
  <si>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</si>
  <si>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</si>
  <si>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</si>
  <si>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</si>
  <si>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</si>
  <si>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</si>
  <si>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</si>
  <si>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</si>
  <si>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</si>
  <si>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</si>
  <si>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</si>
  <si>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</si>
  <si>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</si>
  <si>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</si>
  <si>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</si>
  <si>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</si>
  <si>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</si>
  <si>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</si>
  <si>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</si>
  <si>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</si>
  <si>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</si>
  <si>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</si>
  <si>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</si>
  <si>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</si>
  <si>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</si>
  <si>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</si>
  <si>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</si>
  <si>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</si>
  <si>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</si>
  <si>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</si>
  <si>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</si>
  <si>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</si>
  <si>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</si>
  <si>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</si>
  <si>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</si>
  <si>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</si>
  <si>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</si>
  <si>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</si>
  <si>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</si>
  <si>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</si>
  <si>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</si>
  <si>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</si>
  <si>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</si>
  <si>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</si>
  <si>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</si>
  <si>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</si>
  <si>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</si>
  <si>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</si>
  <si>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</si>
  <si>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</si>
  <si>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</si>
  <si>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</si>
  <si>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</si>
  <si>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</si>
  <si>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</si>
  <si>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</si>
  <si>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</si>
  <si>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</si>
  <si>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</si>
  <si>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</si>
  <si>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</si>
  <si>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</si>
  <si>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</si>
  <si>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</si>
  <si>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</si>
  <si>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</si>
  <si>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</si>
  <si>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</si>
  <si>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</si>
  <si>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</si>
  <si>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</si>
  <si>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</si>
  <si>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</si>
  <si>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</si>
  <si>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</si>
  <si>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</si>
  <si>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</si>
  <si>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</si>
  <si>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</si>
  <si>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</si>
  <si>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</si>
  <si>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</si>
  <si>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</si>
  <si>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</si>
  <si>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</si>
  <si>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</si>
  <si>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</si>
  <si>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</si>
  <si>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</si>
  <si>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</si>
  <si>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</si>
  <si>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</si>
  <si>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</si>
  <si>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</si>
  <si>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</si>
  <si>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</si>
  <si>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</si>
  <si>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</si>
  <si>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</si>
  <si>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</si>
  <si>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</si>
  <si>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</si>
  <si>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</si>
  <si>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</si>
  <si>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</si>
  <si>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</si>
  <si>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</si>
  <si>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</si>
  <si>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</si>
  <si>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</si>
  <si>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</si>
  <si>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</si>
  <si>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</si>
  <si>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</si>
  <si>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</si>
  <si>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</si>
  <si>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</si>
  <si>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</si>
  <si>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</si>
  <si>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</si>
  <si>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</si>
  <si>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</si>
  <si>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</si>
  <si>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</si>
  <si>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</si>
  <si>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</si>
  <si>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</si>
  <si>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</si>
  <si>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</si>
  <si>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</si>
  <si>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</si>
  <si>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</si>
  <si>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</si>
  <si>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</si>
  <si>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</si>
  <si>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</si>
  <si>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</si>
  <si>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</si>
  <si>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</si>
  <si>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</si>
  <si>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</si>
  <si>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</si>
  <si>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</si>
  <si>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</si>
  <si>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</si>
  <si>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</si>
  <si>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</si>
  <si>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</si>
  <si>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</si>
  <si>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</si>
  <si>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</si>
  <si>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</si>
  <si>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</si>
  <si>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</si>
  <si>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</si>
  <si>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</si>
  <si>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</si>
  <si>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</si>
  <si>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</si>
  <si>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</si>
  <si>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</si>
  <si>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</si>
  <si>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</si>
  <si>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</si>
  <si>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</si>
  <si>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</si>
  <si>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</si>
  <si>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</si>
  <si>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</si>
  <si>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</si>
  <si>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</si>
  <si>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</si>
  <si>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</si>
  <si>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</si>
  <si>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</si>
  <si>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</si>
  <si>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</si>
  <si>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</si>
  <si>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</si>
  <si>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</si>
  <si>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</si>
  <si>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</si>
  <si>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</si>
  <si>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</si>
  <si>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</si>
  <si>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</si>
  <si>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</si>
  <si>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</si>
  <si>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</si>
  <si>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</si>
  <si>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</si>
  <si>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</si>
  <si>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</si>
  <si>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</si>
  <si>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</si>
  <si>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</si>
  <si>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</si>
  <si>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</si>
  <si>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</si>
  <si>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</si>
  <si>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</si>
  <si>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</si>
  <si>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</si>
  <si>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</si>
  <si>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</si>
  <si>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</si>
  <si>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</si>
  <si>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</si>
  <si>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</si>
  <si>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</si>
  <si>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</si>
  <si>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</si>
  <si>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</si>
  <si>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</si>
  <si>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</si>
  <si>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</si>
  <si>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</si>
  <si>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</si>
  <si>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</si>
  <si>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</si>
  <si>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</si>
  <si>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</si>
  <si>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</si>
  <si>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</si>
  <si>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</si>
  <si>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</si>
  <si>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</si>
  <si>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</si>
  <si>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</si>
  <si>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</si>
  <si>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</si>
  <si>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</si>
  <si>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</si>
  <si>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</si>
  <si>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</si>
  <si>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</si>
  <si>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</si>
  <si>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</si>
  <si>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</si>
  <si>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</si>
  <si>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</si>
  <si>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</si>
  <si>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</si>
  <si>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</si>
  <si>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</si>
  <si>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</si>
  <si>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</si>
  <si>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</si>
  <si>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</si>
  <si>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</si>
  <si>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</si>
  <si>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</si>
  <si>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</si>
  <si>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</si>
  <si>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</si>
  <si>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</si>
  <si>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</si>
  <si>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</si>
  <si>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</si>
  <si>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</si>
  <si>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</si>
  <si>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</si>
  <si>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</si>
  <si>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</si>
  <si>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</si>
  <si>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</si>
  <si>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</si>
  <si>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</si>
  <si>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</si>
  <si>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</si>
  <si>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</si>
  <si>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</si>
  <si>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</si>
  <si>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</si>
  <si>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</si>
  <si>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</si>
  <si>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</si>
  <si>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</si>
  <si>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</si>
  <si>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</si>
  <si>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</si>
  <si>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</si>
  <si>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</si>
  <si>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</si>
  <si>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</si>
  <si>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</si>
  <si>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</si>
  <si>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</si>
  <si>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</si>
  <si>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</si>
  <si>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</si>
  <si>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</si>
  <si>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</si>
  <si>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</si>
  <si>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</si>
  <si>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</si>
  <si>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</si>
  <si>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</si>
  <si>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</si>
  <si>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</si>
  <si>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</si>
  <si>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</si>
  <si>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</si>
  <si>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</si>
  <si>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</si>
  <si>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</si>
  <si>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</si>
  <si>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</si>
  <si>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</si>
  <si>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</si>
  <si>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</si>
  <si>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</si>
  <si>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</si>
  <si>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</si>
  <si>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</si>
  <si>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</si>
  <si>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</si>
  <si>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</si>
  <si>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</si>
  <si>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</si>
  <si>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</si>
  <si>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</si>
  <si>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</si>
  <si>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</si>
  <si>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</si>
  <si>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</si>
  <si>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</si>
  <si>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</si>
  <si>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</si>
  <si>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</si>
  <si>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</si>
  <si>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</si>
  <si>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</si>
  <si>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</si>
  <si>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</si>
  <si>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</si>
  <si>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</si>
  <si>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</si>
  <si>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</si>
  <si>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</si>
  <si>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</si>
  <si>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</si>
  <si>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</si>
  <si>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</si>
  <si>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</si>
  <si>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</si>
  <si>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</si>
  <si>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</si>
  <si>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</si>
  <si>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</si>
  <si>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</si>
  <si>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</si>
  <si>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</si>
  <si>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</si>
  <si>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</si>
  <si>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</si>
  <si>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</si>
  <si>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</si>
  <si>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</si>
  <si>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</si>
  <si>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</si>
  <si>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</si>
  <si>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</si>
  <si>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</si>
  <si>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</si>
  <si>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</si>
  <si>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</si>
  <si>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</si>
  <si>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</si>
  <si>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</si>
  <si>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</si>
  <si>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</si>
  <si>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</si>
  <si>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</si>
  <si>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</si>
  <si>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</si>
  <si>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</si>
  <si>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</si>
  <si>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</si>
  <si>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</si>
  <si>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</si>
  <si>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</si>
  <si>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</si>
  <si>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</si>
  <si>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</si>
  <si>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</si>
  <si>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</si>
  <si>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</si>
  <si>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</si>
  <si>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</si>
  <si>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</si>
  <si>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</si>
  <si>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</si>
  <si>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</si>
  <si>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</si>
  <si>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</si>
  <si>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</si>
  <si>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</si>
  <si>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</si>
  <si>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</si>
  <si>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</si>
  <si>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</si>
  <si>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</si>
  <si>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</si>
  <si>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</si>
  <si>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</si>
  <si>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</si>
  <si>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</si>
  <si>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</si>
  <si>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</si>
  <si>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</si>
  <si>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</si>
  <si>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</si>
  <si>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</si>
  <si>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</si>
  <si>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</si>
  <si>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</si>
  <si>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</si>
  <si>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</si>
  <si>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</si>
  <si>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</si>
  <si>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</si>
  <si>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</si>
  <si>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</si>
  <si>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</si>
  <si>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</si>
  <si>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</si>
  <si>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</si>
  <si>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</si>
  <si>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</si>
  <si>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</si>
  <si>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</si>
  <si>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</si>
  <si>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</si>
  <si>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</si>
  <si>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</si>
  <si>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</si>
  <si>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</si>
  <si>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</si>
  <si>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</si>
  <si>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</si>
  <si>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</si>
  <si>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</si>
  <si>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</si>
  <si>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</si>
  <si>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</si>
  <si>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</si>
  <si>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</si>
  <si>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</si>
  <si>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</si>
  <si>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</si>
  <si>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</si>
  <si>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</si>
  <si>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</si>
  <si>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</si>
  <si>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</si>
  <si>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</si>
  <si>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</si>
  <si>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</si>
  <si>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</si>
  <si>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</si>
  <si>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</si>
  <si>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</si>
  <si>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</si>
  <si>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</si>
  <si>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</si>
  <si>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</si>
  <si>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</si>
  <si>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</si>
  <si>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</si>
  <si>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</si>
  <si>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</si>
  <si>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</si>
  <si>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</si>
  <si>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</si>
  <si>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</si>
  <si>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</si>
  <si>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</si>
  <si>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</si>
  <si>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</si>
  <si>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</si>
  <si>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</si>
  <si>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</si>
  <si>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</si>
  <si>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</si>
  <si>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</si>
  <si>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</si>
  <si>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</si>
  <si>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</si>
  <si>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</si>
  <si>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</si>
  <si>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</si>
  <si>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</si>
  <si>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</si>
  <si>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</si>
  <si>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</si>
  <si>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</si>
  <si>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</si>
  <si>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</si>
  <si>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</si>
  <si>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</si>
  <si>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</si>
  <si>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</si>
  <si>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</si>
  <si>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</si>
  <si>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</si>
  <si>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</si>
  <si>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</si>
  <si>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</si>
  <si>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</si>
  <si>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</si>
  <si>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</si>
  <si>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</si>
  <si>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</si>
  <si>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</si>
  <si>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</si>
  <si>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</si>
  <si>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</si>
  <si>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</si>
  <si>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</si>
  <si>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</si>
  <si>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</si>
  <si>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</si>
  <si>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</si>
  <si>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</si>
  <si>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</si>
  <si>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</si>
  <si>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</si>
  <si>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</si>
  <si>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</si>
  <si>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</si>
  <si>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</si>
  <si>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</si>
  <si>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</si>
  <si>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</si>
  <si>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</si>
  <si>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</si>
  <si>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</si>
  <si>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</si>
  <si>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</si>
  <si>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</si>
  <si>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</si>
  <si>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</si>
  <si>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</si>
  <si>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</si>
  <si>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</si>
  <si>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</si>
  <si>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</si>
  <si>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</si>
  <si>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</si>
  <si>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</si>
  <si>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</si>
  <si>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</si>
  <si>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</si>
  <si>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</si>
  <si>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</si>
  <si>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</si>
  <si>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</si>
  <si>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</si>
  <si>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</si>
  <si>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</si>
  <si>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</si>
  <si>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</si>
  <si>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</si>
  <si>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</si>
  <si>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</si>
  <si>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</si>
  <si>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</si>
  <si>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</si>
  <si>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</si>
  <si>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</si>
  <si>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</si>
  <si>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</si>
  <si>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</si>
  <si>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</si>
  <si>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</si>
  <si>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</si>
  <si>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</si>
  <si>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</si>
  <si>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</si>
  <si>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</si>
  <si>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</si>
  <si>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</si>
  <si>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</si>
  <si>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</si>
  <si>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</si>
  <si>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</si>
  <si>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</si>
  <si>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</si>
  <si>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</si>
  <si>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</si>
  <si>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</si>
  <si>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</si>
  <si>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</si>
  <si>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</si>
  <si>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</si>
  <si>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</si>
  <si>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</si>
  <si>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</si>
  <si>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</si>
  <si>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</si>
  <si>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</si>
  <si>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</si>
  <si>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</si>
  <si>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</si>
  <si>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</si>
  <si>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</si>
  <si>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</si>
  <si>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</si>
  <si>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</si>
  <si>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</si>
  <si>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</si>
  <si>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</si>
  <si>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</si>
  <si>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</si>
  <si>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</si>
  <si>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</si>
  <si>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</si>
  <si>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</si>
  <si>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</si>
  <si>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</si>
  <si>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</si>
  <si>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</si>
  <si>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</si>
  <si>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</si>
  <si>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</si>
  <si>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</si>
  <si>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</si>
  <si>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</si>
  <si>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</si>
  <si>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</si>
  <si>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</si>
  <si>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</si>
  <si>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</si>
  <si>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</si>
  <si>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</si>
  <si>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</si>
  <si>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</si>
  <si>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</si>
  <si>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</si>
  <si>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</si>
  <si>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</si>
  <si>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</si>
  <si>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</si>
  <si>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</si>
  <si>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</si>
  <si>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</si>
  <si>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</si>
  <si>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</si>
  <si>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</si>
  <si>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</si>
  <si>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</si>
  <si>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</si>
  <si>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</si>
  <si>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</si>
  <si>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</si>
  <si>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</si>
  <si>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</si>
  <si>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</si>
  <si>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</si>
  <si>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</si>
  <si>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</si>
  <si>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</si>
  <si>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</si>
  <si>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</si>
  <si>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</si>
  <si>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</si>
  <si>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</si>
  <si>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</si>
  <si>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</si>
  <si>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</si>
  <si>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</si>
  <si>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</si>
  <si>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</si>
  <si>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</si>
  <si>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</si>
  <si>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</si>
  <si>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</si>
  <si>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</si>
  <si>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</si>
  <si>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</si>
  <si>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</si>
  <si>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</si>
  <si>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</si>
  <si>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</si>
  <si>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</si>
  <si>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</si>
  <si>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</si>
  <si>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</si>
  <si>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</si>
  <si>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</si>
  <si>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</si>
  <si>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</si>
  <si>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</si>
  <si>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</si>
  <si>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</si>
  <si>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</si>
  <si>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</si>
  <si>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</si>
  <si>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</si>
  <si>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</si>
  <si>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</si>
  <si>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</si>
  <si>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</si>
  <si>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</si>
  <si>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</si>
  <si>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</si>
  <si>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</si>
  <si>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</si>
  <si>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</si>
  <si>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</si>
  <si>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</si>
  <si>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</si>
  <si>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</si>
  <si>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</si>
  <si>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</si>
  <si>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</si>
  <si>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</si>
  <si>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</si>
  <si>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</si>
  <si>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</si>
  <si>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</si>
  <si>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</si>
  <si>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</si>
  <si>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</si>
  <si>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</si>
  <si>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</si>
  <si>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</si>
  <si>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</si>
  <si>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</si>
  <si>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</si>
  <si>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</si>
  <si>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</si>
  <si>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</si>
  <si>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</si>
  <si>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</si>
  <si>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</si>
  <si>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</si>
  <si>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</si>
  <si>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</si>
  <si>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</si>
  <si>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</si>
  <si>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</si>
  <si>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</si>
  <si>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</si>
  <si>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</si>
  <si>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</si>
  <si>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</si>
  <si>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</si>
  <si>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</si>
  <si>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</si>
  <si>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</si>
  <si>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</si>
  <si>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</si>
  <si>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</si>
  <si>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</si>
  <si>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</si>
  <si>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</si>
  <si>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</si>
  <si>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</si>
  <si>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</si>
  <si>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</si>
  <si>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</si>
  <si>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</si>
  <si>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</si>
  <si>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</si>
  <si>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</si>
  <si>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</si>
  <si>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</si>
  <si>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</si>
  <si>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</si>
  <si>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</si>
  <si>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</si>
  <si>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</si>
  <si>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</si>
  <si>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</si>
  <si>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</si>
  <si>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</si>
  <si>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</si>
  <si>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</si>
  <si>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</si>
  <si>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</si>
  <si>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</si>
  <si>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</si>
  <si>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</si>
  <si>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</si>
  <si>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</si>
  <si>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</si>
  <si>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</si>
  <si>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</si>
  <si>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</si>
  <si>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</si>
  <si>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</si>
  <si>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</si>
  <si>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</si>
  <si>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</si>
  <si>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</si>
  <si>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</si>
  <si>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</si>
  <si>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</si>
  <si>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</si>
  <si>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</si>
  <si>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</si>
  <si>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</si>
  <si>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</si>
  <si>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</si>
  <si>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</si>
  <si>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</si>
  <si>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</si>
  <si>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</si>
  <si>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</si>
  <si>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</si>
  <si>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</si>
  <si>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</si>
  <si>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</si>
  <si>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</si>
  <si>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</si>
  <si>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</si>
  <si>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</si>
  <si>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</si>
  <si>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</si>
  <si>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</si>
  <si>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</si>
  <si>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</si>
  <si>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</si>
  <si>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</si>
  <si>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</si>
  <si>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</si>
  <si>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</si>
  <si>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</si>
  <si>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</si>
  <si>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</si>
  <si>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</si>
  <si>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</si>
  <si>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</si>
  <si>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</si>
  <si>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</si>
  <si>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</si>
  <si>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</si>
  <si>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</si>
  <si>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</si>
  <si>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</si>
  <si>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</si>
  <si>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</si>
  <si>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</si>
  <si>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</si>
  <si>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</si>
  <si>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</si>
  <si>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</si>
  <si>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</si>
  <si>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</si>
  <si>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</si>
  <si>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</si>
  <si>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</si>
  <si>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</si>
  <si>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</si>
  <si>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</si>
  <si>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</si>
  <si>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</si>
  <si>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</si>
  <si>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</si>
  <si>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</si>
  <si>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</si>
  <si>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</si>
  <si>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</si>
  <si>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</si>
  <si>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</si>
  <si>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</si>
  <si>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</si>
  <si>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</si>
  <si>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</si>
  <si>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</si>
  <si>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</si>
  <si>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</si>
  <si>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</si>
  <si>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</si>
  <si>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</si>
  <si>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</si>
  <si>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</si>
  <si>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</si>
  <si>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</si>
  <si>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</si>
  <si>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</si>
  <si>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</si>
  <si>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</si>
  <si>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</si>
  <si>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</si>
  <si>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</si>
  <si>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</si>
  <si>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</si>
  <si>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</si>
  <si>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</si>
  <si>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</si>
  <si>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</si>
  <si>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</si>
  <si>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</si>
  <si>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</si>
  <si>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</si>
  <si>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</si>
  <si>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</si>
  <si>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</si>
  <si>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</si>
  <si>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</si>
  <si>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</si>
  <si>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</si>
  <si>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</si>
  <si>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</si>
  <si>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</si>
  <si>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</si>
  <si>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</si>
  <si>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</si>
  <si>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</si>
  <si>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</si>
  <si>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</si>
  <si>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</si>
  <si>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</si>
  <si>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</si>
  <si>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</si>
  <si>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</si>
  <si>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</si>
  <si>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</si>
  <si>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</si>
  <si>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</si>
  <si>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</si>
  <si>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</si>
  <si>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</si>
  <si>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</si>
  <si>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</si>
  <si>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</si>
  <si>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</si>
  <si>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</si>
  <si>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</si>
  <si>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</si>
  <si>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</si>
  <si>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</si>
  <si>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</si>
  <si>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</si>
  <si>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</si>
  <si>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</si>
  <si>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</si>
  <si>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</si>
  <si>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</si>
  <si>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</si>
  <si>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</si>
  <si>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</si>
  <si>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</si>
  <si>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</si>
  <si>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</si>
  <si>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</si>
  <si>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</si>
  <si>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</si>
  <si>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</si>
  <si>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</si>
  <si>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</si>
  <si>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</si>
  <si>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</si>
  <si>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</si>
  <si>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</si>
  <si>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</si>
  <si>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</si>
  <si>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</si>
  <si>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</si>
  <si>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</si>
  <si>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</si>
  <si>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</si>
  <si>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</si>
  <si>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</si>
  <si>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</si>
  <si>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</si>
  <si>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</si>
  <si>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</si>
  <si>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</si>
  <si>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</si>
  <si>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</si>
  <si>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</si>
  <si>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</si>
  <si>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</si>
  <si>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</si>
  <si>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</si>
  <si>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</si>
  <si>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</si>
  <si>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</si>
  <si>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</si>
  <si>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</si>
  <si>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</si>
  <si>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</si>
  <si>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</si>
  <si>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</si>
  <si>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</si>
  <si>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</si>
  <si>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</si>
  <si>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</si>
  <si>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</si>
  <si>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</si>
  <si>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</si>
  <si>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</si>
  <si>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</si>
  <si>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</si>
  <si>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</si>
  <si>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</si>
  <si>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</si>
  <si>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</si>
  <si>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</si>
  <si>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</si>
  <si>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</si>
  <si>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</si>
  <si>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</si>
  <si>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</si>
  <si>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</si>
  <si>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</si>
  <si>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</si>
  <si>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</si>
  <si>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</si>
  <si>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</si>
  <si>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</si>
  <si>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</si>
  <si>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</si>
  <si>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</si>
  <si>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</si>
  <si>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</si>
  <si>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</si>
  <si>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</si>
  <si>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</si>
  <si>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</si>
  <si>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</si>
  <si>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</si>
  <si>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</si>
  <si>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</si>
  <si>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</si>
  <si>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</si>
  <si>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</si>
  <si>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</si>
  <si>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</si>
  <si>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</si>
  <si>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</si>
  <si>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</si>
  <si>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</si>
  <si>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</si>
  <si>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</si>
  <si>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</si>
  <si>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</si>
  <si>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</si>
  <si>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</si>
  <si>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</si>
  <si>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</si>
  <si>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</si>
  <si>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</si>
  <si>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</si>
  <si>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</si>
  <si>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</si>
  <si>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</si>
  <si>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</si>
  <si>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</si>
  <si>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</si>
  <si>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</si>
  <si>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</si>
  <si>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</si>
  <si>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</si>
  <si>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</si>
  <si>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</si>
  <si>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</si>
  <si>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</si>
  <si>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</si>
  <si>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</si>
  <si>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</si>
  <si>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</si>
  <si>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</si>
  <si>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</si>
  <si>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</si>
  <si>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</si>
  <si>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</si>
  <si>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</si>
  <si>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</si>
  <si>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</si>
  <si>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</si>
  <si>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</si>
  <si>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</si>
  <si>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</si>
  <si>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</si>
  <si>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</si>
  <si>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</si>
  <si>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</si>
  <si>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</si>
  <si>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</si>
  <si>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</si>
  <si>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</si>
  <si>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</si>
  <si>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</si>
  <si>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</si>
  <si>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</si>
  <si>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</si>
  <si>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</si>
  <si>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</si>
  <si>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</si>
  <si>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</si>
  <si>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</si>
  <si>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</si>
  <si>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</si>
  <si>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</si>
  <si>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</si>
  <si>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</si>
  <si>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</si>
  <si>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</si>
  <si>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</si>
  <si>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</si>
  <si>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</si>
  <si>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</si>
  <si>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</si>
  <si>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</si>
  <si>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</si>
  <si>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</si>
  <si>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</si>
  <si>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</si>
  <si>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</si>
  <si>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</si>
  <si>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</si>
  <si>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</si>
  <si>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</si>
  <si>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</si>
  <si>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</si>
  <si>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</si>
  <si>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</si>
  <si>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</si>
  <si>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</si>
  <si>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</si>
  <si>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</si>
  <si>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</si>
  <si>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</si>
  <si>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</si>
  <si>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</si>
  <si>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</si>
  <si>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</si>
  <si>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</si>
  <si>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</si>
  <si>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</si>
  <si>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</si>
  <si>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</si>
  <si>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</si>
  <si>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</si>
  <si>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</si>
  <si>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</si>
  <si>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</si>
  <si>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</si>
  <si>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</si>
  <si>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</si>
  <si>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</si>
  <si>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</si>
  <si>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</si>
  <si>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</si>
  <si>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</si>
  <si>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</si>
  <si>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</si>
  <si>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</si>
  <si>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</si>
  <si>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</si>
  <si>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</si>
  <si>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</si>
  <si>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</si>
  <si>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</si>
  <si>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</si>
  <si>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</si>
  <si>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</si>
  <si>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</si>
  <si>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</si>
  <si>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</si>
  <si>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</si>
  <si>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</si>
  <si>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</si>
  <si>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</si>
  <si>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</si>
  <si>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</si>
  <si>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</si>
  <si>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</si>
  <si>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</si>
  <si>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</si>
  <si>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</si>
  <si>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</si>
  <si>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</si>
  <si>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</si>
  <si>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</si>
  <si>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</si>
  <si>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</si>
  <si>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</si>
  <si>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</si>
  <si>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</si>
  <si>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</si>
  <si>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</si>
  <si>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</si>
  <si>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</si>
  <si>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</si>
  <si>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</si>
  <si>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</si>
  <si>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</si>
  <si>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</si>
  <si>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</si>
  <si>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</si>
  <si>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</si>
  <si>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</si>
  <si>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</si>
  <si>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</si>
  <si>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</si>
  <si>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</si>
  <si>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</si>
  <si>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</si>
  <si>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</si>
  <si>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</si>
  <si>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</si>
  <si>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</si>
  <si>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</si>
  <si>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</si>
  <si>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</si>
  <si>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</si>
  <si>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</si>
  <si>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</si>
  <si>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</si>
  <si>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</si>
  <si>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</si>
  <si>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</si>
  <si>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</si>
  <si>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</si>
  <si>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</si>
  <si>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</si>
  <si>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</si>
  <si>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</si>
  <si>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</si>
  <si>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</si>
  <si>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</si>
  <si>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</si>
  <si>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</si>
  <si>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</si>
  <si>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</si>
  <si>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</si>
  <si>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</si>
  <si>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</si>
  <si>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</si>
  <si>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</si>
  <si>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</si>
  <si>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</si>
  <si>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</si>
  <si>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</si>
  <si>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</si>
  <si>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</si>
  <si>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</si>
  <si>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</si>
  <si>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</si>
  <si>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</si>
  <si>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</si>
  <si>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</si>
  <si>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</si>
  <si>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</si>
  <si>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</si>
  <si>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</si>
  <si>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</si>
  <si>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</si>
  <si>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</si>
  <si>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</si>
  <si>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</si>
  <si>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</si>
  <si>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</si>
  <si>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</si>
  <si>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</si>
  <si>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</si>
  <si>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</si>
  <si>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</si>
  <si>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</si>
  <si>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</si>
  <si>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</si>
  <si>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</si>
  <si>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</si>
  <si>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</si>
  <si>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</si>
  <si>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</si>
  <si>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</si>
  <si>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</si>
  <si>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</si>
  <si>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</si>
  <si>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</si>
  <si>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</si>
  <si>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</si>
  <si>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</si>
  <si>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</si>
  <si>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</si>
  <si>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</si>
  <si>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</si>
  <si>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</si>
  <si>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</si>
  <si>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</si>
  <si>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</si>
  <si>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</si>
  <si>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</si>
  <si>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</si>
  <si>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</si>
  <si>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</si>
  <si>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</si>
  <si>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</si>
  <si>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</si>
  <si>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</si>
  <si>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</si>
  <si>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</si>
  <si>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</si>
  <si>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</si>
  <si>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</si>
  <si>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</si>
  <si>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</si>
  <si>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</si>
  <si>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</si>
  <si>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</si>
  <si>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</si>
  <si>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</si>
  <si>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</si>
  <si>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</si>
  <si>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</si>
  <si>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</si>
  <si>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</si>
  <si>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</si>
  <si>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</si>
  <si>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</si>
  <si>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</si>
  <si>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</si>
  <si>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</si>
  <si>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</si>
  <si>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</si>
  <si>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</si>
  <si>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</si>
  <si>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</si>
  <si>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</si>
  <si>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</si>
  <si>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</si>
  <si>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</si>
  <si>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</si>
  <si>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</si>
  <si>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</si>
  <si>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</si>
  <si>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</si>
  <si>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</si>
  <si>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</si>
  <si>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</si>
  <si>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</si>
  <si>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</si>
  <si>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</si>
  <si>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</si>
  <si>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</si>
  <si>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</si>
  <si>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</si>
  <si>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</si>
  <si>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</si>
  <si>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</si>
  <si>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</si>
  <si>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</si>
  <si>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</si>
  <si>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</si>
  <si>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</si>
  <si>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</si>
  <si>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</si>
  <si>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</si>
  <si>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</si>
  <si>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</si>
  <si>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</si>
  <si>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</si>
  <si>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</si>
  <si>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</si>
  <si>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</si>
  <si>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</si>
  <si>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</si>
  <si>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</si>
  <si>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</si>
  <si>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</si>
  <si>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</si>
  <si>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</si>
  <si>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</si>
  <si>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</si>
  <si>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</si>
  <si>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</si>
  <si>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</si>
  <si>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</si>
  <si>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</si>
  <si>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</si>
  <si>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</si>
  <si>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</si>
  <si>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</si>
  <si>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</si>
  <si>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</si>
  <si>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</si>
  <si>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</si>
  <si>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</si>
  <si>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</si>
  <si>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</si>
  <si>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</si>
  <si>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</si>
  <si>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</si>
  <si>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</si>
  <si>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</si>
  <si>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</si>
  <si>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</si>
  <si>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</si>
  <si>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</si>
  <si>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</si>
  <si>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</si>
  <si>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</si>
  <si>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</si>
  <si>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</si>
  <si>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</si>
  <si>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</si>
  <si>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</si>
  <si>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</si>
  <si>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</si>
  <si>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</si>
  <si>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</si>
  <si>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</si>
  <si>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</si>
  <si>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</si>
  <si>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</si>
  <si>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</si>
  <si>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</si>
  <si>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</si>
  <si>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</si>
  <si>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</si>
  <si>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</si>
  <si>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</si>
  <si>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</si>
  <si>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</si>
  <si>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</si>
  <si>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</si>
  <si>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</si>
  <si>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</si>
  <si>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</si>
  <si>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</si>
  <si>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</si>
  <si>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</si>
  <si>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</si>
  <si>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</si>
  <si>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</si>
  <si>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</si>
  <si>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</si>
  <si>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</si>
  <si>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</si>
  <si>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</si>
  <si>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</si>
  <si>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</si>
  <si>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</si>
  <si>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</si>
  <si>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</si>
  <si>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</si>
  <si>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</si>
  <si>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</si>
  <si>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</si>
  <si>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</si>
  <si>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</si>
  <si>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</si>
  <si>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</si>
  <si>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</si>
  <si>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</si>
  <si>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</si>
  <si>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</si>
  <si>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</si>
  <si>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</si>
  <si>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</si>
  <si>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</si>
  <si>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</si>
  <si>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</si>
  <si>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</si>
  <si>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</si>
  <si>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</si>
  <si>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</si>
  <si>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</si>
  <si>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</si>
  <si>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</si>
  <si>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</si>
  <si>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</si>
  <si>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</si>
  <si>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</si>
  <si>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</si>
  <si>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</si>
  <si>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</si>
  <si>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</si>
  <si>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</si>
  <si>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</si>
  <si>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</si>
  <si>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</si>
  <si>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</si>
  <si>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</si>
  <si>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</si>
  <si>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</si>
  <si>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</si>
  <si>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</si>
  <si>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</si>
  <si>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</si>
  <si>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</si>
  <si>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</si>
  <si>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</si>
  <si>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</si>
  <si>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</si>
  <si>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</si>
  <si>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</si>
  <si>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</si>
  <si>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</si>
  <si>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</si>
  <si>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</si>
  <si>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</si>
  <si>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</si>
  <si>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</si>
  <si>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</si>
  <si>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</si>
  <si>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</si>
  <si>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</si>
  <si>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</si>
  <si>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</si>
  <si>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</si>
  <si>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</si>
  <si>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</si>
  <si>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</si>
  <si>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</si>
  <si>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</si>
  <si>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</si>
  <si>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</si>
  <si>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</si>
  <si>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</si>
  <si>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</si>
  <si>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</si>
  <si>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</si>
  <si>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</si>
  <si>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</si>
  <si>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</si>
  <si>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</si>
  <si>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</si>
  <si>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</si>
  <si>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</si>
  <si>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</si>
  <si>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</si>
  <si>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</si>
  <si>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</si>
  <si>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</si>
  <si>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</si>
  <si>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</si>
  <si>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</si>
  <si>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</si>
  <si>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</si>
  <si>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</si>
  <si>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</si>
  <si>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</si>
  <si>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</si>
  <si>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</si>
  <si>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</si>
  <si>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</si>
  <si>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</si>
  <si>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</si>
  <si>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</si>
  <si>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</si>
  <si>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</si>
  <si>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</si>
  <si>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</si>
  <si>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</si>
  <si>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</si>
  <si>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</si>
  <si>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</si>
  <si>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</si>
  <si>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</si>
  <si>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</si>
  <si>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</si>
  <si>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</si>
  <si>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</si>
  <si>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</si>
  <si>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</si>
  <si>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</si>
  <si>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</si>
  <si>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</si>
  <si>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</si>
  <si>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</si>
  <si>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</si>
  <si>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</si>
  <si>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</si>
  <si>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</si>
  <si>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</si>
  <si>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</si>
  <si>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</si>
  <si>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</si>
  <si>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</si>
  <si>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</si>
  <si>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</si>
  <si>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</si>
  <si>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</si>
  <si>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</si>
  <si>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</si>
  <si>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</si>
  <si>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</si>
  <si>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</si>
  <si>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</si>
  <si>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</si>
  <si>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</si>
  <si>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</si>
  <si>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</si>
  <si>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</si>
  <si>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</si>
  <si>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</si>
  <si>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</si>
  <si>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</si>
  <si>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</si>
  <si>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</si>
  <si>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</si>
  <si>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</si>
  <si>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</si>
  <si>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</si>
  <si>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</si>
  <si>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</si>
  <si>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</si>
  <si>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</si>
  <si>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</si>
  <si>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</si>
  <si>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</si>
  <si>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</si>
  <si>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</si>
  <si>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</si>
  <si>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</si>
  <si>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</si>
  <si>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</si>
  <si>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</si>
  <si>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</si>
  <si>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</si>
  <si>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</si>
  <si>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</si>
  <si>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</si>
  <si>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</si>
  <si>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</si>
  <si>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</si>
  <si>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</si>
  <si>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</si>
  <si>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</si>
  <si>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</si>
  <si>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</si>
  <si>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</si>
  <si>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</si>
  <si>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</si>
  <si>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</si>
  <si>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</si>
  <si>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</si>
  <si>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</si>
  <si>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</si>
  <si>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</si>
  <si>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</si>
  <si>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</si>
  <si>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</si>
  <si>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</si>
  <si>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</si>
  <si>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</si>
  <si>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</si>
  <si>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</si>
  <si>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</si>
  <si>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</si>
  <si>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</si>
  <si>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</si>
  <si>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</si>
  <si>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</si>
  <si>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</si>
  <si>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</si>
  <si>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</si>
  <si>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</si>
  <si>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</si>
  <si>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</si>
  <si>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</si>
  <si>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</si>
  <si>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</si>
  <si>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</si>
  <si>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</si>
  <si>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</si>
  <si>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</si>
  <si>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</si>
  <si>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</si>
  <si>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</si>
  <si>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</si>
  <si>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</si>
  <si>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</si>
  <si>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</si>
  <si>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</si>
  <si>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</si>
  <si>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</si>
  <si>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</si>
  <si>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</si>
  <si>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</si>
  <si>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</si>
  <si>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</si>
  <si>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</si>
  <si>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</si>
  <si>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</si>
  <si>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</si>
  <si>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</si>
  <si>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</si>
  <si>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</si>
  <si>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</si>
  <si>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</si>
  <si>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</si>
  <si>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</si>
  <si>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</si>
  <si>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</si>
  <si>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</si>
  <si>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</si>
  <si>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</si>
  <si>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</si>
  <si>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</si>
  <si>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</si>
  <si>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</si>
  <si>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</si>
  <si>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</si>
  <si>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</si>
  <si>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</si>
  <si>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</si>
  <si>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</si>
  <si>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</si>
  <si>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</si>
  <si>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</si>
  <si>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</si>
  <si>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</si>
  <si>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</si>
  <si>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</si>
  <si>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</si>
  <si>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</si>
  <si>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</si>
  <si>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</si>
  <si>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</si>
  <si>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</si>
  <si>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</si>
  <si>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</si>
  <si>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</si>
  <si>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</si>
  <si>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</si>
  <si>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</si>
  <si>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</si>
  <si>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</si>
  <si>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</si>
  <si>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</si>
  <si>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</si>
  <si>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</si>
  <si>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</si>
  <si>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</si>
  <si>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</si>
  <si>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</si>
  <si>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</si>
  <si>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</si>
  <si>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</si>
  <si>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</si>
  <si>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</si>
  <si>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</si>
  <si>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</si>
  <si>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</si>
  <si>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</si>
  <si>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</si>
  <si>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</si>
  <si>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</si>
  <si>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</si>
  <si>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</si>
  <si>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</si>
  <si>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</si>
  <si>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</si>
  <si>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</si>
  <si>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</si>
  <si>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</si>
  <si>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</si>
  <si>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</si>
  <si>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</si>
  <si>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</si>
  <si>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</si>
  <si>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</si>
  <si>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</si>
  <si>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</si>
  <si>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</si>
  <si>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</si>
  <si>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</si>
  <si>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</si>
  <si>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</si>
  <si>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</si>
  <si>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</si>
  <si>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</si>
  <si>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</si>
  <si>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</si>
  <si>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</si>
  <si>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</si>
  <si>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</si>
  <si>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</si>
  <si>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</si>
  <si>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</si>
  <si>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</si>
  <si>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</si>
  <si>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</si>
  <si>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</si>
  <si>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</si>
  <si>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</si>
  <si>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</si>
  <si>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</si>
  <si>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</si>
  <si>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</si>
  <si>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</si>
  <si>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</si>
  <si>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</si>
  <si>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</si>
  <si>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</si>
  <si>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</si>
  <si>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</si>
  <si>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</si>
  <si>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</si>
  <si>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</si>
  <si>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</si>
  <si>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</si>
  <si>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</si>
  <si>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</si>
  <si>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</si>
  <si>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</si>
  <si>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</si>
  <si>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</si>
  <si>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</si>
  <si>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</si>
  <si>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</si>
  <si>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</si>
  <si>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</si>
  <si>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</si>
  <si>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</si>
  <si>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</si>
  <si>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</si>
  <si>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</si>
  <si>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</si>
  <si>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</si>
  <si>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</si>
  <si>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</si>
  <si>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</si>
  <si>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</si>
  <si>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</si>
  <si>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</si>
  <si>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</si>
  <si>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</si>
  <si>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</si>
  <si>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</si>
  <si>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</si>
  <si>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</si>
  <si>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</si>
  <si>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</si>
  <si>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</si>
  <si>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</si>
  <si>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</si>
  <si>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</si>
  <si>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</si>
  <si>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</si>
  <si>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</si>
  <si>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</si>
  <si>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</si>
  <si>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</si>
  <si>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</si>
  <si>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</si>
  <si>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</si>
  <si>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</si>
  <si>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</si>
  <si>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</si>
  <si>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</si>
  <si>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</si>
  <si>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</si>
  <si>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</si>
  <si>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</si>
  <si>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</si>
  <si>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</si>
  <si>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</si>
  <si>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</si>
  <si>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</si>
  <si>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</si>
  <si>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</si>
  <si>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</si>
  <si>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</si>
  <si>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</si>
  <si>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</si>
  <si>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</si>
  <si>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</si>
  <si>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</si>
  <si>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</si>
  <si>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</si>
  <si>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</si>
  <si>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</si>
  <si>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</si>
  <si>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</si>
  <si>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</si>
  <si>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</si>
  <si>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</si>
  <si>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</si>
  <si>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</si>
  <si>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</si>
  <si>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</si>
  <si>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</si>
  <si>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</si>
  <si>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</si>
  <si>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</si>
  <si>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</si>
  <si>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</si>
  <si>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</si>
  <si>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</si>
  <si>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</si>
  <si>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</si>
  <si>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</si>
  <si>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</si>
  <si>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</si>
  <si>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</si>
  <si>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</si>
  <si>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</si>
  <si>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</si>
  <si>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</si>
  <si>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</si>
  <si>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</si>
  <si>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</si>
  <si>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</si>
  <si>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</si>
  <si>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</si>
  <si>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</si>
  <si>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</si>
  <si>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</si>
  <si>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</si>
  <si>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</si>
  <si>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</si>
  <si>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</si>
  <si>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</si>
  <si>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</si>
  <si>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</si>
  <si>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</si>
  <si>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</si>
  <si>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</si>
  <si>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</si>
  <si>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</si>
  <si>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</si>
  <si>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</si>
  <si>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</si>
  <si>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</si>
  <si>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</si>
  <si>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</si>
  <si>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</si>
  <si>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</si>
  <si>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</si>
  <si>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</si>
  <si>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</si>
  <si>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</si>
  <si>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</si>
  <si>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</si>
  <si>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</si>
  <si>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</si>
  <si>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</si>
  <si>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</si>
  <si>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</si>
  <si>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</si>
  <si>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</si>
  <si>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</si>
  <si>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</si>
  <si>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</si>
  <si>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</si>
  <si>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</si>
  <si>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</si>
  <si>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</si>
  <si>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</si>
  <si>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</si>
  <si>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</si>
  <si>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</si>
  <si>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</si>
  <si>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</si>
  <si>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</si>
  <si>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</si>
  <si>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</si>
  <si>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</si>
  <si>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</si>
  <si>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</si>
  <si>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</si>
  <si>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</si>
  <si>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</si>
  <si>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</si>
  <si>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</si>
  <si>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</si>
  <si>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</si>
  <si>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</si>
  <si>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</si>
  <si>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</si>
  <si>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</si>
  <si>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</si>
  <si>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</si>
  <si>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</si>
  <si>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</si>
  <si>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</si>
  <si>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</si>
  <si>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</si>
  <si>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</si>
  <si>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</si>
  <si>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</si>
  <si>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</si>
  <si>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</si>
  <si>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</si>
  <si>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</si>
  <si>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</si>
  <si>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</si>
  <si>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</si>
  <si>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</si>
  <si>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</si>
  <si>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</si>
  <si>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</si>
  <si>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</si>
  <si>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</si>
  <si>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</si>
  <si>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</si>
  <si>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</si>
  <si>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</si>
  <si>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</si>
  <si>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</si>
  <si>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</si>
  <si>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</si>
  <si>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</si>
  <si>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</si>
  <si>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</si>
  <si>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</si>
  <si>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</si>
  <si>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</si>
  <si>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</si>
  <si>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</si>
  <si>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</si>
  <si>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</si>
  <si>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</si>
  <si>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</si>
  <si>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</si>
  <si>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</si>
  <si>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</si>
  <si>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</si>
  <si>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</si>
  <si>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</si>
  <si>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</si>
  <si>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</si>
  <si>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</si>
  <si>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</si>
  <si>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</si>
  <si>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</si>
  <si>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</si>
  <si>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</si>
  <si>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</si>
  <si>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</si>
  <si>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</si>
  <si>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</si>
  <si>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</si>
  <si>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</si>
  <si>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</si>
  <si>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</si>
  <si>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</si>
  <si>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</si>
  <si>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</si>
  <si>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</si>
  <si>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</si>
  <si>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</si>
  <si>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</si>
  <si>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</si>
  <si>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</si>
  <si>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</si>
  <si>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</si>
  <si>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</si>
  <si>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</si>
  <si>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</si>
  <si>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</si>
  <si>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</si>
  <si>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</si>
  <si>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</si>
  <si>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</si>
  <si>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</si>
  <si>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</si>
  <si>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</si>
  <si>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</si>
  <si>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</si>
  <si>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</si>
  <si>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</si>
  <si>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</si>
  <si>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</si>
  <si>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</si>
  <si>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</si>
  <si>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</si>
  <si>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</si>
  <si>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</si>
  <si>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</si>
  <si>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</si>
  <si>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</si>
  <si>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</si>
  <si>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</si>
  <si>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</si>
  <si>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</si>
  <si>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</si>
  <si>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</si>
  <si>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</si>
  <si>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</si>
  <si>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</si>
  <si>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</si>
  <si>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</si>
  <si>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</si>
  <si>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</si>
  <si>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</si>
  <si>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</si>
  <si>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</si>
  <si>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</si>
  <si>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</si>
  <si>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</si>
  <si>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</si>
  <si>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</si>
  <si>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</si>
  <si>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</si>
  <si>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</si>
  <si>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</si>
  <si>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</si>
  <si>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</si>
  <si>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</si>
  <si>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</si>
  <si>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</si>
  <si>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</si>
  <si>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</si>
  <si>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</si>
  <si>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</si>
  <si>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</si>
  <si>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</si>
  <si>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</si>
  <si>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</si>
  <si>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</si>
  <si>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</si>
  <si>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</si>
  <si>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</si>
  <si>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</si>
  <si>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</si>
  <si>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</si>
  <si>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</si>
  <si>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</si>
  <si>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</si>
  <si>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</si>
  <si>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</si>
  <si>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</si>
  <si>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</si>
  <si>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</si>
  <si>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</si>
  <si>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</si>
  <si>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</si>
  <si>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</si>
  <si>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</si>
  <si>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</si>
  <si>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</si>
  <si>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</si>
  <si>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</si>
  <si>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</si>
  <si>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</si>
  <si>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</si>
  <si>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</si>
  <si>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</si>
  <si>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</si>
  <si>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</si>
  <si>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</si>
  <si>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</si>
  <si>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</si>
  <si>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</si>
  <si>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</si>
  <si>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</si>
  <si>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</si>
  <si>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</si>
  <si>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</si>
  <si>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</si>
  <si>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</si>
  <si>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</si>
  <si>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</si>
  <si>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</si>
  <si>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</si>
  <si>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</si>
  <si>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</si>
  <si>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</si>
  <si>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</si>
  <si>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</si>
  <si>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</si>
  <si>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</si>
  <si>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</si>
  <si>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</si>
  <si>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</si>
  <si>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</si>
  <si>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</si>
  <si>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</si>
  <si>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</si>
  <si>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</si>
  <si>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</si>
  <si>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</si>
  <si>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</si>
  <si>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</si>
  <si>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</si>
  <si>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</si>
  <si>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</si>
  <si>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</si>
  <si>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</si>
  <si>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</si>
  <si>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</si>
  <si>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</si>
  <si>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</si>
  <si>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</si>
  <si>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</si>
  <si>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</si>
  <si>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</si>
  <si>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</si>
  <si>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</si>
  <si>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</si>
  <si>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</si>
  <si>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</si>
  <si>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</si>
  <si>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</si>
  <si>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</si>
  <si>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</si>
  <si>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</si>
  <si>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</si>
  <si>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</si>
  <si>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</si>
  <si>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</si>
  <si>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</si>
  <si>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</si>
  <si>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</si>
  <si>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</si>
  <si>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</si>
  <si>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</si>
  <si>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</si>
  <si>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</si>
  <si>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</si>
  <si>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</si>
  <si>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</si>
  <si>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</si>
  <si>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</si>
  <si>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</si>
  <si>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</si>
  <si>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</si>
  <si>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</si>
  <si>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</si>
  <si>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</si>
  <si>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</si>
  <si>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</si>
  <si>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</si>
  <si>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</si>
  <si>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</si>
  <si>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</si>
  <si>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</si>
  <si>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</si>
  <si>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</si>
  <si>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</si>
  <si>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</si>
  <si>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</si>
  <si>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</si>
  <si>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</si>
  <si>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</si>
  <si>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</si>
  <si>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</si>
  <si>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</si>
  <si>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</si>
  <si>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</si>
  <si>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</si>
  <si>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</si>
  <si>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</si>
  <si>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</si>
  <si>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</si>
  <si>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</si>
  <si>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</si>
  <si>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</si>
  <si>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</si>
  <si>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</si>
  <si>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</si>
  <si>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</si>
  <si>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</si>
  <si>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</si>
  <si>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</si>
  <si>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</si>
  <si>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</si>
  <si>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</si>
  <si>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</si>
  <si>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</si>
  <si>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</si>
  <si>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</si>
  <si>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</si>
  <si>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</si>
  <si>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</si>
  <si>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</si>
  <si>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</si>
  <si>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</si>
  <si>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</si>
  <si>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</si>
  <si>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</si>
  <si>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</si>
  <si>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</si>
  <si>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</si>
  <si>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</si>
  <si>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</si>
  <si>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</si>
  <si>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</si>
  <si>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</si>
  <si>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</si>
  <si>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</si>
  <si>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</si>
  <si>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</si>
  <si>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</si>
  <si>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</si>
  <si>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</si>
  <si>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</si>
  <si>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</si>
  <si>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</si>
  <si>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</si>
  <si>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</si>
  <si>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</si>
  <si>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</si>
  <si>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</si>
  <si>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</si>
  <si>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</si>
  <si>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</si>
  <si>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</si>
  <si>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</si>
  <si>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</si>
  <si>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</si>
  <si>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</si>
  <si>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</si>
  <si>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</si>
  <si>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</si>
  <si>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</si>
  <si>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</si>
  <si>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</si>
  <si>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</si>
  <si>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</si>
  <si>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</si>
  <si>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</si>
  <si>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</si>
  <si>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</si>
  <si>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</si>
  <si>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</si>
  <si>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</si>
  <si>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</si>
  <si>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</si>
  <si>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</si>
  <si>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</si>
  <si>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</si>
  <si>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</si>
  <si>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</si>
  <si>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</si>
  <si>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</si>
  <si>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</si>
  <si>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</si>
  <si>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</si>
  <si>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</si>
  <si>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</si>
  <si>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</si>
  <si>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</si>
  <si>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</si>
  <si>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</si>
  <si>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</si>
  <si>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</si>
  <si>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</si>
  <si>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</si>
  <si>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</si>
  <si>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</si>
  <si>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</si>
  <si>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</si>
  <si>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</si>
  <si>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</si>
  <si>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</si>
  <si>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</si>
  <si>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</si>
  <si>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</si>
  <si>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</si>
  <si>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</si>
  <si>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</si>
  <si>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</si>
  <si>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</si>
  <si>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</si>
  <si>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</si>
  <si>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</si>
  <si>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</si>
  <si>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</si>
  <si>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</si>
  <si>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</si>
  <si>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</si>
  <si>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</si>
  <si>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</si>
  <si>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</si>
  <si>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</si>
  <si>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</si>
  <si>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</si>
  <si>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</si>
  <si>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</si>
  <si>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</si>
  <si>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</si>
  <si>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</si>
  <si>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</si>
  <si>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</si>
  <si>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</si>
  <si>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</si>
  <si>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</si>
  <si>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</si>
  <si>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</si>
  <si>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</si>
  <si>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</si>
  <si>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</si>
  <si>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</si>
  <si>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</si>
  <si>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</si>
  <si>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</si>
  <si>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</si>
  <si>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</si>
  <si>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</si>
  <si>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</si>
  <si>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</si>
  <si>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</si>
  <si>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</si>
  <si>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</si>
  <si>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</si>
  <si>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</si>
  <si>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</si>
  <si>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</si>
  <si>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</si>
  <si>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</si>
  <si>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</si>
  <si>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</si>
  <si>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</si>
  <si>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</si>
  <si>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</si>
  <si>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</si>
  <si>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</si>
  <si>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</si>
  <si>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</si>
  <si>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</si>
  <si>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</si>
  <si>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</si>
  <si>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</si>
  <si>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</si>
  <si>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</si>
  <si>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</si>
  <si>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</si>
  <si>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</si>
  <si>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</si>
  <si>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</si>
  <si>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</si>
  <si>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</si>
  <si>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</si>
  <si>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</si>
  <si>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</si>
  <si>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</si>
  <si>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</si>
  <si>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</si>
  <si>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</si>
  <si>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</si>
  <si>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</si>
  <si>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</si>
  <si>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</si>
  <si>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</si>
  <si>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</si>
  <si>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</si>
  <si>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</si>
  <si>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</si>
  <si>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</si>
  <si>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</si>
  <si>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</si>
  <si>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</si>
  <si>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</si>
  <si>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</si>
  <si>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</si>
  <si>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</si>
  <si>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</si>
  <si>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</si>
  <si>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</si>
  <si>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</si>
  <si>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</si>
  <si>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</si>
  <si>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</si>
  <si>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</si>
  <si>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</si>
  <si>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</si>
  <si>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</si>
  <si>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</si>
  <si>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</si>
  <si>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</si>
  <si>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</si>
  <si>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</si>
  <si>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</si>
  <si>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</si>
  <si>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</si>
  <si>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</si>
  <si>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</si>
  <si>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</si>
  <si>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</si>
  <si>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</si>
  <si>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</si>
  <si>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</si>
  <si>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</si>
  <si>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</si>
  <si>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</si>
  <si>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</si>
  <si>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</si>
  <si>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</si>
  <si>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</si>
  <si>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</si>
  <si>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</si>
  <si>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</si>
  <si>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</si>
  <si>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</si>
  <si>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</si>
  <si>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</si>
  <si>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</si>
  <si>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</si>
  <si>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</si>
  <si>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</si>
  <si>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</si>
  <si>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</si>
  <si>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</si>
  <si>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</si>
  <si>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</si>
  <si>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</si>
  <si>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</si>
  <si>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</si>
  <si>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</si>
  <si>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</si>
  <si>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</si>
  <si>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</si>
  <si>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</si>
  <si>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</si>
  <si>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</si>
  <si>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</si>
  <si>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</si>
  <si>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</si>
  <si>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</si>
  <si>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</si>
  <si>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</si>
  <si>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</si>
  <si>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</si>
  <si>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</si>
  <si>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</si>
  <si>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</si>
  <si>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</si>
  <si>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</si>
  <si>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</si>
  <si>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</si>
  <si>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</si>
  <si>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</si>
  <si>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</si>
  <si>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</si>
  <si>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</si>
  <si>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</si>
  <si>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</si>
  <si>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</si>
  <si>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</si>
  <si>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</si>
  <si>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</si>
  <si>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</si>
  <si>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</si>
  <si>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</si>
  <si>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</si>
  <si>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</si>
  <si>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</si>
  <si>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</si>
  <si>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</si>
  <si>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</si>
  <si>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</si>
  <si>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</si>
  <si>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</si>
  <si>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</si>
  <si>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</si>
  <si>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</si>
  <si>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</si>
  <si>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</si>
  <si>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</si>
  <si>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</si>
  <si>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</si>
  <si>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</si>
  <si>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</si>
  <si>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</si>
  <si>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</si>
  <si>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</si>
  <si>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</si>
  <si>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</si>
  <si>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</si>
  <si>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</si>
  <si>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</si>
  <si>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</si>
  <si>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</si>
  <si>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</si>
  <si>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</si>
  <si>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</si>
  <si>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</si>
  <si>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</si>
  <si>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</si>
  <si>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</si>
  <si>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</si>
  <si>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</si>
  <si>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</si>
  <si>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</si>
  <si>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</si>
  <si>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</si>
  <si>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</si>
  <si>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</si>
  <si>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</si>
  <si>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</si>
  <si>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</si>
  <si>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</si>
  <si>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</si>
  <si>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</si>
  <si>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</si>
  <si>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</si>
  <si>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</si>
  <si>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</si>
  <si>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</si>
  <si>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</si>
  <si>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</si>
  <si>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</si>
  <si>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</si>
  <si>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</si>
  <si>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</si>
  <si>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</si>
  <si>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</si>
  <si>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</si>
  <si>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</si>
  <si>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</si>
  <si>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</si>
  <si>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</si>
  <si>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</si>
  <si>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</si>
  <si>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</si>
  <si>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</si>
  <si>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</si>
  <si>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</si>
  <si>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</si>
  <si>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</si>
  <si>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</si>
  <si>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</si>
  <si>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</si>
  <si>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</si>
  <si>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</si>
  <si>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</si>
  <si>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</si>
  <si>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</si>
  <si>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</si>
  <si>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</si>
  <si>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</si>
  <si>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</si>
  <si>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</si>
  <si>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</si>
  <si>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</si>
  <si>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</si>
  <si>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</si>
  <si>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</si>
  <si>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</si>
  <si>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</si>
  <si>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</si>
  <si>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</si>
  <si>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</si>
  <si>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</si>
  <si>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</si>
  <si>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</si>
  <si>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</si>
  <si>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</si>
  <si>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</si>
  <si>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</si>
  <si>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</si>
  <si>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</si>
  <si>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</si>
  <si>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</si>
  <si>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</si>
  <si>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</si>
  <si>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</si>
  <si>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</si>
  <si>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</si>
  <si>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</si>
  <si>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</si>
  <si>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</si>
  <si>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</si>
  <si>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</si>
  <si>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</si>
  <si>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</si>
  <si>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</si>
  <si>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</si>
  <si>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</si>
  <si>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</si>
  <si>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</si>
  <si>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</si>
  <si>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</si>
  <si>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</si>
  <si>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</si>
  <si>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</si>
  <si>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</si>
  <si>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</si>
  <si>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</si>
  <si>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</si>
  <si>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</si>
  <si>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</si>
  <si>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</si>
  <si>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</si>
  <si>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</si>
  <si>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</si>
  <si>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</si>
  <si>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</si>
  <si>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</si>
  <si>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</si>
  <si>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</si>
  <si>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</si>
  <si>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</si>
  <si>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</si>
  <si>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</si>
  <si>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</si>
  <si>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</si>
  <si>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</si>
  <si>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</si>
  <si>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</si>
  <si>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</si>
  <si>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</si>
  <si>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</si>
  <si>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</si>
  <si>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</si>
  <si>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</si>
  <si>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</si>
  <si>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</si>
  <si>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</si>
  <si>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</si>
  <si>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</si>
  <si>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</si>
  <si>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</si>
  <si>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</si>
  <si>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</si>
  <si>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</si>
  <si>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</si>
  <si>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</si>
  <si>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</si>
  <si>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</si>
  <si>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</si>
  <si>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</si>
  <si>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</si>
  <si>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</si>
  <si>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</si>
  <si>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</si>
  <si>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</si>
  <si>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</si>
  <si>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</si>
  <si>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</si>
  <si>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</si>
  <si>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</si>
  <si>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</si>
  <si>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</si>
  <si>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</si>
  <si>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</si>
  <si>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</si>
  <si>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</si>
  <si>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</si>
  <si>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</si>
  <si>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</si>
  <si>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</si>
  <si>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</si>
  <si>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</si>
  <si>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</si>
  <si>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</si>
  <si>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</si>
  <si>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</si>
  <si>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</si>
  <si>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</si>
  <si>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</si>
  <si>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</si>
  <si>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</si>
  <si>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</si>
  <si>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</si>
  <si>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</si>
  <si>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</si>
  <si>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</si>
  <si>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</si>
  <si>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</si>
  <si>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</si>
  <si>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</si>
  <si>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</si>
  <si>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</si>
  <si>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</si>
  <si>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</si>
  <si>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</si>
  <si>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</si>
  <si>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</si>
  <si>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</si>
  <si>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</si>
  <si>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</si>
  <si>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</si>
  <si>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</si>
  <si>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</si>
  <si>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</si>
  <si>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</si>
  <si>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</si>
  <si>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</si>
  <si>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</si>
  <si>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</si>
  <si>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</si>
  <si>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</si>
  <si>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</si>
  <si>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</si>
  <si>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</si>
  <si>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</si>
  <si>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</si>
  <si>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</si>
  <si>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</si>
  <si>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</si>
  <si>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</si>
  <si>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</si>
  <si>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</si>
  <si>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</si>
  <si>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</si>
  <si>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</si>
  <si>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</si>
  <si>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</si>
  <si>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</si>
  <si>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</si>
  <si>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</si>
  <si>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</si>
  <si>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</si>
  <si>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</si>
  <si>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</si>
  <si>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</si>
  <si>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</si>
  <si>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</si>
  <si>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</si>
  <si>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</si>
  <si>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</si>
  <si>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</si>
  <si>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</si>
  <si>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</si>
  <si>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</si>
  <si>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</si>
  <si>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</si>
  <si>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</si>
  <si>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</si>
  <si>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</si>
  <si>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</si>
  <si>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</si>
  <si>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</si>
  <si>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</si>
  <si>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</si>
  <si>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</si>
  <si>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</si>
  <si>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</si>
  <si>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</si>
  <si>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</si>
  <si>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</si>
  <si>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</si>
  <si>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</si>
  <si>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</si>
  <si>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</si>
  <si>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</si>
  <si>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</si>
  <si>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</si>
  <si>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</si>
  <si>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</si>
  <si>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</si>
  <si>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</si>
  <si>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</si>
  <si>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</si>
  <si>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</si>
  <si>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</si>
  <si>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</si>
  <si>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</si>
  <si>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</si>
  <si>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</si>
  <si>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</si>
  <si>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</si>
  <si>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</si>
  <si>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</si>
  <si>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</si>
  <si>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</si>
  <si>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</si>
  <si>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</si>
  <si>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</si>
  <si>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</si>
  <si>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</si>
  <si>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</si>
  <si>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</si>
  <si>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</si>
  <si>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</si>
  <si>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</si>
  <si>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</si>
  <si>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</si>
  <si>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</si>
  <si>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</si>
  <si>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</si>
  <si>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</si>
  <si>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</si>
  <si>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</si>
  <si>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</si>
  <si>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</si>
  <si>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</si>
  <si>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</si>
  <si>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</si>
  <si>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</si>
  <si>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</si>
  <si>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</si>
  <si>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</si>
  <si>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</si>
  <si>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</si>
  <si>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</si>
  <si>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</si>
  <si>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</si>
  <si>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</si>
  <si>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</si>
  <si>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</si>
  <si>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</si>
  <si>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</si>
  <si>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</si>
  <si>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</si>
  <si>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</si>
  <si>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</si>
  <si>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</si>
  <si>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</si>
  <si>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</si>
  <si>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</si>
  <si>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</si>
  <si>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</si>
  <si>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</si>
  <si>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</si>
  <si>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</si>
  <si>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</si>
  <si>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</si>
  <si>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</si>
  <si>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</si>
  <si>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</si>
  <si>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</si>
  <si>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</si>
  <si>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</si>
  <si>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</si>
  <si>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</si>
  <si>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</si>
  <si>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</si>
  <si>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</si>
  <si>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</si>
  <si>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</si>
  <si>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</si>
  <si>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</si>
  <si>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</si>
  <si>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</si>
  <si>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</si>
  <si>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</si>
  <si>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</si>
  <si>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</si>
  <si>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</si>
  <si>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</si>
  <si>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</si>
  <si>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</si>
  <si>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</si>
  <si>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</si>
  <si>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</si>
  <si>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</si>
  <si>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</si>
  <si>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</si>
  <si>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</si>
  <si>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</si>
  <si>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</si>
  <si>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</si>
  <si>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</si>
  <si>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</si>
  <si>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</si>
  <si>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</si>
  <si>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</si>
  <si>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</si>
  <si>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</si>
  <si>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</si>
  <si>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</si>
  <si>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</si>
  <si>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</si>
  <si>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</si>
  <si>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</si>
  <si>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</si>
  <si>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</si>
  <si>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</si>
  <si>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</si>
  <si>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</si>
  <si>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</si>
  <si>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</si>
  <si>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</si>
  <si>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</si>
  <si>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</si>
  <si>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</si>
  <si>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</si>
  <si>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</si>
  <si>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</si>
  <si>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</si>
  <si>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</si>
  <si>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</si>
  <si>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</si>
  <si>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</si>
  <si>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</si>
  <si>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</si>
  <si>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</si>
  <si>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</si>
  <si>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</si>
  <si>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</si>
  <si>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</si>
  <si>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</si>
  <si>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</si>
  <si>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</si>
  <si>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</si>
  <si>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</si>
  <si>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</si>
  <si>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</si>
  <si>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</si>
  <si>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</si>
  <si>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</si>
  <si>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</si>
  <si>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</si>
  <si>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</si>
  <si>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</si>
  <si>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</si>
  <si>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</si>
  <si>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</si>
  <si>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</si>
  <si>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</si>
  <si>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</si>
  <si>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</si>
  <si>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</si>
  <si>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</si>
  <si>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</si>
  <si>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</si>
  <si>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</si>
  <si>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</si>
  <si>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</si>
  <si>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</si>
  <si>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</si>
  <si>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</si>
  <si>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</si>
  <si>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</si>
  <si>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</si>
  <si>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</si>
  <si>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</si>
  <si>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</si>
  <si>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</si>
  <si>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</si>
  <si>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</si>
  <si>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</si>
  <si>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</si>
  <si>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</si>
  <si>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</si>
  <si>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</si>
  <si>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</si>
  <si>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</si>
  <si>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</si>
  <si>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</si>
  <si>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</si>
  <si>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</si>
  <si>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</si>
  <si>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</si>
  <si>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</si>
  <si>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</si>
  <si>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</si>
  <si>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</si>
  <si>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</si>
  <si>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</si>
  <si>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</si>
  <si>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</si>
  <si>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</si>
  <si>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</si>
  <si>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</si>
  <si>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</si>
  <si>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</si>
  <si>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</si>
  <si>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</si>
  <si>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</si>
  <si>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</si>
  <si>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</si>
  <si>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</si>
  <si>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</si>
  <si>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</si>
  <si>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</si>
  <si>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</si>
  <si>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</si>
  <si>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</si>
  <si>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</si>
  <si>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</si>
  <si>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</si>
  <si>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</si>
  <si>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</si>
  <si>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</si>
  <si>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</si>
  <si>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</si>
  <si>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</si>
  <si>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</si>
  <si>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</si>
  <si>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</si>
  <si>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</si>
  <si>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</si>
  <si>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</si>
  <si>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</si>
  <si>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</si>
  <si>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</si>
  <si>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</si>
  <si>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</si>
  <si>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</si>
  <si>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</si>
  <si>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</si>
  <si>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</si>
  <si>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</si>
  <si>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</si>
  <si>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</si>
  <si>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</si>
  <si>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</si>
  <si>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</si>
  <si>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</si>
  <si>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</si>
  <si>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</si>
  <si>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</si>
  <si>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</si>
  <si>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</si>
  <si>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</si>
  <si>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</si>
  <si>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</si>
  <si>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</si>
  <si>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</si>
  <si>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</si>
  <si>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</si>
  <si>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</si>
  <si>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</si>
  <si>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</si>
  <si>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</si>
  <si>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</si>
  <si>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</si>
  <si>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</si>
  <si>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</si>
  <si>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</si>
  <si>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</si>
  <si>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</si>
  <si>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</si>
  <si>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</si>
  <si>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</si>
  <si>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</si>
  <si>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</si>
  <si>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</si>
  <si>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</si>
  <si>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</si>
  <si>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</si>
  <si>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</si>
  <si>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</si>
  <si>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</si>
  <si>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</si>
  <si>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</si>
  <si>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</si>
  <si>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</si>
  <si>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</si>
  <si>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</si>
  <si>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</si>
  <si>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</si>
  <si>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</si>
  <si>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</si>
  <si>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</si>
  <si>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</si>
  <si>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</si>
  <si>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</si>
  <si>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</si>
  <si>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</si>
  <si>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</si>
  <si>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</si>
  <si>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</si>
  <si>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</si>
  <si>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</si>
  <si>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</si>
  <si>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</si>
  <si>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</si>
  <si>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</si>
  <si>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</si>
  <si>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</si>
  <si>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</si>
  <si>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</si>
  <si>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</si>
  <si>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</si>
  <si>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</si>
  <si>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</si>
  <si>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</si>
  <si>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</si>
  <si>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</si>
  <si>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</si>
  <si>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</si>
  <si>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</si>
  <si>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</si>
  <si>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</si>
  <si>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</si>
  <si>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</si>
  <si>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</si>
  <si>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</si>
  <si>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</si>
  <si>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</si>
  <si>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</si>
  <si>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</si>
  <si>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</si>
  <si>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</si>
  <si>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</si>
  <si>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</si>
  <si>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</si>
  <si>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</si>
  <si>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</si>
  <si>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</si>
  <si>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</si>
  <si>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</si>
  <si>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</si>
  <si>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</si>
  <si>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</si>
  <si>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</si>
  <si>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</si>
  <si>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</si>
  <si>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</si>
  <si>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</si>
  <si>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</si>
  <si>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</si>
  <si>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</si>
  <si>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</si>
  <si>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</si>
  <si>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</si>
  <si>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</si>
  <si>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</si>
  <si>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</si>
  <si>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</si>
  <si>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</si>
  <si>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</si>
  <si>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</si>
  <si>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</si>
  <si>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</si>
  <si>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</si>
  <si>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</si>
  <si>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</si>
  <si>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</si>
  <si>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</si>
  <si>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</si>
  <si>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</si>
  <si>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</si>
  <si>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</si>
  <si>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</si>
  <si>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</si>
  <si>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</si>
  <si>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</si>
  <si>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</si>
  <si>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</si>
  <si>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</si>
  <si>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</si>
  <si>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</si>
  <si>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</si>
  <si>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</si>
  <si>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</si>
  <si>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</si>
  <si>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</si>
  <si>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</si>
  <si>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</si>
  <si>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</si>
  <si>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</si>
  <si>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</si>
  <si>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</si>
  <si>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</si>
  <si>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</si>
  <si>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</si>
  <si>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</si>
  <si>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</si>
  <si>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</si>
  <si>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</si>
  <si>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</si>
  <si>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</si>
  <si>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</si>
  <si>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</si>
  <si>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</si>
  <si>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</si>
  <si>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</si>
  <si>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</si>
  <si>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</si>
  <si>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</si>
  <si>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</si>
  <si>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</si>
  <si>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</si>
  <si>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</si>
  <si>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</si>
  <si>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</si>
  <si>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</si>
  <si>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</si>
  <si>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</si>
  <si>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</si>
  <si>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</si>
  <si>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</si>
  <si>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</si>
  <si>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</si>
  <si>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</si>
  <si>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</si>
  <si>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</si>
  <si>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</si>
  <si>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</si>
  <si>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</si>
  <si>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</si>
  <si>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</si>
  <si>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</si>
  <si>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</si>
  <si>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</si>
  <si>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</si>
  <si>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</si>
  <si>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</si>
  <si>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</si>
  <si>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</si>
  <si>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</si>
  <si>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</si>
  <si>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</si>
  <si>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</si>
  <si>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</si>
  <si>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</si>
  <si>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</si>
  <si>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</si>
  <si>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</si>
  <si>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</si>
  <si>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</si>
  <si>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</si>
  <si>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</si>
  <si>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</si>
  <si>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</si>
  <si>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</si>
  <si>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</si>
  <si>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</si>
  <si>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</si>
  <si>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</si>
  <si>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</si>
  <si>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</si>
  <si>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</si>
  <si>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</si>
  <si>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</si>
  <si>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</si>
  <si>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</si>
  <si>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</si>
  <si>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</si>
  <si>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</si>
  <si>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</si>
  <si>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</si>
  <si>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</si>
  <si>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</si>
  <si>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</si>
  <si>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</si>
  <si>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</si>
  <si>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</si>
  <si>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</si>
  <si>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</si>
  <si>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</si>
  <si>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</si>
  <si>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</si>
  <si>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</si>
  <si>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</si>
  <si>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</si>
  <si>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</si>
  <si>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</si>
  <si>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</si>
  <si>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</si>
  <si>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</si>
  <si>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</si>
  <si>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</si>
  <si>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</si>
  <si>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</si>
  <si>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</si>
  <si>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</si>
  <si>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</si>
  <si>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</si>
  <si>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</si>
  <si>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</si>
  <si>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</si>
  <si>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</si>
  <si>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</si>
  <si>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</si>
  <si>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</si>
  <si>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</si>
  <si>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</si>
  <si>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</si>
  <si>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</si>
  <si>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</si>
  <si>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</si>
  <si>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</si>
  <si>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</si>
  <si>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</si>
  <si>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</si>
  <si>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</si>
  <si>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</si>
  <si>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</si>
  <si>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</si>
  <si>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</si>
  <si>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</si>
  <si>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</si>
  <si>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</si>
  <si>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</si>
  <si>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</si>
  <si>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</si>
  <si>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</si>
  <si>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</si>
  <si>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</si>
  <si>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</si>
  <si>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</si>
  <si>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</si>
  <si>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</si>
  <si>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</si>
  <si>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</si>
  <si>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</si>
  <si>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</si>
  <si>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</si>
  <si>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</si>
  <si>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</si>
  <si>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</si>
  <si>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</si>
  <si>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</si>
  <si>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</si>
  <si>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</si>
  <si>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</si>
  <si>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</si>
  <si>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</si>
  <si>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</si>
  <si>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</si>
  <si>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</si>
  <si>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</si>
  <si>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</si>
  <si>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</si>
  <si>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</si>
  <si>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</si>
  <si>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</si>
  <si>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</si>
  <si>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</si>
  <si>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</si>
  <si>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</si>
  <si>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</si>
  <si>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</si>
  <si>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</si>
  <si>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</si>
  <si>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</si>
  <si>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</si>
  <si>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</si>
  <si>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</si>
  <si>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</si>
  <si>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</si>
  <si>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</si>
  <si>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</si>
  <si>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</si>
  <si>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</si>
  <si>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</si>
  <si>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</si>
  <si>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</si>
  <si>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</si>
  <si>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</si>
  <si>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</si>
  <si>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</si>
  <si>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</si>
  <si>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</si>
  <si>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</si>
  <si>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</si>
  <si>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</si>
  <si>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</si>
  <si>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</si>
  <si>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</si>
  <si>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</si>
  <si>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</si>
  <si>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</si>
  <si>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</si>
  <si>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</si>
  <si>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</si>
  <si>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</si>
  <si>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</si>
  <si>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</si>
  <si>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</si>
  <si>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</si>
  <si>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</si>
  <si>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</si>
  <si>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</si>
  <si>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</si>
  <si>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</si>
  <si>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</si>
  <si>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</si>
  <si>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</si>
  <si>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</si>
  <si>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</si>
  <si>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</si>
  <si>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</si>
  <si>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</si>
  <si>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</si>
  <si>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</si>
  <si>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</si>
  <si>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</si>
  <si>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</si>
  <si>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</si>
  <si>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</si>
  <si>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</si>
  <si>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</si>
  <si>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</si>
  <si>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</si>
  <si>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</si>
  <si>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</si>
  <si>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</si>
  <si>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</si>
  <si>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</si>
  <si>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</si>
  <si>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</si>
  <si>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</si>
  <si>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</si>
  <si>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</si>
  <si>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</si>
  <si>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</si>
  <si>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</si>
  <si>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</si>
  <si>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</si>
  <si>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</si>
  <si>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</si>
  <si>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</si>
  <si>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</si>
  <si>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</si>
  <si>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</si>
  <si>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</si>
  <si>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</si>
  <si>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</si>
  <si>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</si>
  <si>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</si>
  <si>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</si>
  <si>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</si>
  <si>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</si>
  <si>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</si>
  <si>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</si>
  <si>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</si>
  <si>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</si>
  <si>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</si>
  <si>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</si>
  <si>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</si>
  <si>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</si>
  <si>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</si>
  <si>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</si>
  <si>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</si>
  <si>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</si>
  <si>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</si>
  <si>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</si>
  <si>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</si>
  <si>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</si>
  <si>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</si>
  <si>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</si>
  <si>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</si>
  <si>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</si>
  <si>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</si>
  <si>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</si>
  <si>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</si>
  <si>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</si>
  <si>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</si>
  <si>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</si>
  <si>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</si>
  <si>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</si>
  <si>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</si>
  <si>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</si>
  <si>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</si>
  <si>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</si>
  <si>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</si>
  <si>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</si>
  <si>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</si>
  <si>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</si>
  <si>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</si>
  <si>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</si>
  <si>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</si>
  <si>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</si>
  <si>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</si>
  <si>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</si>
  <si>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</si>
  <si>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</si>
  <si>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</si>
  <si>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</si>
  <si>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</si>
  <si>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</si>
  <si>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</si>
  <si>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</si>
  <si>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</si>
  <si>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</si>
  <si>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</si>
  <si>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</si>
  <si>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</si>
  <si>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</si>
  <si>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</si>
  <si>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</si>
  <si>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</si>
  <si>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</si>
  <si>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</si>
  <si>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</si>
  <si>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</si>
  <si>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</si>
  <si>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</si>
  <si>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</si>
  <si>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</si>
  <si>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</si>
  <si>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</si>
  <si>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</si>
  <si>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</si>
  <si>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</si>
  <si>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</si>
  <si>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</si>
  <si>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</si>
  <si>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</si>
  <si>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</si>
  <si>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</si>
  <si>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</si>
  <si>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</si>
  <si>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</si>
  <si>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</si>
  <si>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</si>
  <si>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</si>
  <si>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</si>
  <si>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</si>
  <si>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</si>
  <si>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</si>
  <si>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</si>
  <si>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</si>
  <si>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</si>
  <si>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</si>
  <si>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</si>
  <si>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</si>
  <si>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</si>
  <si>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</si>
  <si>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</si>
  <si>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</si>
  <si>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</si>
  <si>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</si>
  <si>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</si>
  <si>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</si>
  <si>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</si>
  <si>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</si>
  <si>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</si>
  <si>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</si>
  <si>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</si>
  <si>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</si>
  <si>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</si>
  <si>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</si>
  <si>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</si>
  <si>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</si>
  <si>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</si>
  <si>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</si>
  <si>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</si>
  <si>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</si>
  <si>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</si>
  <si>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</si>
  <si>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</si>
  <si>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</si>
  <si>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</si>
  <si>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</si>
  <si>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</si>
  <si>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</si>
  <si>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</si>
  <si>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</si>
  <si>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</si>
  <si>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</si>
  <si>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</si>
  <si>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</si>
  <si>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</si>
  <si>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</si>
  <si>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</si>
  <si>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</si>
  <si>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</si>
  <si>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</si>
  <si>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</si>
  <si>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</si>
  <si>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</si>
  <si>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</si>
  <si>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</si>
  <si>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</si>
  <si>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</si>
  <si>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</si>
  <si>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</si>
  <si>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</si>
  <si>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</si>
  <si>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</si>
  <si>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</si>
  <si>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</si>
  <si>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</si>
  <si>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</si>
  <si>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</si>
  <si>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</si>
  <si>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</si>
  <si>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</si>
  <si>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</si>
  <si>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</si>
  <si>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</si>
  <si>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</si>
  <si>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</si>
  <si>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</si>
  <si>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</si>
  <si>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</si>
  <si>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</si>
  <si>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</si>
  <si>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</si>
  <si>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</si>
  <si>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</si>
  <si>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</si>
  <si>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</si>
  <si>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</si>
  <si>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</si>
  <si>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</si>
  <si>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</si>
  <si>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</si>
  <si>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</si>
  <si>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</si>
  <si>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</si>
  <si>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</si>
  <si>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</si>
  <si>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</si>
  <si>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</si>
  <si>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</si>
  <si>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</si>
  <si>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</si>
  <si>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</si>
  <si>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</si>
  <si>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</si>
  <si>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</si>
  <si>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</si>
  <si>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</si>
  <si>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</si>
  <si>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</si>
  <si>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</si>
  <si>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</si>
  <si>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</si>
  <si>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</si>
  <si>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</si>
  <si>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</si>
  <si>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</si>
  <si>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</si>
  <si>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</si>
  <si>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</si>
  <si>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</si>
  <si>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</si>
  <si>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</si>
  <si>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</si>
  <si>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</si>
  <si>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</si>
  <si>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</si>
  <si>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</si>
  <si>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</si>
  <si>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</si>
  <si>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</si>
  <si>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</si>
  <si>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</si>
  <si>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</si>
  <si>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</si>
  <si>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</si>
  <si>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</si>
  <si>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</si>
  <si>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</si>
  <si>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</si>
  <si>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</si>
  <si>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</si>
  <si>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</si>
  <si>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</si>
  <si>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</si>
  <si>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</si>
  <si>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</si>
  <si>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</si>
  <si>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</si>
  <si>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</si>
  <si>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</si>
  <si>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</si>
  <si>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</si>
  <si>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</si>
  <si>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</si>
  <si>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</si>
  <si>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</si>
  <si>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</si>
  <si>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</si>
  <si>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</si>
  <si>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</si>
  <si>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</si>
  <si>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</si>
  <si>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</si>
  <si>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</si>
  <si>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</si>
  <si>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</si>
  <si>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</si>
  <si>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</si>
  <si>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</si>
  <si>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</si>
  <si>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</si>
  <si>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</si>
  <si>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</si>
  <si>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</si>
  <si>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</si>
  <si>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</si>
  <si>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</si>
  <si>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</si>
  <si>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</si>
  <si>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</si>
  <si>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</si>
  <si>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</si>
  <si>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</si>
  <si>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</si>
  <si>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</si>
  <si>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</si>
  <si>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</si>
  <si>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</si>
  <si>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</si>
  <si>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</si>
  <si>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</si>
  <si>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</si>
  <si>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</si>
  <si>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</si>
  <si>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</si>
  <si>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</si>
  <si>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</si>
  <si>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</si>
  <si>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</si>
  <si>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</si>
  <si>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</si>
  <si>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</si>
  <si>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</si>
  <si>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</si>
  <si>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</si>
  <si>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</si>
  <si>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</si>
  <si>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</si>
  <si>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</si>
  <si>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</si>
  <si>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</si>
  <si>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</si>
  <si>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</si>
  <si>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</si>
  <si>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</si>
  <si>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</si>
  <si>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</si>
  <si>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</si>
  <si>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</si>
  <si>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</si>
  <si>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</si>
  <si>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</si>
  <si>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</si>
  <si>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</si>
  <si>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</si>
  <si>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</si>
  <si>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</si>
  <si>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</si>
  <si>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</si>
  <si>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</si>
  <si>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</si>
  <si>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</si>
  <si>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</si>
  <si>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</si>
  <si>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</si>
  <si>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</si>
  <si>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</si>
  <si>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</si>
  <si>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</si>
  <si>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</si>
  <si>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</si>
  <si>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</si>
  <si>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</si>
  <si>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</si>
  <si>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</si>
  <si>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</si>
  <si>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</si>
  <si>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</si>
  <si>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</si>
  <si>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</si>
  <si>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</si>
  <si>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</si>
  <si>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</si>
  <si>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</si>
  <si>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</si>
  <si>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</si>
  <si>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</si>
  <si>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</si>
  <si>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</si>
  <si>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</si>
  <si>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</si>
  <si>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</si>
  <si>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</si>
  <si>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</si>
  <si>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</si>
  <si>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</si>
  <si>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</si>
  <si>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</si>
  <si>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</si>
  <si>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</si>
  <si>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</si>
  <si>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</si>
  <si>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</si>
  <si>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</si>
  <si>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</si>
  <si>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</si>
  <si>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</si>
  <si>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</si>
  <si>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</si>
  <si>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</si>
  <si>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</si>
  <si>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</si>
  <si>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</si>
  <si>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</si>
  <si>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</si>
  <si>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</si>
  <si>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</si>
  <si>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</si>
  <si>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</si>
  <si>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</si>
  <si>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</si>
  <si>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</si>
  <si>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</si>
  <si>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</si>
  <si>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</si>
  <si>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</si>
  <si>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</si>
  <si>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</si>
  <si>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</si>
  <si>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</si>
  <si>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</si>
  <si>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</si>
  <si>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</si>
  <si>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</si>
  <si>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</si>
  <si>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</si>
  <si>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</si>
  <si>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</si>
  <si>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</si>
  <si>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</si>
  <si>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</si>
  <si>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</si>
  <si>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</si>
  <si>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</si>
  <si>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</si>
  <si>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</si>
  <si>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</si>
  <si>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</si>
  <si>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</si>
  <si>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</si>
  <si>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</si>
  <si>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</si>
  <si>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</si>
  <si>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</si>
  <si>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</si>
  <si>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</si>
  <si>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</si>
  <si>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</si>
  <si>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</si>
  <si>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</si>
  <si>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</si>
  <si>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</si>
  <si>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</si>
  <si>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</si>
  <si>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</si>
  <si>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</si>
  <si>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</si>
  <si>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</si>
  <si>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</si>
  <si>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</si>
  <si>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</si>
  <si>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</si>
  <si>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</si>
  <si>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</si>
  <si>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</si>
  <si>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</si>
  <si>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</si>
  <si>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</si>
  <si>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</si>
  <si>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</si>
  <si>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</si>
  <si>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</si>
  <si>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</si>
  <si>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</si>
  <si>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</si>
  <si>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</si>
  <si>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</si>
  <si>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</si>
  <si>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</si>
  <si>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</si>
  <si>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</si>
  <si>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</si>
  <si>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</si>
  <si>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</si>
  <si>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</si>
  <si>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</si>
  <si>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</si>
  <si>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</si>
  <si>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</si>
  <si>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</si>
  <si>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</si>
  <si>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</si>
  <si>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</si>
  <si>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</si>
  <si>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</si>
  <si>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</si>
  <si>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</si>
  <si>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</si>
  <si>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</si>
  <si>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</si>
  <si>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</si>
  <si>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</si>
  <si>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</si>
  <si>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</si>
  <si>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</si>
  <si>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</si>
  <si>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</si>
  <si>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</si>
  <si>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</si>
  <si>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</si>
  <si>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</si>
  <si>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</si>
  <si>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</si>
  <si>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</si>
  <si>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</si>
  <si>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</si>
  <si>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</si>
  <si>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</si>
  <si>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</si>
  <si>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</si>
  <si>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</si>
  <si>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</si>
  <si>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</si>
  <si>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</si>
  <si>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</si>
  <si>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</si>
  <si>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</si>
  <si>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</si>
  <si>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</si>
  <si>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</si>
  <si>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</si>
  <si>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</si>
  <si>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</si>
  <si>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</si>
  <si>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</si>
  <si>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</si>
  <si>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</si>
  <si>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</si>
  <si>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</si>
  <si>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</si>
  <si>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</si>
  <si>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</si>
  <si>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</si>
  <si>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</si>
  <si>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</si>
  <si>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</si>
  <si>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</si>
  <si>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</si>
  <si>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</si>
  <si>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</si>
  <si>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</si>
  <si>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</si>
  <si>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</si>
  <si>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</si>
  <si>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</si>
  <si>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</si>
  <si>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</si>
  <si>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</si>
  <si>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</si>
  <si>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</si>
  <si>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</si>
  <si>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</si>
  <si>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</si>
  <si>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</si>
  <si>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</si>
  <si>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</si>
  <si>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</si>
  <si>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</si>
  <si>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</si>
  <si>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</si>
  <si>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</si>
  <si>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</si>
  <si>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</si>
  <si>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</si>
  <si>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</si>
  <si>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</si>
  <si>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</si>
  <si>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</si>
  <si>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</si>
  <si>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</si>
  <si>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</si>
  <si>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</si>
  <si>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</si>
  <si>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</si>
  <si>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</si>
  <si>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</si>
  <si>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</si>
  <si>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</si>
  <si>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</si>
  <si>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</si>
  <si>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</si>
  <si>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</si>
  <si>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</si>
  <si>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</si>
  <si>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</si>
  <si>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</si>
  <si>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</si>
  <si>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</si>
  <si>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</si>
  <si>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</si>
  <si>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</si>
  <si>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</si>
  <si>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</si>
  <si>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</si>
  <si>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</si>
  <si>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</si>
  <si>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</si>
  <si>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</si>
  <si>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</si>
  <si>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</si>
  <si>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</si>
  <si>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</si>
  <si>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</si>
  <si>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</si>
  <si>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</si>
  <si>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</si>
  <si>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</si>
  <si>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</si>
  <si>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</si>
  <si>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</si>
  <si>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</si>
  <si>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</si>
  <si>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</si>
  <si>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</si>
  <si>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</si>
  <si>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</si>
  <si>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</si>
  <si>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</si>
  <si>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</si>
  <si>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</si>
  <si>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</si>
  <si>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</si>
  <si>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</si>
  <si>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</si>
  <si>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</si>
  <si>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</si>
  <si>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</si>
  <si>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</si>
  <si>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</si>
  <si>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</si>
  <si>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</si>
  <si>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</si>
  <si>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</si>
  <si>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</si>
  <si>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</si>
  <si>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animation</t>
  </si>
  <si>
    <t>documentary</t>
  </si>
  <si>
    <t>drama</t>
  </si>
  <si>
    <t>science fiction</t>
  </si>
  <si>
    <t>shorts</t>
  </si>
  <si>
    <t>television</t>
  </si>
  <si>
    <t>film &amp; video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</si>
  <si>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</si>
  <si>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</si>
  <si>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</si>
  <si>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</si>
  <si>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</si>
  <si>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</si>
  <si>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</si>
  <si>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</si>
  <si>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</si>
  <si>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</si>
  <si>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</si>
  <si>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</si>
  <si>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</si>
  <si>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</si>
  <si>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</si>
  <si>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</si>
  <si>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</si>
  <si>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</si>
  <si>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</si>
  <si>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mobile games</t>
  </si>
  <si>
    <t>video games</t>
  </si>
  <si>
    <t>tabletop games</t>
  </si>
  <si>
    <t>games</t>
  </si>
  <si>
    <t>art books</t>
  </si>
  <si>
    <t>audio</t>
  </si>
  <si>
    <t>food trucks</t>
  </si>
  <si>
    <t>musical</t>
  </si>
  <si>
    <t>space exploration</t>
  </si>
  <si>
    <t>spaces</t>
  </si>
  <si>
    <t>translations</t>
  </si>
  <si>
    <t>wearables</t>
  </si>
  <si>
    <t>web</t>
  </si>
  <si>
    <t>world music</t>
  </si>
  <si>
    <t>children's books</t>
  </si>
  <si>
    <t>faith</t>
  </si>
  <si>
    <t>fiction</t>
  </si>
  <si>
    <t>gadgets</t>
  </si>
  <si>
    <t>indie rock</t>
  </si>
  <si>
    <t>jazz</t>
  </si>
  <si>
    <t>makerspaces</t>
  </si>
  <si>
    <t>nature</t>
  </si>
  <si>
    <t>people</t>
  </si>
  <si>
    <t>photobooks</t>
  </si>
  <si>
    <t>places</t>
  </si>
  <si>
    <t>plays</t>
  </si>
  <si>
    <t>restaurants</t>
  </si>
  <si>
    <t>small batch</t>
  </si>
  <si>
    <t>classical music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</si>
  <si>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</si>
  <si>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</si>
  <si>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</si>
  <si>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</si>
  <si>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</si>
  <si>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</si>
  <si>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</si>
  <si>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Goal</t>
  </si>
  <si>
    <t>food</t>
  </si>
  <si>
    <t>journalism</t>
  </si>
  <si>
    <t>music</t>
  </si>
  <si>
    <t>photography</t>
  </si>
  <si>
    <t>publishing</t>
  </si>
  <si>
    <t>technology</t>
  </si>
  <si>
    <t>theater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</si>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</sst>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5" tint="-0.499984740745262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[20191218_ExcelHomework_STOK.xlsx]Category - 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- 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3-4049-A3E0-D0134C556EE4}"/>
            </c:ext>
          </c:extLst>
        </c:ser>
        <c:ser>
          <c:idx val="1"/>
          <c:order val="1"/>
          <c:tx>
            <c:strRef>
              <c:f>'Category - 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- 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3-4049-A3E0-D0134C556EE4}"/>
            </c:ext>
          </c:extLst>
        </c:ser>
        <c:ser>
          <c:idx val="2"/>
          <c:order val="2"/>
          <c:tx>
            <c:strRef>
              <c:f>'Category - Pivot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- 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43-4049-A3E0-D0134C556EE4}"/>
            </c:ext>
          </c:extLst>
        </c:ser>
        <c:ser>
          <c:idx val="3"/>
          <c:order val="3"/>
          <c:tx>
            <c:strRef>
              <c:f>'Category - Pivot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- 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43-4049-A3E0-D0134C556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027320"/>
        <c:axId val="569030272"/>
      </c:barChart>
      <c:catAx>
        <c:axId val="569027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30272"/>
        <c:crosses val="autoZero"/>
        <c:auto val="1"/>
        <c:lblAlgn val="ctr"/>
        <c:lblOffset val="100"/>
        <c:noMultiLvlLbl val="0"/>
      </c:catAx>
      <c:valAx>
        <c:axId val="5690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State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2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[20191218_ExcelHomework_STOK.xlsx]Subcategory - 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- 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-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- 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1-40F2-A53F-9827E240DDBB}"/>
            </c:ext>
          </c:extLst>
        </c:ser>
        <c:ser>
          <c:idx val="1"/>
          <c:order val="1"/>
          <c:tx>
            <c:strRef>
              <c:f>'Subcategory - 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-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- 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1-40F2-A53F-9827E240DDBB}"/>
            </c:ext>
          </c:extLst>
        </c:ser>
        <c:ser>
          <c:idx val="2"/>
          <c:order val="2"/>
          <c:tx>
            <c:strRef>
              <c:f>'Subcategory - 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-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- 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1-40F2-A53F-9827E240DDBB}"/>
            </c:ext>
          </c:extLst>
        </c:ser>
        <c:ser>
          <c:idx val="3"/>
          <c:order val="3"/>
          <c:tx>
            <c:strRef>
              <c:f>'Subcategory - 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-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- 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81-40F2-A53F-9827E240D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054544"/>
        <c:axId val="569057824"/>
      </c:barChart>
      <c:catAx>
        <c:axId val="56905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57824"/>
        <c:crosses val="autoZero"/>
        <c:auto val="1"/>
        <c:lblAlgn val="ctr"/>
        <c:lblOffset val="100"/>
        <c:noMultiLvlLbl val="0"/>
      </c:catAx>
      <c:valAx>
        <c:axId val="5690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5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[20191218_ExcelHomework_STOK.xlsx]Outcomes - 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- 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- 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C-4B25-89FD-DA013343A3BA}"/>
            </c:ext>
          </c:extLst>
        </c:ser>
        <c:ser>
          <c:idx val="1"/>
          <c:order val="1"/>
          <c:tx>
            <c:strRef>
              <c:f>'Outcomes - 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- 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EC-4B25-89FD-DA013343A3BA}"/>
            </c:ext>
          </c:extLst>
        </c:ser>
        <c:ser>
          <c:idx val="2"/>
          <c:order val="2"/>
          <c:tx>
            <c:strRef>
              <c:f>'Outcomes - 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- 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EC-4B25-89FD-DA013343A3BA}"/>
            </c:ext>
          </c:extLst>
        </c:ser>
        <c:ser>
          <c:idx val="3"/>
          <c:order val="3"/>
          <c:tx>
            <c:strRef>
              <c:f>'Outcomes - 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- 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EC-4B25-89FD-DA013343A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2144"/>
        <c:axId val="608963784"/>
      </c:lineChart>
      <c:catAx>
        <c:axId val="60896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Activity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3784"/>
        <c:crosses val="autoZero"/>
        <c:auto val="1"/>
        <c:lblAlgn val="ctr"/>
        <c:lblOffset val="100"/>
        <c:noMultiLvlLbl val="0"/>
      </c:catAx>
      <c:valAx>
        <c:axId val="60896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Activity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BA-4C18-A6EA-10FE7EBB584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BA-4C18-A6EA-10FE7EBB584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BA-4C18-A6EA-10FE7EBB5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398856"/>
        <c:axId val="575397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8BA-4C18-A6EA-10FE7EBB584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BA-4C18-A6EA-10FE7EBB584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BA-4C18-A6EA-10FE7EBB584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8BA-4C18-A6EA-10FE7EBB584B}"/>
                  </c:ext>
                </c:extLst>
              </c15:ser>
            </c15:filteredLineSeries>
          </c:ext>
        </c:extLst>
      </c:lineChart>
      <c:catAx>
        <c:axId val="575398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Tiers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97544"/>
        <c:crosses val="autoZero"/>
        <c:auto val="1"/>
        <c:lblAlgn val="ctr"/>
        <c:lblOffset val="100"/>
        <c:noMultiLvlLbl val="0"/>
      </c:catAx>
      <c:valAx>
        <c:axId val="57539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Attained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9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666755</xdr:colOff>
      <xdr:row>3</xdr:row>
      <xdr:rowOff>1</xdr:rowOff>
    </xdr:from>
    <xdr:to>
      <xdr:col>22</xdr:col>
      <xdr:colOff>190500</xdr:colOff>
      <xdr:row>26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AD042-8F74-40BF-BBC3-6F150BDEF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471486</xdr:colOff>
      <xdr:row>3</xdr:row>
      <xdr:rowOff>33335</xdr:rowOff>
    </xdr:from>
    <xdr:to>
      <xdr:col>24</xdr:col>
      <xdr:colOff>409574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2957E-77A4-4797-BC19-88D3641C5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490536</xdr:colOff>
      <xdr:row>3</xdr:row>
      <xdr:rowOff>4761</xdr:rowOff>
    </xdr:from>
    <xdr:to>
      <xdr:col>18</xdr:col>
      <xdr:colOff>523874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686507-895D-4D4A-8BC2-9092C3935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100011</xdr:rowOff>
    </xdr:from>
    <xdr:to>
      <xdr:col>8</xdr:col>
      <xdr:colOff>19050</xdr:colOff>
      <xdr:row>34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4564AB-2BC1-4197-8196-E18C2A709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i" refreshedDate="43816.510101388893" createdVersion="6" refreshedVersion="6" minRefreshableVersion="3" recordCount="4115" xr:uid="{0DA21F5B-8C56-461B-88CE-87B14EA173B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i" refreshedDate="43822.494500115739" createdVersion="6" refreshedVersion="6" minRefreshableVersion="3" recordCount="4115" xr:uid="{CE2BF5B4-92B5-48C4-9A45-F9B81B6563A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E1BF0-9E24-4273-AF47-41F5B839254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617C0-4E88-40F4-BA5E-22DCB1A83B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4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DEA89-17FC-4C09-98C1-48C55DB057D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6C3D-497E-437E-A0D4-35808E5EBE5E}">
  <dimension ref="A2:F15"/>
  <sheetViews>
    <sheetView workbookViewId="0">
      <selection activeCell="G13" sqref="G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 x14ac:dyDescent="0.25">
      <c r="A2" s="7" t="s">
        <v>8223</v>
      </c>
      <c r="B2" t="s">
        <v>8313</v>
      </c>
    </row>
    <row r="4" spans="1:6" x14ac:dyDescent="0.25">
      <c r="A4" s="7" t="s">
        <v>8312</v>
      </c>
      <c r="B4" s="7" t="s">
        <v>8316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8336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25">
      <c r="A7" s="8" t="s">
        <v>8393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6" x14ac:dyDescent="0.25">
      <c r="A8" s="8" t="s">
        <v>8359</v>
      </c>
      <c r="B8" s="6">
        <v>80</v>
      </c>
      <c r="C8" s="6">
        <v>140</v>
      </c>
      <c r="D8" s="6"/>
      <c r="E8" s="6"/>
      <c r="F8" s="6">
        <v>220</v>
      </c>
    </row>
    <row r="9" spans="1:6" x14ac:dyDescent="0.25">
      <c r="A9" s="8" t="s">
        <v>8394</v>
      </c>
      <c r="B9" s="6"/>
      <c r="C9" s="6"/>
      <c r="D9" s="6">
        <v>24</v>
      </c>
      <c r="E9" s="6"/>
      <c r="F9" s="6">
        <v>24</v>
      </c>
    </row>
    <row r="10" spans="1:6" x14ac:dyDescent="0.25">
      <c r="A10" s="8" t="s">
        <v>8395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25">
      <c r="A11" s="8" t="s">
        <v>8396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25">
      <c r="A12" s="8" t="s">
        <v>8397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6" x14ac:dyDescent="0.25">
      <c r="A13" s="8" t="s">
        <v>8398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6" x14ac:dyDescent="0.25">
      <c r="A14" s="8" t="s">
        <v>8399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6" x14ac:dyDescent="0.25">
      <c r="A15" s="8" t="s">
        <v>8311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61EFF-66D9-4694-BAD5-EF729F2AA9DE}">
  <dimension ref="A1:F47"/>
  <sheetViews>
    <sheetView workbookViewId="0">
      <selection activeCell="Z5" sqref="Z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8313</v>
      </c>
    </row>
    <row r="2" spans="1:6" x14ac:dyDescent="0.25">
      <c r="A2" s="7" t="s">
        <v>8400</v>
      </c>
      <c r="B2" t="s">
        <v>8313</v>
      </c>
    </row>
    <row r="4" spans="1:6" x14ac:dyDescent="0.25">
      <c r="A4" s="7" t="s">
        <v>8312</v>
      </c>
      <c r="B4" s="7" t="s">
        <v>8316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8330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8360</v>
      </c>
      <c r="B7" s="6"/>
      <c r="C7" s="6"/>
      <c r="D7" s="6">
        <v>20</v>
      </c>
      <c r="E7" s="6"/>
      <c r="F7" s="6">
        <v>20</v>
      </c>
    </row>
    <row r="8" spans="1:6" x14ac:dyDescent="0.25">
      <c r="A8" s="8" t="s">
        <v>8361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8370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8384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8" t="s">
        <v>8331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8" t="s">
        <v>8332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8385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8" t="s">
        <v>8371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8" t="s">
        <v>8372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8362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8" t="s">
        <v>8373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8386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8" t="s">
        <v>8374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8" t="s">
        <v>8375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8376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8" t="s">
        <v>8387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8" t="s">
        <v>8356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8363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8" t="s">
        <v>8377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8388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8" t="s">
        <v>8378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8379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8" t="s">
        <v>8380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8381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8" t="s">
        <v>8389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8" t="s">
        <v>8390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8" t="s">
        <v>8382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8391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8" t="s">
        <v>8333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8" t="s">
        <v>8334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8" t="s">
        <v>8383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8" t="s">
        <v>8364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8" t="s">
        <v>8365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8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8" t="s">
        <v>8335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8" t="s">
        <v>8366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8" t="s">
        <v>8357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8367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8" t="s">
        <v>8368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8" t="s">
        <v>8369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8" t="s">
        <v>8311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7409-059B-4652-8F22-7CA4E44FE599}">
  <dimension ref="A1:F18"/>
  <sheetViews>
    <sheetView workbookViewId="0">
      <selection activeCell="D18" sqref="B18: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8308</v>
      </c>
      <c r="B1" t="s">
        <v>8313</v>
      </c>
    </row>
    <row r="2" spans="1:6" x14ac:dyDescent="0.25">
      <c r="A2" s="7" t="s">
        <v>8329</v>
      </c>
      <c r="B2" t="s">
        <v>8313</v>
      </c>
    </row>
    <row r="4" spans="1:6" x14ac:dyDescent="0.25">
      <c r="A4" s="7" t="s">
        <v>8312</v>
      </c>
      <c r="B4" s="7" t="s">
        <v>8316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5">
      <c r="A7" s="8" t="s">
        <v>8324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5">
      <c r="A8" s="8" t="s">
        <v>8325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5">
      <c r="A9" s="8" t="s">
        <v>8326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5">
      <c r="A10" s="8" t="s">
        <v>8317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5">
      <c r="A11" s="8" t="s">
        <v>8327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5">
      <c r="A12" s="8" t="s">
        <v>8318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5">
      <c r="A13" s="8" t="s">
        <v>8319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5">
      <c r="A14" s="8" t="s">
        <v>8320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5">
      <c r="A15" s="8" t="s">
        <v>8321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5">
      <c r="A16" s="8" t="s">
        <v>8322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5">
      <c r="A17" s="8" t="s">
        <v>8328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5">
      <c r="A18" s="8" t="s">
        <v>8311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style="10" bestFit="1" customWidth="1"/>
    <col min="16" max="16" width="16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8314</v>
      </c>
      <c r="T1" s="1" t="s">
        <v>8315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ROUND(((E2/D2)*100),0)</f>
        <v>137</v>
      </c>
      <c r="P2" s="5">
        <f t="shared" ref="P2:P65" si="1">E2/L2</f>
        <v>63.917582417582416</v>
      </c>
      <c r="Q2" t="str">
        <f>LEFT($N2,FIND("/", $N2)-1)</f>
        <v>film &amp; video</v>
      </c>
      <c r="R2" t="str">
        <f t="shared" ref="R2:R65" si="2">RIGHT($N2,LEN($N2)-FIND("/", $N2))</f>
        <v>television</v>
      </c>
      <c r="S2" s="9">
        <f t="shared" ref="S2:S65" si="3">(((J2/60)/60)/24)+DATE(1970,1,1)</f>
        <v>42177.007071759261</v>
      </c>
      <c r="T2" s="9">
        <f t="shared" ref="T2:T65" si="4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143</v>
      </c>
      <c r="P3" s="5">
        <f t="shared" si="1"/>
        <v>185.48101265822785</v>
      </c>
      <c r="Q3" t="str">
        <f t="shared" ref="Q3:Q66" si="5">LEFT(N3,FIND("/", N3)-1)</f>
        <v>film &amp; video</v>
      </c>
      <c r="R3" t="str">
        <f t="shared" si="2"/>
        <v>television</v>
      </c>
      <c r="S3" s="9">
        <f t="shared" si="3"/>
        <v>42766.600497685184</v>
      </c>
      <c r="T3" s="9">
        <f t="shared" si="4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5">
        <f t="shared" si="1"/>
        <v>15</v>
      </c>
      <c r="Q4" t="str">
        <f t="shared" si="5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104</v>
      </c>
      <c r="P5" s="5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123</v>
      </c>
      <c r="P6" s="5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110</v>
      </c>
      <c r="P7" s="5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</v>
      </c>
      <c r="P8" s="5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</v>
      </c>
      <c r="P9" s="5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</v>
      </c>
      <c r="P10" s="5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126</v>
      </c>
      <c r="P11" s="5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101</v>
      </c>
      <c r="P12" s="5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121</v>
      </c>
      <c r="P13" s="5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</v>
      </c>
      <c r="P14" s="5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160</v>
      </c>
      <c r="P15" s="5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101</v>
      </c>
      <c r="P16" s="5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107</v>
      </c>
      <c r="P17" s="5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</v>
      </c>
      <c r="P18" s="5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101</v>
      </c>
      <c r="P19" s="5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</v>
      </c>
      <c r="P20" s="5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</v>
      </c>
      <c r="P21" s="5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</v>
      </c>
      <c r="P22" s="5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</v>
      </c>
      <c r="P23" s="5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</v>
      </c>
      <c r="P24" s="5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119</v>
      </c>
      <c r="P25" s="5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109</v>
      </c>
      <c r="P26" s="5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</v>
      </c>
      <c r="P27" s="5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</v>
      </c>
      <c r="P28" s="5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112</v>
      </c>
      <c r="P29" s="5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</v>
      </c>
      <c r="P30" s="5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</v>
      </c>
      <c r="P31" s="5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</v>
      </c>
      <c r="P32" s="5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5">
        <f t="shared" si="1"/>
        <v>13</v>
      </c>
      <c r="Q33" t="str">
        <f t="shared" si="5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</v>
      </c>
      <c r="P34" s="5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</v>
      </c>
      <c r="P35" s="5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</v>
      </c>
      <c r="P36" s="5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167</v>
      </c>
      <c r="P37" s="5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</v>
      </c>
      <c r="P38" s="5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</v>
      </c>
      <c r="P39" s="5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</v>
      </c>
      <c r="P40" s="5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131</v>
      </c>
      <c r="P41" s="5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</v>
      </c>
      <c r="P42" s="5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5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142</v>
      </c>
      <c r="P44" s="5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309</v>
      </c>
      <c r="P45" s="5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5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5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</v>
      </c>
      <c r="P48" s="5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108</v>
      </c>
      <c r="P49" s="5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108</v>
      </c>
      <c r="P50" s="5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5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5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</v>
      </c>
      <c r="P53" s="5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</v>
      </c>
      <c r="P54" s="5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110</v>
      </c>
      <c r="P55" s="5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5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129</v>
      </c>
      <c r="P57" s="5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</v>
      </c>
      <c r="P58" s="5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102</v>
      </c>
      <c r="P59" s="5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103</v>
      </c>
      <c r="P60" s="5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</v>
      </c>
      <c r="P61" s="5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</v>
      </c>
      <c r="P62" s="5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</v>
      </c>
      <c r="P63" s="5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155</v>
      </c>
      <c r="P64" s="5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114</v>
      </c>
      <c r="P65" s="5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6">ROUND(((E66/D66)*100),0)</f>
        <v>173</v>
      </c>
      <c r="P66" s="5">
        <f t="shared" ref="P66:P129" si="7">E66/L66</f>
        <v>86.666666666666671</v>
      </c>
      <c r="Q66" t="str">
        <f t="shared" si="5"/>
        <v>film &amp; video</v>
      </c>
      <c r="R66" t="str">
        <f t="shared" ref="R66:R129" si="8">RIGHT($N66,LEN($N66)-FIND("/", $N66))</f>
        <v>shorts</v>
      </c>
      <c r="S66" s="9">
        <f t="shared" ref="S66:S129" si="9">(((J66/60)/60)/24)+DATE(1970,1,1)</f>
        <v>41433.01829861111</v>
      </c>
      <c r="T66" s="9">
        <f t="shared" ref="T66:T129" si="10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6"/>
        <v>108</v>
      </c>
      <c r="P67" s="5">
        <f t="shared" si="7"/>
        <v>132.05263157894737</v>
      </c>
      <c r="Q67" t="str">
        <f t="shared" ref="Q67:Q130" si="11">LEFT(N67,FIND("/", N67)-1)</f>
        <v>film &amp; video</v>
      </c>
      <c r="R67" t="str">
        <f t="shared" si="8"/>
        <v>shorts</v>
      </c>
      <c r="S67" s="9">
        <f t="shared" si="9"/>
        <v>41835.821226851855</v>
      </c>
      <c r="T67" s="9">
        <f t="shared" si="10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119</v>
      </c>
      <c r="P68" s="5">
        <f t="shared" si="7"/>
        <v>91.230769230769226</v>
      </c>
      <c r="Q68" t="str">
        <f t="shared" si="11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</v>
      </c>
      <c r="P69" s="5">
        <f t="shared" si="7"/>
        <v>116.25</v>
      </c>
      <c r="Q69" t="str">
        <f t="shared" si="11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</v>
      </c>
      <c r="P70" s="5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111</v>
      </c>
      <c r="P71" s="5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</v>
      </c>
      <c r="P72" s="5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124</v>
      </c>
      <c r="P73" s="5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</v>
      </c>
      <c r="P74" s="5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5">
        <f t="shared" si="7"/>
        <v>50</v>
      </c>
      <c r="Q75" t="str">
        <f t="shared" si="11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113</v>
      </c>
      <c r="P76" s="5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</v>
      </c>
      <c r="P77" s="5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</v>
      </c>
      <c r="P78" s="5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393</v>
      </c>
      <c r="P79" s="5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5">
        <f t="shared" si="7"/>
        <v>38.6</v>
      </c>
      <c r="Q80" t="str">
        <f t="shared" si="11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5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</v>
      </c>
      <c r="P82" s="5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5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</v>
      </c>
      <c r="P84" s="5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103</v>
      </c>
      <c r="P85" s="5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5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126</v>
      </c>
      <c r="P87" s="5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</v>
      </c>
      <c r="P88" s="5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105</v>
      </c>
      <c r="P89" s="5">
        <f t="shared" si="7"/>
        <v>104.6</v>
      </c>
      <c r="Q89" t="str">
        <f t="shared" si="11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103</v>
      </c>
      <c r="P90" s="5">
        <f t="shared" si="7"/>
        <v>60</v>
      </c>
      <c r="Q90" t="str">
        <f t="shared" si="11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</v>
      </c>
      <c r="P91" s="5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</v>
      </c>
      <c r="P92" s="5">
        <f t="shared" si="7"/>
        <v>31.375</v>
      </c>
      <c r="Q92" t="str">
        <f t="shared" si="11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5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</v>
      </c>
      <c r="P94" s="5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111</v>
      </c>
      <c r="P95" s="5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5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</v>
      </c>
      <c r="P97" s="5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115</v>
      </c>
      <c r="P98" s="5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</v>
      </c>
      <c r="P99" s="5">
        <f t="shared" si="7"/>
        <v>53.125</v>
      </c>
      <c r="Q99" t="str">
        <f t="shared" si="11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</v>
      </c>
      <c r="P100" s="5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</v>
      </c>
      <c r="P101" s="5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5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5">
        <f t="shared" si="7"/>
        <v>100</v>
      </c>
      <c r="Q103" t="str">
        <f t="shared" si="11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128</v>
      </c>
      <c r="P104" s="5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</v>
      </c>
      <c r="P105" s="5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5">
        <f t="shared" si="7"/>
        <v>60</v>
      </c>
      <c r="Q106" t="str">
        <f t="shared" si="11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</v>
      </c>
      <c r="P107" s="5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101</v>
      </c>
      <c r="P108" s="5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</v>
      </c>
      <c r="P109" s="5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247</v>
      </c>
      <c r="P110" s="5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220</v>
      </c>
      <c r="P111" s="5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131</v>
      </c>
      <c r="P112" s="5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155</v>
      </c>
      <c r="P113" s="5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5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5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</v>
      </c>
      <c r="P116" s="5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</v>
      </c>
      <c r="P117" s="5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114</v>
      </c>
      <c r="P118" s="5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</v>
      </c>
      <c r="P119" s="5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</v>
      </c>
      <c r="P120" s="5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105</v>
      </c>
      <c r="P121" s="5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0</v>
      </c>
      <c r="P122" s="5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0</v>
      </c>
      <c r="P123" s="5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5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</v>
      </c>
      <c r="P125" s="5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5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</v>
      </c>
      <c r="P127" s="5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6</v>
      </c>
      <c r="P128" s="5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</v>
      </c>
      <c r="P129" s="5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12">ROUND(((E130/D130)*100),0)</f>
        <v>2</v>
      </c>
      <c r="P130" s="5">
        <f t="shared" ref="P130:P193" si="13">E130/L130</f>
        <v>311.16666666666669</v>
      </c>
      <c r="Q130" t="str">
        <f t="shared" si="11"/>
        <v>film &amp; video</v>
      </c>
      <c r="R130" t="str">
        <f t="shared" ref="R130:R193" si="14">RIGHT($N130,LEN($N130)-FIND("/", $N130))</f>
        <v>science fiction</v>
      </c>
      <c r="S130" s="9">
        <f t="shared" ref="S130:S193" si="15">(((J130/60)/60)/24)+DATE(1970,1,1)</f>
        <v>42628.22792824074</v>
      </c>
      <c r="T130" s="9">
        <f t="shared" ref="T130:T193" si="16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12"/>
        <v>0</v>
      </c>
      <c r="P131" s="5" t="e">
        <f t="shared" si="13"/>
        <v>#DIV/0!</v>
      </c>
      <c r="Q131" t="str">
        <f t="shared" ref="Q131:Q194" si="17">LEFT(N131,FIND("/", N131)-1)</f>
        <v>film &amp; video</v>
      </c>
      <c r="R131" t="str">
        <f t="shared" si="14"/>
        <v>science fiction</v>
      </c>
      <c r="S131" s="9">
        <f t="shared" si="15"/>
        <v>41882.937303240738</v>
      </c>
      <c r="T131" s="9">
        <f t="shared" si="16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5" t="e">
        <f t="shared" si="13"/>
        <v>#DIV/0!</v>
      </c>
      <c r="Q132" t="str">
        <f t="shared" si="17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5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10</v>
      </c>
      <c r="P134" s="5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5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5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</v>
      </c>
      <c r="P137" s="5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5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5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</v>
      </c>
      <c r="P140" s="5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5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5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11</v>
      </c>
      <c r="P143" s="5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</v>
      </c>
      <c r="P144" s="5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5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28</v>
      </c>
      <c r="P146" s="5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8</v>
      </c>
      <c r="P147" s="5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1</v>
      </c>
      <c r="P148" s="5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5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</v>
      </c>
      <c r="P150" s="5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1</v>
      </c>
      <c r="P151" s="5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</v>
      </c>
      <c r="P152" s="5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0</v>
      </c>
      <c r="P153" s="5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0</v>
      </c>
      <c r="P154" s="5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1</v>
      </c>
      <c r="P155" s="5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3</v>
      </c>
      <c r="P156" s="5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0</v>
      </c>
      <c r="P157" s="5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</v>
      </c>
      <c r="P158" s="5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</v>
      </c>
      <c r="P159" s="5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5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0</v>
      </c>
      <c r="P161" s="5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5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</v>
      </c>
      <c r="P163" s="5">
        <f t="shared" si="13"/>
        <v>5</v>
      </c>
      <c r="Q163" t="str">
        <f t="shared" si="17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16</v>
      </c>
      <c r="P164" s="5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5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1</v>
      </c>
      <c r="P166" s="5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5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5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</v>
      </c>
      <c r="P169" s="5">
        <f t="shared" si="13"/>
        <v>5.5</v>
      </c>
      <c r="Q169" t="str">
        <f t="shared" si="17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</v>
      </c>
      <c r="P170" s="5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</v>
      </c>
      <c r="P171" s="5">
        <f t="shared" si="13"/>
        <v>56</v>
      </c>
      <c r="Q171" t="str">
        <f t="shared" si="17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</v>
      </c>
      <c r="P172" s="5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0</v>
      </c>
      <c r="P173" s="5">
        <f t="shared" si="13"/>
        <v>1</v>
      </c>
      <c r="Q173" t="str">
        <f t="shared" si="17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5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5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5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</v>
      </c>
      <c r="P177" s="5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5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5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5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5">
        <f t="shared" si="13"/>
        <v>100</v>
      </c>
      <c r="Q181" t="str">
        <f t="shared" si="17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</v>
      </c>
      <c r="P182" s="5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</v>
      </c>
      <c r="P183" s="5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5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36</v>
      </c>
      <c r="P185" s="5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</v>
      </c>
      <c r="P186" s="5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6</v>
      </c>
      <c r="P187" s="5">
        <f t="shared" si="13"/>
        <v>220</v>
      </c>
      <c r="Q187" t="str">
        <f t="shared" si="17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5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5">
        <f t="shared" si="13"/>
        <v>160</v>
      </c>
      <c r="Q189" t="str">
        <f t="shared" si="17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5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0</v>
      </c>
      <c r="P191" s="5">
        <f t="shared" si="13"/>
        <v>69</v>
      </c>
      <c r="Q191" t="str">
        <f t="shared" si="17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</v>
      </c>
      <c r="P192" s="5">
        <f t="shared" si="13"/>
        <v>50</v>
      </c>
      <c r="Q192" t="str">
        <f t="shared" si="17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5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8">ROUND(((E194/D194)*100),0)</f>
        <v>0</v>
      </c>
      <c r="P194" s="5">
        <f t="shared" ref="P194:P257" si="19">E194/L194</f>
        <v>5.666666666666667</v>
      </c>
      <c r="Q194" t="str">
        <f t="shared" si="17"/>
        <v>film &amp; video</v>
      </c>
      <c r="R194" t="str">
        <f t="shared" ref="R194:R257" si="20">RIGHT($N194,LEN($N194)-FIND("/", $N194))</f>
        <v>drama</v>
      </c>
      <c r="S194" s="9">
        <f t="shared" ref="S194:S257" si="21">(((J194/60)/60)/24)+DATE(1970,1,1)</f>
        <v>41899.792037037041</v>
      </c>
      <c r="T194" s="9">
        <f t="shared" ref="T194:T257" si="22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8"/>
        <v>0</v>
      </c>
      <c r="P195" s="5" t="e">
        <f t="shared" si="19"/>
        <v>#DIV/0!</v>
      </c>
      <c r="Q195" t="str">
        <f t="shared" ref="Q195:Q258" si="23">LEFT(N195,FIND("/", N195)-1)</f>
        <v>film &amp; video</v>
      </c>
      <c r="R195" t="str">
        <f t="shared" si="20"/>
        <v>drama</v>
      </c>
      <c r="S195" s="9">
        <f t="shared" si="21"/>
        <v>41911.934791666667</v>
      </c>
      <c r="T195" s="9">
        <f t="shared" si="22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</v>
      </c>
      <c r="P196" s="5">
        <f t="shared" si="19"/>
        <v>1</v>
      </c>
      <c r="Q196" t="str">
        <f t="shared" si="23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5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42</v>
      </c>
      <c r="P198" s="5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</v>
      </c>
      <c r="P199" s="5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</v>
      </c>
      <c r="P200" s="5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5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</v>
      </c>
      <c r="P202" s="5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</v>
      </c>
      <c r="P203" s="5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5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30</v>
      </c>
      <c r="P205" s="5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51</v>
      </c>
      <c r="P206" s="5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</v>
      </c>
      <c r="P207" s="5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5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</v>
      </c>
      <c r="P209" s="5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5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5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</v>
      </c>
      <c r="P212" s="5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45</v>
      </c>
      <c r="P213" s="5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0</v>
      </c>
      <c r="P214" s="5">
        <f t="shared" si="19"/>
        <v>1</v>
      </c>
      <c r="Q214" t="str">
        <f t="shared" si="23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</v>
      </c>
      <c r="P215" s="5">
        <f t="shared" si="19"/>
        <v>20</v>
      </c>
      <c r="Q215" t="str">
        <f t="shared" si="23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0</v>
      </c>
      <c r="P216" s="5">
        <f t="shared" si="19"/>
        <v>1</v>
      </c>
      <c r="Q216" t="str">
        <f t="shared" si="23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</v>
      </c>
      <c r="P217" s="5">
        <f t="shared" si="19"/>
        <v>10</v>
      </c>
      <c r="Q217" t="str">
        <f t="shared" si="23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56</v>
      </c>
      <c r="P218" s="5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12</v>
      </c>
      <c r="P219" s="5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5">
        <f t="shared" si="19"/>
        <v>100</v>
      </c>
      <c r="Q220" t="str">
        <f t="shared" si="23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18</v>
      </c>
      <c r="P221" s="5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1</v>
      </c>
      <c r="P222" s="5">
        <f t="shared" si="19"/>
        <v>120</v>
      </c>
      <c r="Q222" t="str">
        <f t="shared" si="23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5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5">
        <f t="shared" si="19"/>
        <v>65</v>
      </c>
      <c r="Q224" t="str">
        <f t="shared" si="23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5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5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5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1</v>
      </c>
      <c r="P228" s="5">
        <f t="shared" si="19"/>
        <v>125</v>
      </c>
      <c r="Q228" t="str">
        <f t="shared" si="23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5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5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5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</v>
      </c>
      <c r="P232" s="5">
        <f t="shared" si="19"/>
        <v>30</v>
      </c>
      <c r="Q232" t="str">
        <f t="shared" si="23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5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3</v>
      </c>
      <c r="P234" s="5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5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</v>
      </c>
      <c r="P236" s="5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5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5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</v>
      </c>
      <c r="P239" s="5">
        <f t="shared" si="19"/>
        <v>50</v>
      </c>
      <c r="Q239" t="str">
        <f t="shared" si="23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5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5">
        <f t="shared" si="19"/>
        <v>50</v>
      </c>
      <c r="Q241" t="str">
        <f t="shared" si="23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108</v>
      </c>
      <c r="P242" s="5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113</v>
      </c>
      <c r="P243" s="5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</v>
      </c>
      <c r="P244" s="5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103</v>
      </c>
      <c r="P245" s="5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114</v>
      </c>
      <c r="P246" s="5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104</v>
      </c>
      <c r="P247" s="5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</v>
      </c>
      <c r="P248" s="5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</v>
      </c>
      <c r="P249" s="5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</v>
      </c>
      <c r="P250" s="5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113</v>
      </c>
      <c r="P251" s="5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106</v>
      </c>
      <c r="P252" s="5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126</v>
      </c>
      <c r="P253" s="5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185</v>
      </c>
      <c r="P254" s="5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101</v>
      </c>
      <c r="P255" s="5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117</v>
      </c>
      <c r="P256" s="5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107</v>
      </c>
      <c r="P257" s="5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24">ROUND(((E258/D258)*100),0)</f>
        <v>139</v>
      </c>
      <c r="P258" s="5">
        <f t="shared" ref="P258:P321" si="25">E258/L258</f>
        <v>65.756363636363631</v>
      </c>
      <c r="Q258" t="str">
        <f t="shared" si="23"/>
        <v>film &amp; video</v>
      </c>
      <c r="R258" t="str">
        <f t="shared" ref="R258:R321" si="26">RIGHT($N258,LEN($N258)-FIND("/", $N258))</f>
        <v>documentary</v>
      </c>
      <c r="S258" s="9">
        <f t="shared" ref="S258:S321" si="27">(((J258/60)/60)/24)+DATE(1970,1,1)</f>
        <v>41319.769293981481</v>
      </c>
      <c r="T258" s="9">
        <f t="shared" ref="T258:T321" si="28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24"/>
        <v>107</v>
      </c>
      <c r="P259" s="5">
        <f t="shared" si="25"/>
        <v>66.70405357142856</v>
      </c>
      <c r="Q259" t="str">
        <f t="shared" ref="Q259:Q322" si="29">LEFT(N259,FIND("/", N259)-1)</f>
        <v>film &amp; video</v>
      </c>
      <c r="R259" t="str">
        <f t="shared" si="26"/>
        <v>documentary</v>
      </c>
      <c r="S259" s="9">
        <f t="shared" si="27"/>
        <v>42479.626875000002</v>
      </c>
      <c r="T259" s="9">
        <f t="shared" si="28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</v>
      </c>
      <c r="P260" s="5">
        <f t="shared" si="25"/>
        <v>83.345930232558146</v>
      </c>
      <c r="Q260" t="str">
        <f t="shared" si="29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132</v>
      </c>
      <c r="P261" s="5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</v>
      </c>
      <c r="P262" s="5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</v>
      </c>
      <c r="P263" s="5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5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</v>
      </c>
      <c r="P265" s="5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</v>
      </c>
      <c r="P266" s="5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</v>
      </c>
      <c r="P267" s="5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146</v>
      </c>
      <c r="P268" s="5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132</v>
      </c>
      <c r="P269" s="5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</v>
      </c>
      <c r="P270" s="5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</v>
      </c>
      <c r="P271" s="5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153</v>
      </c>
      <c r="P272" s="5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105</v>
      </c>
      <c r="P273" s="5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</v>
      </c>
      <c r="P274" s="5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108</v>
      </c>
      <c r="P275" s="5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5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</v>
      </c>
      <c r="P277" s="5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148</v>
      </c>
      <c r="P278" s="5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</v>
      </c>
      <c r="P279" s="5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</v>
      </c>
      <c r="P280" s="5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</v>
      </c>
      <c r="P281" s="5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</v>
      </c>
      <c r="P282" s="5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121</v>
      </c>
      <c r="P283" s="5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</v>
      </c>
      <c r="P284" s="5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</v>
      </c>
      <c r="P285" s="5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105</v>
      </c>
      <c r="P286" s="5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229</v>
      </c>
      <c r="P287" s="5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</v>
      </c>
      <c r="P288" s="5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</v>
      </c>
      <c r="P289" s="5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</v>
      </c>
      <c r="P290" s="5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105</v>
      </c>
      <c r="P291" s="5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107</v>
      </c>
      <c r="P292" s="5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</v>
      </c>
      <c r="P293" s="5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102</v>
      </c>
      <c r="P294" s="5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</v>
      </c>
      <c r="P295" s="5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5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</v>
      </c>
      <c r="P297" s="5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119</v>
      </c>
      <c r="P298" s="5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101</v>
      </c>
      <c r="P299" s="5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109</v>
      </c>
      <c r="P300" s="5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179</v>
      </c>
      <c r="P301" s="5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102</v>
      </c>
      <c r="P302" s="5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119</v>
      </c>
      <c r="P303" s="5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</v>
      </c>
      <c r="P304" s="5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</v>
      </c>
      <c r="P305" s="5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232</v>
      </c>
      <c r="P306" s="5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</v>
      </c>
      <c r="P307" s="5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293</v>
      </c>
      <c r="P308" s="5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</v>
      </c>
      <c r="P309" s="5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106</v>
      </c>
      <c r="P310" s="5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119</v>
      </c>
      <c r="P311" s="5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</v>
      </c>
      <c r="P312" s="5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</v>
      </c>
      <c r="P313" s="5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112</v>
      </c>
      <c r="P314" s="5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105</v>
      </c>
      <c r="P315" s="5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</v>
      </c>
      <c r="P316" s="5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</v>
      </c>
      <c r="P317" s="5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114</v>
      </c>
      <c r="P318" s="5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101</v>
      </c>
      <c r="P319" s="5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</v>
      </c>
      <c r="P320" s="5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113</v>
      </c>
      <c r="P321" s="5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30">ROUND(((E322/D322)*100),0)</f>
        <v>107</v>
      </c>
      <c r="P322" s="5">
        <f t="shared" ref="P322:P385" si="31">E322/L322</f>
        <v>134.91139240506328</v>
      </c>
      <c r="Q322" t="str">
        <f t="shared" si="29"/>
        <v>film &amp; video</v>
      </c>
      <c r="R322" t="str">
        <f t="shared" ref="R322:R385" si="32">RIGHT($N322,LEN($N322)-FIND("/", $N322))</f>
        <v>documentary</v>
      </c>
      <c r="S322" s="9">
        <f t="shared" ref="S322:S385" si="33">(((J322/60)/60)/24)+DATE(1970,1,1)</f>
        <v>42331.551307870366</v>
      </c>
      <c r="T322" s="9">
        <f t="shared" ref="T322:T385" si="34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30"/>
        <v>103</v>
      </c>
      <c r="P323" s="5">
        <f t="shared" si="31"/>
        <v>106.62314540059347</v>
      </c>
      <c r="Q323" t="str">
        <f t="shared" ref="Q323:Q386" si="35">LEFT(N323,FIND("/", N323)-1)</f>
        <v>film &amp; video</v>
      </c>
      <c r="R323" t="str">
        <f t="shared" si="32"/>
        <v>documentary</v>
      </c>
      <c r="S323" s="9">
        <f t="shared" si="33"/>
        <v>42647.446597222224</v>
      </c>
      <c r="T323" s="9">
        <f t="shared" si="34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108</v>
      </c>
      <c r="P324" s="5">
        <f t="shared" si="31"/>
        <v>145.04301075268816</v>
      </c>
      <c r="Q324" t="str">
        <f t="shared" si="35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</v>
      </c>
      <c r="P325" s="5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102</v>
      </c>
      <c r="P326" s="5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</v>
      </c>
      <c r="P327" s="5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113</v>
      </c>
      <c r="P328" s="5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</v>
      </c>
      <c r="P329" s="5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104</v>
      </c>
      <c r="P330" s="5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106</v>
      </c>
      <c r="P331" s="5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102</v>
      </c>
      <c r="P332" s="5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107</v>
      </c>
      <c r="P333" s="5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</v>
      </c>
      <c r="P334" s="5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</v>
      </c>
      <c r="P335" s="5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</v>
      </c>
      <c r="P336" s="5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103</v>
      </c>
      <c r="P337" s="5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117</v>
      </c>
      <c r="P338" s="5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</v>
      </c>
      <c r="P339" s="5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</v>
      </c>
      <c r="P340" s="5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</v>
      </c>
      <c r="P341" s="5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</v>
      </c>
      <c r="P342" s="5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107</v>
      </c>
      <c r="P343" s="5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</v>
      </c>
      <c r="P344" s="5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</v>
      </c>
      <c r="P345" s="5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</v>
      </c>
      <c r="P346" s="5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</v>
      </c>
      <c r="P347" s="5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</v>
      </c>
      <c r="P348" s="5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112</v>
      </c>
      <c r="P349" s="5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5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107</v>
      </c>
      <c r="P351" s="5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115</v>
      </c>
      <c r="P352" s="5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</v>
      </c>
      <c r="P353" s="5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117</v>
      </c>
      <c r="P354" s="5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109</v>
      </c>
      <c r="P355" s="5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104</v>
      </c>
      <c r="P356" s="5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</v>
      </c>
      <c r="P357" s="5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103</v>
      </c>
      <c r="P358" s="5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5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</v>
      </c>
      <c r="P360" s="5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105</v>
      </c>
      <c r="P361" s="5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</v>
      </c>
      <c r="P362" s="5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</v>
      </c>
      <c r="P363" s="5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</v>
      </c>
      <c r="P364" s="5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</v>
      </c>
      <c r="P365" s="5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</v>
      </c>
      <c r="P366" s="5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104</v>
      </c>
      <c r="P367" s="5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</v>
      </c>
      <c r="P368" s="5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</v>
      </c>
      <c r="P369" s="5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</v>
      </c>
      <c r="P370" s="5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</v>
      </c>
      <c r="P371" s="5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</v>
      </c>
      <c r="P372" s="5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</v>
      </c>
      <c r="P373" s="5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</v>
      </c>
      <c r="P374" s="5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107</v>
      </c>
      <c r="P375" s="5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131</v>
      </c>
      <c r="P376" s="5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5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106</v>
      </c>
      <c r="P378" s="5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</v>
      </c>
      <c r="P379" s="5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112</v>
      </c>
      <c r="P380" s="5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</v>
      </c>
      <c r="P381" s="5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142</v>
      </c>
      <c r="P382" s="5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105</v>
      </c>
      <c r="P383" s="5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256</v>
      </c>
      <c r="P384" s="5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207</v>
      </c>
      <c r="P385" s="5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36">ROUND(((E386/D386)*100),0)</f>
        <v>112</v>
      </c>
      <c r="P386" s="5">
        <f t="shared" ref="P386:P449" si="37">E386/L386</f>
        <v>58.540469973890339</v>
      </c>
      <c r="Q386" t="str">
        <f t="shared" si="35"/>
        <v>film &amp; video</v>
      </c>
      <c r="R386" t="str">
        <f t="shared" ref="R386:R449" si="38">RIGHT($N386,LEN($N386)-FIND("/", $N386))</f>
        <v>documentary</v>
      </c>
      <c r="S386" s="9">
        <f t="shared" ref="S386:S449" si="39">(((J386/60)/60)/24)+DATE(1970,1,1)</f>
        <v>41980.781793981485</v>
      </c>
      <c r="T386" s="9">
        <f t="shared" ref="T386:T449" si="40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36"/>
        <v>106</v>
      </c>
      <c r="P387" s="5">
        <f t="shared" si="37"/>
        <v>111.79535864978902</v>
      </c>
      <c r="Q387" t="str">
        <f t="shared" ref="Q387:Q450" si="41">LEFT(N387,FIND("/", N387)-1)</f>
        <v>film &amp; video</v>
      </c>
      <c r="R387" t="str">
        <f t="shared" si="38"/>
        <v>documentary</v>
      </c>
      <c r="S387" s="9">
        <f t="shared" si="39"/>
        <v>41934.584502314814</v>
      </c>
      <c r="T387" s="9">
        <f t="shared" si="40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</v>
      </c>
      <c r="P388" s="5">
        <f t="shared" si="37"/>
        <v>46.230769230769234</v>
      </c>
      <c r="Q388" t="str">
        <f t="shared" si="41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214</v>
      </c>
      <c r="P389" s="5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</v>
      </c>
      <c r="P390" s="5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182</v>
      </c>
      <c r="P391" s="5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5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101</v>
      </c>
      <c r="P393" s="5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101</v>
      </c>
      <c r="P394" s="5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</v>
      </c>
      <c r="P395" s="5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112</v>
      </c>
      <c r="P396" s="5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</v>
      </c>
      <c r="P397" s="5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107</v>
      </c>
      <c r="P398" s="5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104</v>
      </c>
      <c r="P399" s="5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</v>
      </c>
      <c r="P400" s="5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107</v>
      </c>
      <c r="P401" s="5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</v>
      </c>
      <c r="P402" s="5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104</v>
      </c>
      <c r="P403" s="5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142</v>
      </c>
      <c r="P404" s="5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</v>
      </c>
      <c r="P405" s="5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</v>
      </c>
      <c r="P406" s="5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108</v>
      </c>
      <c r="P407" s="5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108</v>
      </c>
      <c r="P408" s="5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102</v>
      </c>
      <c r="P409" s="5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</v>
      </c>
      <c r="P410" s="5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137</v>
      </c>
      <c r="P411" s="5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</v>
      </c>
      <c r="P412" s="5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</v>
      </c>
      <c r="P413" s="5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127</v>
      </c>
      <c r="P414" s="5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</v>
      </c>
      <c r="P415" s="5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103</v>
      </c>
      <c r="P416" s="5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</v>
      </c>
      <c r="P417" s="5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</v>
      </c>
      <c r="P418" s="5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</v>
      </c>
      <c r="P419" s="5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101</v>
      </c>
      <c r="P420" s="5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</v>
      </c>
      <c r="P421" s="5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</v>
      </c>
      <c r="P422" s="5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</v>
      </c>
      <c r="P423" s="5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</v>
      </c>
      <c r="P424" s="5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1</v>
      </c>
      <c r="P425" s="5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7</v>
      </c>
      <c r="P426" s="5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0</v>
      </c>
      <c r="P427" s="5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</v>
      </c>
      <c r="P428" s="5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5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6</v>
      </c>
      <c r="P430" s="5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5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</v>
      </c>
      <c r="P432" s="5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14</v>
      </c>
      <c r="P433" s="5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10</v>
      </c>
      <c r="P434" s="5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5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5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0</v>
      </c>
      <c r="P437" s="5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5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5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</v>
      </c>
      <c r="P440" s="5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5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</v>
      </c>
      <c r="P442" s="5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5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</v>
      </c>
      <c r="P444" s="5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</v>
      </c>
      <c r="P445" s="5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5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0</v>
      </c>
      <c r="P447" s="5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</v>
      </c>
      <c r="P448" s="5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0</v>
      </c>
      <c r="P449" s="5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42">ROUND(((E450/D450)*100),0)</f>
        <v>3</v>
      </c>
      <c r="P450" s="5">
        <f t="shared" ref="P450:P513" si="43">E450/L450</f>
        <v>20.502500000000001</v>
      </c>
      <c r="Q450" t="str">
        <f t="shared" si="41"/>
        <v>film &amp; video</v>
      </c>
      <c r="R450" t="str">
        <f t="shared" ref="R450:R513" si="44">RIGHT($N450,LEN($N450)-FIND("/", $N450))</f>
        <v>animation</v>
      </c>
      <c r="S450" s="9">
        <f t="shared" ref="S450:S513" si="45">(((J450/60)/60)/24)+DATE(1970,1,1)</f>
        <v>41753.758043981477</v>
      </c>
      <c r="T450" s="9">
        <f t="shared" ref="T450:T513" si="46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42"/>
        <v>2</v>
      </c>
      <c r="P451" s="5">
        <f t="shared" si="43"/>
        <v>9</v>
      </c>
      <c r="Q451" t="str">
        <f t="shared" ref="Q451:Q514" si="47">LEFT(N451,FIND("/", N451)-1)</f>
        <v>film &amp; video</v>
      </c>
      <c r="R451" t="str">
        <f t="shared" si="44"/>
        <v>animation</v>
      </c>
      <c r="S451" s="9">
        <f t="shared" si="45"/>
        <v>41534.568113425928</v>
      </c>
      <c r="T451" s="9">
        <f t="shared" si="46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1</v>
      </c>
      <c r="P452" s="5">
        <f t="shared" si="43"/>
        <v>56.571428571428569</v>
      </c>
      <c r="Q452" t="str">
        <f t="shared" si="47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5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5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0</v>
      </c>
      <c r="P455" s="5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1</v>
      </c>
      <c r="P456" s="5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0</v>
      </c>
      <c r="P457" s="5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1</v>
      </c>
      <c r="P458" s="5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5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</v>
      </c>
      <c r="P460" s="5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0</v>
      </c>
      <c r="P461" s="5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</v>
      </c>
      <c r="P462" s="5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5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5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</v>
      </c>
      <c r="P465" s="5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0</v>
      </c>
      <c r="P466" s="5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27</v>
      </c>
      <c r="P467" s="5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1</v>
      </c>
      <c r="P468" s="5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22</v>
      </c>
      <c r="P469" s="5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5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5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</v>
      </c>
      <c r="P472" s="5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12</v>
      </c>
      <c r="P473" s="5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18</v>
      </c>
      <c r="P474" s="5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3</v>
      </c>
      <c r="P475" s="5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0</v>
      </c>
      <c r="P476" s="5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5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</v>
      </c>
      <c r="P478" s="5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5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5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33</v>
      </c>
      <c r="P481" s="5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</v>
      </c>
      <c r="P482" s="5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</v>
      </c>
      <c r="P483" s="5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</v>
      </c>
      <c r="P484" s="5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</v>
      </c>
      <c r="P485" s="5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</v>
      </c>
      <c r="P486" s="5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22</v>
      </c>
      <c r="P487" s="5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0</v>
      </c>
      <c r="P488" s="5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5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5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</v>
      </c>
      <c r="P491" s="5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5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5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5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5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</v>
      </c>
      <c r="P496" s="5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5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0</v>
      </c>
      <c r="P498" s="5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1</v>
      </c>
      <c r="P499" s="5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5</v>
      </c>
      <c r="P500" s="5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10</v>
      </c>
      <c r="P501" s="5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</v>
      </c>
      <c r="P502" s="5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5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</v>
      </c>
      <c r="P504" s="5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2</v>
      </c>
      <c r="P505" s="5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</v>
      </c>
      <c r="P506" s="5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</v>
      </c>
      <c r="P507" s="5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</v>
      </c>
      <c r="P508" s="5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</v>
      </c>
      <c r="P509" s="5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1</v>
      </c>
      <c r="P510" s="5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</v>
      </c>
      <c r="P511" s="5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5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5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48">ROUND(((E514/D514)*100),0)</f>
        <v>0</v>
      </c>
      <c r="P514" s="5">
        <f t="shared" ref="P514:P577" si="49">E514/L514</f>
        <v>5.5</v>
      </c>
      <c r="Q514" t="str">
        <f t="shared" si="47"/>
        <v>film &amp; video</v>
      </c>
      <c r="R514" t="str">
        <f t="shared" ref="R514:R577" si="50">RIGHT($N514,LEN($N514)-FIND("/", $N514))</f>
        <v>animation</v>
      </c>
      <c r="S514" s="9">
        <f t="shared" ref="S514:S577" si="51">(((J514/60)/60)/24)+DATE(1970,1,1)</f>
        <v>42649.742210648154</v>
      </c>
      <c r="T514" s="9">
        <f t="shared" ref="T514:T577" si="52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48"/>
        <v>14</v>
      </c>
      <c r="P515" s="5">
        <f t="shared" si="49"/>
        <v>102.38235294117646</v>
      </c>
      <c r="Q515" t="str">
        <f t="shared" ref="Q515:Q578" si="53">LEFT(N515,FIND("/", N515)-1)</f>
        <v>film &amp; video</v>
      </c>
      <c r="R515" t="str">
        <f t="shared" si="50"/>
        <v>animation</v>
      </c>
      <c r="S515" s="9">
        <f t="shared" si="51"/>
        <v>42552.653993055559</v>
      </c>
      <c r="T515" s="9">
        <f t="shared" si="52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</v>
      </c>
      <c r="P516" s="5">
        <f t="shared" si="49"/>
        <v>16.666666666666668</v>
      </c>
      <c r="Q516" t="str">
        <f t="shared" si="53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</v>
      </c>
      <c r="P517" s="5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5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</v>
      </c>
      <c r="P519" s="5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5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23</v>
      </c>
      <c r="P521" s="5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</v>
      </c>
      <c r="P522" s="5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105</v>
      </c>
      <c r="P523" s="5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115</v>
      </c>
      <c r="P524" s="5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121</v>
      </c>
      <c r="P525" s="5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109</v>
      </c>
      <c r="P526" s="5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5">
        <f t="shared" si="49"/>
        <v>1000</v>
      </c>
      <c r="Q527" t="str">
        <f t="shared" si="53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114</v>
      </c>
      <c r="P528" s="5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101</v>
      </c>
      <c r="P529" s="5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116</v>
      </c>
      <c r="P530" s="5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</v>
      </c>
      <c r="P531" s="5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108</v>
      </c>
      <c r="P532" s="5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5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</v>
      </c>
      <c r="P534" s="5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</v>
      </c>
      <c r="P535" s="5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105</v>
      </c>
      <c r="P536" s="5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103</v>
      </c>
      <c r="P537" s="5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</v>
      </c>
      <c r="P538" s="5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121</v>
      </c>
      <c r="P539" s="5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</v>
      </c>
      <c r="P540" s="5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101</v>
      </c>
      <c r="P541" s="5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0</v>
      </c>
      <c r="P542" s="5">
        <f t="shared" si="49"/>
        <v>1</v>
      </c>
      <c r="Q542" t="str">
        <f t="shared" si="53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1</v>
      </c>
      <c r="P543" s="5">
        <f t="shared" si="49"/>
        <v>25</v>
      </c>
      <c r="Q543" t="str">
        <f t="shared" si="53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0</v>
      </c>
      <c r="P544" s="5">
        <f t="shared" si="49"/>
        <v>1</v>
      </c>
      <c r="Q544" t="str">
        <f t="shared" si="53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</v>
      </c>
      <c r="P545" s="5">
        <f t="shared" si="49"/>
        <v>35</v>
      </c>
      <c r="Q545" t="str">
        <f t="shared" si="53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</v>
      </c>
      <c r="P546" s="5">
        <f t="shared" si="49"/>
        <v>3</v>
      </c>
      <c r="Q546" t="str">
        <f t="shared" si="53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</v>
      </c>
      <c r="P547" s="5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0</v>
      </c>
      <c r="P548" s="5">
        <f t="shared" si="49"/>
        <v>26</v>
      </c>
      <c r="Q548" t="str">
        <f t="shared" si="53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5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</v>
      </c>
      <c r="P550" s="5">
        <f t="shared" si="49"/>
        <v>9</v>
      </c>
      <c r="Q550" t="str">
        <f t="shared" si="53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3</v>
      </c>
      <c r="P551" s="5">
        <f t="shared" si="49"/>
        <v>8.5</v>
      </c>
      <c r="Q551" t="str">
        <f t="shared" si="53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1</v>
      </c>
      <c r="P552" s="5">
        <f t="shared" si="49"/>
        <v>8.75</v>
      </c>
      <c r="Q552" t="str">
        <f t="shared" si="53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</v>
      </c>
      <c r="P553" s="5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5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</v>
      </c>
      <c r="P555" s="5">
        <f t="shared" si="49"/>
        <v>20.5</v>
      </c>
      <c r="Q555" t="str">
        <f t="shared" si="53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37</v>
      </c>
      <c r="P556" s="5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5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3</v>
      </c>
      <c r="P558" s="5">
        <f t="shared" si="49"/>
        <v>200</v>
      </c>
      <c r="Q558" t="str">
        <f t="shared" si="53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1</v>
      </c>
      <c r="P559" s="5">
        <f t="shared" si="49"/>
        <v>68.3</v>
      </c>
      <c r="Q559" t="str">
        <f t="shared" si="53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5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0</v>
      </c>
      <c r="P561" s="5">
        <f t="shared" si="49"/>
        <v>50</v>
      </c>
      <c r="Q561" t="str">
        <f t="shared" si="53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0</v>
      </c>
      <c r="P562" s="5">
        <f t="shared" si="49"/>
        <v>4</v>
      </c>
      <c r="Q562" t="str">
        <f t="shared" si="53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</v>
      </c>
      <c r="P563" s="5">
        <f t="shared" si="49"/>
        <v>27.5</v>
      </c>
      <c r="Q563" t="str">
        <f t="shared" si="53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5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0</v>
      </c>
      <c r="P565" s="5">
        <f t="shared" si="49"/>
        <v>34</v>
      </c>
      <c r="Q565" t="str">
        <f t="shared" si="53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0</v>
      </c>
      <c r="P566" s="5">
        <f t="shared" si="49"/>
        <v>1</v>
      </c>
      <c r="Q566" t="str">
        <f t="shared" si="53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5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</v>
      </c>
      <c r="P568" s="5">
        <f t="shared" si="49"/>
        <v>1</v>
      </c>
      <c r="Q568" t="str">
        <f t="shared" si="53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5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5">
        <f t="shared" si="49"/>
        <v>49</v>
      </c>
      <c r="Q570" t="str">
        <f t="shared" si="53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1</v>
      </c>
      <c r="P571" s="5">
        <f t="shared" si="49"/>
        <v>20</v>
      </c>
      <c r="Q571" t="str">
        <f t="shared" si="53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</v>
      </c>
      <c r="P572" s="5">
        <f t="shared" si="49"/>
        <v>142</v>
      </c>
      <c r="Q572" t="str">
        <f t="shared" si="53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</v>
      </c>
      <c r="P573" s="5">
        <f t="shared" si="49"/>
        <v>53</v>
      </c>
      <c r="Q573" t="str">
        <f t="shared" si="53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5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</v>
      </c>
      <c r="P575" s="5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1</v>
      </c>
      <c r="P576" s="5">
        <f t="shared" si="49"/>
        <v>20</v>
      </c>
      <c r="Q576" t="str">
        <f t="shared" si="53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</v>
      </c>
      <c r="P577" s="5">
        <f t="shared" si="49"/>
        <v>64.75</v>
      </c>
      <c r="Q577" t="str">
        <f t="shared" si="53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54">ROUND(((E578/D578)*100),0)</f>
        <v>0</v>
      </c>
      <c r="P578" s="5">
        <f t="shared" ref="P578:P641" si="55">E578/L578</f>
        <v>1</v>
      </c>
      <c r="Q578" t="str">
        <f t="shared" si="53"/>
        <v>technology</v>
      </c>
      <c r="R578" t="str">
        <f t="shared" ref="R578:R641" si="56">RIGHT($N578,LEN($N578)-FIND("/", $N578))</f>
        <v>web</v>
      </c>
      <c r="S578" s="9">
        <f t="shared" ref="S578:S641" si="57">(((J578/60)/60)/24)+DATE(1970,1,1)</f>
        <v>42031.471666666665</v>
      </c>
      <c r="T578" s="9">
        <f t="shared" ref="T578:T641" si="58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54"/>
        <v>0</v>
      </c>
      <c r="P579" s="5">
        <f t="shared" si="55"/>
        <v>10</v>
      </c>
      <c r="Q579" t="str">
        <f t="shared" ref="Q579:Q642" si="59">LEFT(N579,FIND("/", N579)-1)</f>
        <v>technology</v>
      </c>
      <c r="R579" t="str">
        <f t="shared" si="56"/>
        <v>web</v>
      </c>
      <c r="S579" s="9">
        <f t="shared" si="57"/>
        <v>42450.589143518519</v>
      </c>
      <c r="T579" s="9">
        <f t="shared" si="58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0</v>
      </c>
      <c r="P580" s="5">
        <f t="shared" si="55"/>
        <v>2</v>
      </c>
      <c r="Q580" t="str">
        <f t="shared" si="59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</v>
      </c>
      <c r="P581" s="5">
        <f t="shared" si="55"/>
        <v>35</v>
      </c>
      <c r="Q581" t="str">
        <f t="shared" si="59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0</v>
      </c>
      <c r="P582" s="5">
        <f t="shared" si="55"/>
        <v>1</v>
      </c>
      <c r="Q582" t="str">
        <f t="shared" si="59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5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5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0</v>
      </c>
      <c r="P585" s="5">
        <f t="shared" si="55"/>
        <v>1</v>
      </c>
      <c r="Q585" t="str">
        <f t="shared" si="59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5">
        <f t="shared" si="55"/>
        <v>5</v>
      </c>
      <c r="Q586" t="str">
        <f t="shared" si="59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5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1</v>
      </c>
      <c r="P588" s="5">
        <f t="shared" si="55"/>
        <v>14</v>
      </c>
      <c r="Q588" t="str">
        <f t="shared" si="59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</v>
      </c>
      <c r="P589" s="5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</v>
      </c>
      <c r="P590" s="5">
        <f t="shared" si="55"/>
        <v>150.5</v>
      </c>
      <c r="Q590" t="str">
        <f t="shared" si="59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0</v>
      </c>
      <c r="P591" s="5">
        <f t="shared" si="55"/>
        <v>1</v>
      </c>
      <c r="Q591" t="str">
        <f t="shared" si="59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</v>
      </c>
      <c r="P592" s="5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0</v>
      </c>
      <c r="P593" s="5">
        <f t="shared" si="55"/>
        <v>30.5</v>
      </c>
      <c r="Q593" t="str">
        <f t="shared" si="59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</v>
      </c>
      <c r="P594" s="5">
        <f t="shared" si="55"/>
        <v>250</v>
      </c>
      <c r="Q594" t="str">
        <f t="shared" si="59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5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</v>
      </c>
      <c r="P596" s="5">
        <f t="shared" si="55"/>
        <v>13</v>
      </c>
      <c r="Q596" t="str">
        <f t="shared" si="59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</v>
      </c>
      <c r="P597" s="5">
        <f t="shared" si="55"/>
        <v>53.25</v>
      </c>
      <c r="Q597" t="str">
        <f t="shared" si="59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</v>
      </c>
      <c r="P598" s="5">
        <f t="shared" si="55"/>
        <v>3</v>
      </c>
      <c r="Q598" t="str">
        <f t="shared" si="59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</v>
      </c>
      <c r="P599" s="5">
        <f t="shared" si="55"/>
        <v>10</v>
      </c>
      <c r="Q599" t="str">
        <f t="shared" si="59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5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0</v>
      </c>
      <c r="P601" s="5">
        <f t="shared" si="55"/>
        <v>15.5</v>
      </c>
      <c r="Q601" t="str">
        <f t="shared" si="59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5">
        <f t="shared" si="55"/>
        <v>100</v>
      </c>
      <c r="Q602" t="str">
        <f t="shared" si="59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</v>
      </c>
      <c r="P603" s="5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5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4</v>
      </c>
      <c r="P605" s="5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5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3</v>
      </c>
      <c r="P607" s="5">
        <f t="shared" si="55"/>
        <v>16.375</v>
      </c>
      <c r="Q607" t="str">
        <f t="shared" si="59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</v>
      </c>
      <c r="P608" s="5">
        <f t="shared" si="55"/>
        <v>10</v>
      </c>
      <c r="Q608" t="str">
        <f t="shared" si="59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5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1</v>
      </c>
      <c r="P610" s="5">
        <f t="shared" si="55"/>
        <v>292.2</v>
      </c>
      <c r="Q610" t="str">
        <f t="shared" si="59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1</v>
      </c>
      <c r="P611" s="5">
        <f t="shared" si="55"/>
        <v>5</v>
      </c>
      <c r="Q611" t="str">
        <f t="shared" si="59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5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5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5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</v>
      </c>
      <c r="P615" s="5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5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5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5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5">
        <f t="shared" si="55"/>
        <v>20</v>
      </c>
      <c r="Q619" t="str">
        <f t="shared" si="59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5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0</v>
      </c>
      <c r="P621" s="5">
        <f t="shared" si="55"/>
        <v>1</v>
      </c>
      <c r="Q621" t="str">
        <f t="shared" si="59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5">
        <f t="shared" si="55"/>
        <v>300</v>
      </c>
      <c r="Q622" t="str">
        <f t="shared" si="59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</v>
      </c>
      <c r="P623" s="5">
        <f t="shared" si="55"/>
        <v>87</v>
      </c>
      <c r="Q623" t="str">
        <f t="shared" si="59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6</v>
      </c>
      <c r="P624" s="5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5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5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5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</v>
      </c>
      <c r="P628" s="5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</v>
      </c>
      <c r="P629" s="5">
        <f t="shared" si="55"/>
        <v>90</v>
      </c>
      <c r="Q629" t="str">
        <f t="shared" si="59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5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</v>
      </c>
      <c r="P631" s="5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0</v>
      </c>
      <c r="P632" s="5">
        <f t="shared" si="55"/>
        <v>10</v>
      </c>
      <c r="Q632" t="str">
        <f t="shared" si="59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</v>
      </c>
      <c r="P633" s="5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5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</v>
      </c>
      <c r="P635" s="5">
        <f t="shared" si="55"/>
        <v>49.8</v>
      </c>
      <c r="Q635" t="str">
        <f t="shared" si="59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</v>
      </c>
      <c r="P636" s="5">
        <f t="shared" si="55"/>
        <v>1</v>
      </c>
      <c r="Q636" t="str">
        <f t="shared" si="59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0</v>
      </c>
      <c r="P637" s="5">
        <f t="shared" si="55"/>
        <v>2</v>
      </c>
      <c r="Q637" t="str">
        <f t="shared" si="59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</v>
      </c>
      <c r="P638" s="5">
        <f t="shared" si="55"/>
        <v>4</v>
      </c>
      <c r="Q638" t="str">
        <f t="shared" si="59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5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0</v>
      </c>
      <c r="P640" s="5">
        <f t="shared" si="55"/>
        <v>3</v>
      </c>
      <c r="Q640" t="str">
        <f t="shared" si="59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0</v>
      </c>
      <c r="P641" s="5">
        <f t="shared" si="55"/>
        <v>1</v>
      </c>
      <c r="Q641" t="str">
        <f t="shared" si="59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60">ROUND(((E642/D642)*100),0)</f>
        <v>144</v>
      </c>
      <c r="P642" s="5">
        <f t="shared" ref="P642:P705" si="61">E642/L642</f>
        <v>50.5</v>
      </c>
      <c r="Q642" t="str">
        <f t="shared" si="59"/>
        <v>technology</v>
      </c>
      <c r="R642" t="str">
        <f t="shared" ref="R642:R705" si="62">RIGHT($N642,LEN($N642)-FIND("/", $N642))</f>
        <v>wearables</v>
      </c>
      <c r="S642" s="9">
        <f t="shared" ref="S642:S705" si="63">(((J642/60)/60)/24)+DATE(1970,1,1)</f>
        <v>42683.420312500006</v>
      </c>
      <c r="T642" s="9">
        <f t="shared" ref="T642:T705" si="64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60"/>
        <v>119</v>
      </c>
      <c r="P643" s="5">
        <f t="shared" si="61"/>
        <v>151.31746031746033</v>
      </c>
      <c r="Q643" t="str">
        <f t="shared" ref="Q643:Q706" si="65">LEFT(N643,FIND("/", N643)-1)</f>
        <v>technology</v>
      </c>
      <c r="R643" t="str">
        <f t="shared" si="62"/>
        <v>wearables</v>
      </c>
      <c r="S643" s="9">
        <f t="shared" si="63"/>
        <v>42199.57</v>
      </c>
      <c r="T643" s="9">
        <f t="shared" si="64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</v>
      </c>
      <c r="P644" s="5">
        <f t="shared" si="61"/>
        <v>134.3592456301748</v>
      </c>
      <c r="Q644" t="str">
        <f t="shared" si="65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106</v>
      </c>
      <c r="P645" s="5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</v>
      </c>
      <c r="P646" s="5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279</v>
      </c>
      <c r="P647" s="5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132</v>
      </c>
      <c r="P648" s="5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</v>
      </c>
      <c r="P649" s="5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127</v>
      </c>
      <c r="P650" s="5">
        <f t="shared" si="61"/>
        <v>1644</v>
      </c>
      <c r="Q650" t="str">
        <f t="shared" si="65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140</v>
      </c>
      <c r="P651" s="5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</v>
      </c>
      <c r="P652" s="5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101</v>
      </c>
      <c r="P653" s="5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</v>
      </c>
      <c r="P654" s="5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</v>
      </c>
      <c r="P655" s="5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</v>
      </c>
      <c r="P656" s="5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147</v>
      </c>
      <c r="P657" s="5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214</v>
      </c>
      <c r="P658" s="5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126</v>
      </c>
      <c r="P659" s="5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</v>
      </c>
      <c r="P660" s="5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101</v>
      </c>
      <c r="P661" s="5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</v>
      </c>
      <c r="P662" s="5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1</v>
      </c>
      <c r="P663" s="5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</v>
      </c>
      <c r="P664" s="5">
        <f t="shared" si="61"/>
        <v>39</v>
      </c>
      <c r="Q664" t="str">
        <f t="shared" si="65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</v>
      </c>
      <c r="P665" s="5">
        <f t="shared" si="61"/>
        <v>100</v>
      </c>
      <c r="Q665" t="str">
        <f t="shared" si="65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8</v>
      </c>
      <c r="P666" s="5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19</v>
      </c>
      <c r="P667" s="5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0</v>
      </c>
      <c r="P668" s="5">
        <f t="shared" si="61"/>
        <v>2</v>
      </c>
      <c r="Q668" t="str">
        <f t="shared" si="65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</v>
      </c>
      <c r="P669" s="5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5</v>
      </c>
      <c r="P670" s="5">
        <f t="shared" si="61"/>
        <v>27.36</v>
      </c>
      <c r="Q670" t="str">
        <f t="shared" si="65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22</v>
      </c>
      <c r="P671" s="5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</v>
      </c>
      <c r="P672" s="5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</v>
      </c>
      <c r="P673" s="5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22</v>
      </c>
      <c r="P674" s="5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</v>
      </c>
      <c r="P675" s="5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</v>
      </c>
      <c r="P676" s="5">
        <f t="shared" si="61"/>
        <v>7.5</v>
      </c>
      <c r="Q676" t="str">
        <f t="shared" si="65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15</v>
      </c>
      <c r="P677" s="5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</v>
      </c>
      <c r="P678" s="5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26</v>
      </c>
      <c r="P679" s="5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4</v>
      </c>
      <c r="P680" s="5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</v>
      </c>
      <c r="P681" s="5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26</v>
      </c>
      <c r="P682" s="5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</v>
      </c>
      <c r="P683" s="5">
        <f t="shared" si="61"/>
        <v>1</v>
      </c>
      <c r="Q683" t="str">
        <f t="shared" si="65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</v>
      </c>
      <c r="P684" s="5">
        <f t="shared" si="61"/>
        <v>13.25</v>
      </c>
      <c r="Q684" t="str">
        <f t="shared" si="65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1</v>
      </c>
      <c r="P685" s="5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</v>
      </c>
      <c r="P686" s="5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28</v>
      </c>
      <c r="P687" s="5">
        <f t="shared" si="61"/>
        <v>55.3</v>
      </c>
      <c r="Q687" t="str">
        <f t="shared" si="65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5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4</v>
      </c>
      <c r="P689" s="5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73</v>
      </c>
      <c r="P690" s="5">
        <f t="shared" si="61"/>
        <v>405.5</v>
      </c>
      <c r="Q690" t="str">
        <f t="shared" si="65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58</v>
      </c>
      <c r="P691" s="5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</v>
      </c>
      <c r="P692" s="5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1</v>
      </c>
      <c r="P693" s="5">
        <f t="shared" si="61"/>
        <v>26</v>
      </c>
      <c r="Q693" t="str">
        <f t="shared" si="65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7</v>
      </c>
      <c r="P694" s="5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</v>
      </c>
      <c r="P695" s="5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</v>
      </c>
      <c r="P696" s="5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</v>
      </c>
      <c r="P697" s="5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0</v>
      </c>
      <c r="P698" s="5">
        <f t="shared" si="61"/>
        <v>1</v>
      </c>
      <c r="Q698" t="str">
        <f t="shared" si="65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</v>
      </c>
      <c r="P699" s="5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</v>
      </c>
      <c r="P700" s="5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</v>
      </c>
      <c r="P701" s="5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3</v>
      </c>
      <c r="P702" s="5">
        <f t="shared" si="61"/>
        <v>13</v>
      </c>
      <c r="Q702" t="str">
        <f t="shared" si="65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27</v>
      </c>
      <c r="P703" s="5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31</v>
      </c>
      <c r="P704" s="5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6</v>
      </c>
      <c r="P705" s="5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66">ROUND(((E706/D706)*100),0)</f>
        <v>1</v>
      </c>
      <c r="P706" s="5">
        <f t="shared" ref="P706:P769" si="67">E706/L706</f>
        <v>120.25</v>
      </c>
      <c r="Q706" t="str">
        <f t="shared" si="65"/>
        <v>technology</v>
      </c>
      <c r="R706" t="str">
        <f t="shared" ref="R706:R769" si="68">RIGHT($N706,LEN($N706)-FIND("/", $N706))</f>
        <v>wearables</v>
      </c>
      <c r="S706" s="9">
        <f t="shared" ref="S706:S769" si="69">(((J706/60)/60)/24)+DATE(1970,1,1)</f>
        <v>42726.192916666667</v>
      </c>
      <c r="T706" s="9">
        <f t="shared" ref="T706:T769" si="70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66"/>
        <v>1</v>
      </c>
      <c r="P707" s="5">
        <f t="shared" si="67"/>
        <v>195.4</v>
      </c>
      <c r="Q707" t="str">
        <f t="shared" ref="Q707:Q770" si="71">LEFT(N707,FIND("/", N707)-1)</f>
        <v>technology</v>
      </c>
      <c r="R707" t="str">
        <f t="shared" si="68"/>
        <v>wearables</v>
      </c>
      <c r="S707" s="9">
        <f t="shared" si="69"/>
        <v>42726.491643518515</v>
      </c>
      <c r="T707" s="9">
        <f t="shared" si="70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5" t="e">
        <f t="shared" si="67"/>
        <v>#DIV/0!</v>
      </c>
      <c r="Q708" t="str">
        <f t="shared" si="71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79</v>
      </c>
      <c r="P709" s="5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</v>
      </c>
      <c r="P710" s="5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</v>
      </c>
      <c r="P711" s="5">
        <f t="shared" si="67"/>
        <v>30.5</v>
      </c>
      <c r="Q711" t="str">
        <f t="shared" si="71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5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34</v>
      </c>
      <c r="P713" s="5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</v>
      </c>
      <c r="P714" s="5">
        <f t="shared" si="67"/>
        <v>26.25</v>
      </c>
      <c r="Q714" t="str">
        <f t="shared" si="71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1</v>
      </c>
      <c r="P715" s="5">
        <f t="shared" si="67"/>
        <v>199</v>
      </c>
      <c r="Q715" t="str">
        <f t="shared" si="71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15</v>
      </c>
      <c r="P716" s="5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</v>
      </c>
      <c r="P717" s="5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</v>
      </c>
      <c r="P718" s="5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</v>
      </c>
      <c r="P719" s="5">
        <f t="shared" si="67"/>
        <v>76.25</v>
      </c>
      <c r="Q719" t="str">
        <f t="shared" si="71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1</v>
      </c>
      <c r="P720" s="5">
        <f t="shared" si="67"/>
        <v>22.5</v>
      </c>
      <c r="Q720" t="str">
        <f t="shared" si="71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</v>
      </c>
      <c r="P721" s="5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144</v>
      </c>
      <c r="P722" s="5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</v>
      </c>
      <c r="P723" s="5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</v>
      </c>
      <c r="P724" s="5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</v>
      </c>
      <c r="P725" s="5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</v>
      </c>
      <c r="P726" s="5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</v>
      </c>
      <c r="P727" s="5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</v>
      </c>
      <c r="P728" s="5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156</v>
      </c>
      <c r="P729" s="5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106</v>
      </c>
      <c r="P730" s="5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131</v>
      </c>
      <c r="P731" s="5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</v>
      </c>
      <c r="P732" s="5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5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5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</v>
      </c>
      <c r="P735" s="5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126</v>
      </c>
      <c r="P736" s="5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</v>
      </c>
      <c r="P737" s="5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</v>
      </c>
      <c r="P738" s="5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</v>
      </c>
      <c r="P739" s="5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107</v>
      </c>
      <c r="P740" s="5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</v>
      </c>
      <c r="P741" s="5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</v>
      </c>
      <c r="P742" s="5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</v>
      </c>
      <c r="P743" s="5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111</v>
      </c>
      <c r="P744" s="5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5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</v>
      </c>
      <c r="P746" s="5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</v>
      </c>
      <c r="P747" s="5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</v>
      </c>
      <c r="P748" s="5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</v>
      </c>
      <c r="P749" s="5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</v>
      </c>
      <c r="P750" s="5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106</v>
      </c>
      <c r="P751" s="5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103</v>
      </c>
      <c r="P752" s="5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119</v>
      </c>
      <c r="P753" s="5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112</v>
      </c>
      <c r="P754" s="5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5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104</v>
      </c>
      <c r="P756" s="5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102</v>
      </c>
      <c r="P757" s="5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118</v>
      </c>
      <c r="P758" s="5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5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5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102</v>
      </c>
      <c r="P761" s="5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5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5</v>
      </c>
      <c r="P763" s="5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5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</v>
      </c>
      <c r="P765" s="5">
        <f t="shared" si="67"/>
        <v>5</v>
      </c>
      <c r="Q765" t="str">
        <f t="shared" si="71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5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</v>
      </c>
      <c r="P767" s="5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5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4</v>
      </c>
      <c r="P769" s="5">
        <f t="shared" si="67"/>
        <v>59</v>
      </c>
      <c r="Q769" t="str">
        <f t="shared" si="71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72">ROUND(((E770/D770)*100),0)</f>
        <v>0</v>
      </c>
      <c r="P770" s="5" t="e">
        <f t="shared" ref="P770:P833" si="73">E770/L770</f>
        <v>#DIV/0!</v>
      </c>
      <c r="Q770" t="str">
        <f t="shared" si="71"/>
        <v>publishing</v>
      </c>
      <c r="R770" t="str">
        <f t="shared" ref="R770:R833" si="74">RIGHT($N770,LEN($N770)-FIND("/", $N770))</f>
        <v>fiction</v>
      </c>
      <c r="S770" s="9">
        <f t="shared" ref="S770:S833" si="75">(((J770/60)/60)/24)+DATE(1970,1,1)</f>
        <v>41594.207060185188</v>
      </c>
      <c r="T770" s="9">
        <f t="shared" ref="T770:T833" si="76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72"/>
        <v>41</v>
      </c>
      <c r="P771" s="5">
        <f t="shared" si="73"/>
        <v>31.846153846153847</v>
      </c>
      <c r="Q771" t="str">
        <f t="shared" ref="Q771:Q834" si="77">LEFT(N771,FIND("/", N771)-1)</f>
        <v>publishing</v>
      </c>
      <c r="R771" t="str">
        <f t="shared" si="74"/>
        <v>fiction</v>
      </c>
      <c r="S771" s="9">
        <f t="shared" si="75"/>
        <v>41604.996458333335</v>
      </c>
      <c r="T771" s="9">
        <f t="shared" si="76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5" t="e">
        <f t="shared" si="73"/>
        <v>#DIV/0!</v>
      </c>
      <c r="Q772" t="str">
        <f t="shared" si="77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0</v>
      </c>
      <c r="P773" s="5">
        <f t="shared" si="73"/>
        <v>10</v>
      </c>
      <c r="Q773" t="str">
        <f t="shared" si="77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</v>
      </c>
      <c r="P774" s="5">
        <f t="shared" si="73"/>
        <v>50</v>
      </c>
      <c r="Q774" t="str">
        <f t="shared" si="77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1</v>
      </c>
      <c r="P775" s="5">
        <f t="shared" si="73"/>
        <v>16</v>
      </c>
      <c r="Q775" t="str">
        <f t="shared" si="77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</v>
      </c>
      <c r="P776" s="5">
        <f t="shared" si="73"/>
        <v>39</v>
      </c>
      <c r="Q776" t="str">
        <f t="shared" si="77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2</v>
      </c>
      <c r="P777" s="5">
        <f t="shared" si="73"/>
        <v>34</v>
      </c>
      <c r="Q777" t="str">
        <f t="shared" si="77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</v>
      </c>
      <c r="P778" s="5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1</v>
      </c>
      <c r="P779" s="5">
        <f t="shared" si="73"/>
        <v>7</v>
      </c>
      <c r="Q779" t="str">
        <f t="shared" si="77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</v>
      </c>
      <c r="P780" s="5">
        <f t="shared" si="73"/>
        <v>2</v>
      </c>
      <c r="Q780" t="str">
        <f t="shared" si="77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3</v>
      </c>
      <c r="P781" s="5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5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</v>
      </c>
      <c r="P783" s="5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5">
        <f t="shared" si="73"/>
        <v>50</v>
      </c>
      <c r="Q784" t="str">
        <f t="shared" si="77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</v>
      </c>
      <c r="P785" s="5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103</v>
      </c>
      <c r="P786" s="5">
        <f t="shared" si="73"/>
        <v>102.5</v>
      </c>
      <c r="Q786" t="str">
        <f t="shared" si="77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181</v>
      </c>
      <c r="P787" s="5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143</v>
      </c>
      <c r="P788" s="5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</v>
      </c>
      <c r="P789" s="5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204</v>
      </c>
      <c r="P790" s="5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</v>
      </c>
      <c r="P791" s="5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</v>
      </c>
      <c r="P792" s="5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104</v>
      </c>
      <c r="P793" s="5">
        <f t="shared" si="73"/>
        <v>60.859375</v>
      </c>
      <c r="Q793" t="str">
        <f t="shared" si="77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</v>
      </c>
      <c r="P794" s="5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103</v>
      </c>
      <c r="P795" s="5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</v>
      </c>
      <c r="P796" s="5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112</v>
      </c>
      <c r="P797" s="5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</v>
      </c>
      <c r="P798" s="5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108</v>
      </c>
      <c r="P799" s="5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115</v>
      </c>
      <c r="P800" s="5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</v>
      </c>
      <c r="P801" s="5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</v>
      </c>
      <c r="P802" s="5">
        <f t="shared" si="73"/>
        <v>40.75</v>
      </c>
      <c r="Q802" t="str">
        <f t="shared" si="77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112</v>
      </c>
      <c r="P803" s="5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</v>
      </c>
      <c r="P804" s="5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</v>
      </c>
      <c r="P805" s="5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5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5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</v>
      </c>
      <c r="P808" s="5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</v>
      </c>
      <c r="P809" s="5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5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104</v>
      </c>
      <c r="P811" s="5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5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5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152</v>
      </c>
      <c r="P814" s="5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160</v>
      </c>
      <c r="P815" s="5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</v>
      </c>
      <c r="P816" s="5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5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</v>
      </c>
      <c r="P818" s="5">
        <f t="shared" si="73"/>
        <v>39.31</v>
      </c>
      <c r="Q818" t="str">
        <f t="shared" si="77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</v>
      </c>
      <c r="P819" s="5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156</v>
      </c>
      <c r="P820" s="5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109</v>
      </c>
      <c r="P821" s="5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</v>
      </c>
      <c r="P822" s="5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5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</v>
      </c>
      <c r="P824" s="5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180</v>
      </c>
      <c r="P825" s="5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</v>
      </c>
      <c r="P826" s="5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</v>
      </c>
      <c r="P827" s="5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</v>
      </c>
      <c r="P828" s="5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</v>
      </c>
      <c r="P829" s="5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5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5">
        <f t="shared" si="73"/>
        <v>32.5</v>
      </c>
      <c r="Q831" t="str">
        <f t="shared" si="77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108</v>
      </c>
      <c r="P832" s="5">
        <f t="shared" si="73"/>
        <v>60.65625</v>
      </c>
      <c r="Q832" t="str">
        <f t="shared" si="77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</v>
      </c>
      <c r="P833" s="5">
        <f t="shared" si="73"/>
        <v>175</v>
      </c>
      <c r="Q833" t="str">
        <f t="shared" si="77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78">ROUND(((E834/D834)*100),0)</f>
        <v>101</v>
      </c>
      <c r="P834" s="5">
        <f t="shared" ref="P834:P897" si="79">E834/L834</f>
        <v>97.993896103896105</v>
      </c>
      <c r="Q834" t="str">
        <f t="shared" si="77"/>
        <v>music</v>
      </c>
      <c r="R834" t="str">
        <f t="shared" ref="R834:R897" si="80">RIGHT($N834,LEN($N834)-FIND("/", $N834))</f>
        <v>rock</v>
      </c>
      <c r="S834" s="9">
        <f t="shared" ref="S834:S897" si="81">(((J834/60)/60)/24)+DATE(1970,1,1)</f>
        <v>40869.675173611111</v>
      </c>
      <c r="T834" s="9">
        <f t="shared" ref="T834:T897" si="82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78"/>
        <v>102</v>
      </c>
      <c r="P835" s="5">
        <f t="shared" si="79"/>
        <v>148.78048780487805</v>
      </c>
      <c r="Q835" t="str">
        <f t="shared" ref="Q835:Q898" si="83">LEFT(N835,FIND("/", N835)-1)</f>
        <v>music</v>
      </c>
      <c r="R835" t="str">
        <f t="shared" si="80"/>
        <v>rock</v>
      </c>
      <c r="S835" s="9">
        <f t="shared" si="81"/>
        <v>41718.878182870372</v>
      </c>
      <c r="T835" s="9">
        <f t="shared" si="82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</v>
      </c>
      <c r="P836" s="5">
        <f t="shared" si="79"/>
        <v>96.08</v>
      </c>
      <c r="Q836" t="str">
        <f t="shared" si="83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</v>
      </c>
      <c r="P837" s="5">
        <f t="shared" si="79"/>
        <v>58.625</v>
      </c>
      <c r="Q837" t="str">
        <f t="shared" si="83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101</v>
      </c>
      <c r="P838" s="5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122</v>
      </c>
      <c r="P839" s="5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</v>
      </c>
      <c r="P840" s="5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117</v>
      </c>
      <c r="P841" s="5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</v>
      </c>
      <c r="P842" s="5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</v>
      </c>
      <c r="P843" s="5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</v>
      </c>
      <c r="P844" s="5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</v>
      </c>
      <c r="P845" s="5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</v>
      </c>
      <c r="P846" s="5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</v>
      </c>
      <c r="P847" s="5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</v>
      </c>
      <c r="P848" s="5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5">
        <f t="shared" si="79"/>
        <v>10</v>
      </c>
      <c r="Q849" t="str">
        <f t="shared" si="83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5">
        <f t="shared" si="79"/>
        <v>18.75</v>
      </c>
      <c r="Q850" t="str">
        <f t="shared" si="83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120</v>
      </c>
      <c r="P851" s="5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</v>
      </c>
      <c r="P852" s="5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</v>
      </c>
      <c r="P853" s="5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105</v>
      </c>
      <c r="P854" s="5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5">
        <f t="shared" si="79"/>
        <v>30</v>
      </c>
      <c r="Q855" t="str">
        <f t="shared" si="83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</v>
      </c>
      <c r="P856" s="5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</v>
      </c>
      <c r="P857" s="5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</v>
      </c>
      <c r="P858" s="5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5">
        <f t="shared" si="79"/>
        <v>50</v>
      </c>
      <c r="Q859" t="str">
        <f t="shared" si="83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</v>
      </c>
      <c r="P860" s="5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105</v>
      </c>
      <c r="P861" s="5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</v>
      </c>
      <c r="P862" s="5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</v>
      </c>
      <c r="P863" s="5">
        <f t="shared" si="79"/>
        <v>50.5</v>
      </c>
      <c r="Q863" t="str">
        <f t="shared" si="83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</v>
      </c>
      <c r="P864" s="5">
        <f t="shared" si="79"/>
        <v>42.5</v>
      </c>
      <c r="Q864" t="str">
        <f t="shared" si="83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5</v>
      </c>
      <c r="P865" s="5">
        <f t="shared" si="79"/>
        <v>18</v>
      </c>
      <c r="Q865" t="str">
        <f t="shared" si="83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42</v>
      </c>
      <c r="P866" s="5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</v>
      </c>
      <c r="P867" s="5">
        <f t="shared" si="79"/>
        <v>22.5</v>
      </c>
      <c r="Q867" t="str">
        <f t="shared" si="83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</v>
      </c>
      <c r="P868" s="5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</v>
      </c>
      <c r="P869" s="5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</v>
      </c>
      <c r="P870" s="5">
        <f t="shared" si="79"/>
        <v>50</v>
      </c>
      <c r="Q870" t="str">
        <f t="shared" si="83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12</v>
      </c>
      <c r="P871" s="5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</v>
      </c>
      <c r="P872" s="5">
        <f t="shared" si="79"/>
        <v>12.4</v>
      </c>
      <c r="Q872" t="str">
        <f t="shared" si="83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</v>
      </c>
      <c r="P873" s="5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1</v>
      </c>
      <c r="P874" s="5">
        <f t="shared" si="79"/>
        <v>32.5</v>
      </c>
      <c r="Q874" t="str">
        <f t="shared" si="83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</v>
      </c>
      <c r="P875" s="5">
        <f t="shared" si="79"/>
        <v>9</v>
      </c>
      <c r="Q875" t="str">
        <f t="shared" si="83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</v>
      </c>
      <c r="P876" s="5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5" t="e">
        <f t="shared" si="79"/>
        <v>#DIV/0!</v>
      </c>
      <c r="Q877" t="str">
        <f t="shared" si="83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41</v>
      </c>
      <c r="P878" s="5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68</v>
      </c>
      <c r="P879" s="5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</v>
      </c>
      <c r="P880" s="5">
        <f t="shared" si="79"/>
        <v>32.5</v>
      </c>
      <c r="Q880" t="str">
        <f t="shared" si="83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31</v>
      </c>
      <c r="P881" s="5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3</v>
      </c>
      <c r="P882" s="5">
        <f t="shared" si="79"/>
        <v>14.125</v>
      </c>
      <c r="Q882" t="str">
        <f t="shared" si="83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1</v>
      </c>
      <c r="P883" s="5">
        <f t="shared" si="79"/>
        <v>30</v>
      </c>
      <c r="Q883" t="str">
        <f t="shared" si="83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</v>
      </c>
      <c r="P884" s="5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</v>
      </c>
      <c r="P885" s="5">
        <f t="shared" si="79"/>
        <v>83.375</v>
      </c>
      <c r="Q885" t="str">
        <f t="shared" si="83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5">
        <f t="shared" si="79"/>
        <v>10</v>
      </c>
      <c r="Q886" t="str">
        <f t="shared" si="83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5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5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5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</v>
      </c>
      <c r="P890" s="5">
        <f t="shared" si="79"/>
        <v>18</v>
      </c>
      <c r="Q890" t="str">
        <f t="shared" si="83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</v>
      </c>
      <c r="P891" s="5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</v>
      </c>
      <c r="P892" s="5">
        <f t="shared" si="79"/>
        <v>31.25</v>
      </c>
      <c r="Q892" t="str">
        <f t="shared" si="83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</v>
      </c>
      <c r="P893" s="5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41</v>
      </c>
      <c r="P894" s="5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5">
        <f t="shared" si="79"/>
        <v>40</v>
      </c>
      <c r="Q895" t="str">
        <f t="shared" si="83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</v>
      </c>
      <c r="P896" s="5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</v>
      </c>
      <c r="P897" s="5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84">ROUND(((E898/D898)*100),0)</f>
        <v>40</v>
      </c>
      <c r="P898" s="5">
        <f t="shared" ref="P898:P961" si="85">E898/L898</f>
        <v>44.444444444444443</v>
      </c>
      <c r="Q898" t="str">
        <f t="shared" si="83"/>
        <v>music</v>
      </c>
      <c r="R898" t="str">
        <f t="shared" ref="R898:R961" si="86">RIGHT($N898,LEN($N898)-FIND("/", $N898))</f>
        <v>indie rock</v>
      </c>
      <c r="S898" s="9">
        <f t="shared" ref="S898:S961" si="87">(((J898/60)/60)/24)+DATE(1970,1,1)</f>
        <v>42218.872986111113</v>
      </c>
      <c r="T898" s="9">
        <f t="shared" ref="T898:T961" si="88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84"/>
        <v>0</v>
      </c>
      <c r="P899" s="5" t="e">
        <f t="shared" si="85"/>
        <v>#DIV/0!</v>
      </c>
      <c r="Q899" t="str">
        <f t="shared" ref="Q899:Q962" si="89">LEFT(N899,FIND("/", N899)-1)</f>
        <v>music</v>
      </c>
      <c r="R899" t="str">
        <f t="shared" si="86"/>
        <v>indie rock</v>
      </c>
      <c r="S899" s="9">
        <f t="shared" si="87"/>
        <v>41211.688750000001</v>
      </c>
      <c r="T899" s="9">
        <f t="shared" si="88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3</v>
      </c>
      <c r="P900" s="5">
        <f t="shared" si="85"/>
        <v>35</v>
      </c>
      <c r="Q900" t="str">
        <f t="shared" si="89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</v>
      </c>
      <c r="P901" s="5">
        <f t="shared" si="85"/>
        <v>35</v>
      </c>
      <c r="Q901" t="str">
        <f t="shared" si="89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</v>
      </c>
      <c r="P902" s="5">
        <f t="shared" si="85"/>
        <v>10.5</v>
      </c>
      <c r="Q902" t="str">
        <f t="shared" si="89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5" t="e">
        <f t="shared" si="85"/>
        <v>#DIV/0!</v>
      </c>
      <c r="Q903" t="str">
        <f t="shared" si="89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</v>
      </c>
      <c r="P904" s="5">
        <f t="shared" si="85"/>
        <v>30</v>
      </c>
      <c r="Q904" t="str">
        <f t="shared" si="89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</v>
      </c>
      <c r="P905" s="5">
        <f t="shared" si="85"/>
        <v>40</v>
      </c>
      <c r="Q905" t="str">
        <f t="shared" si="89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</v>
      </c>
      <c r="P906" s="5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</v>
      </c>
      <c r="P907" s="5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5" t="e">
        <f t="shared" si="85"/>
        <v>#DIV/0!</v>
      </c>
      <c r="Q908" t="str">
        <f t="shared" si="89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5" t="e">
        <f t="shared" si="85"/>
        <v>#DIV/0!</v>
      </c>
      <c r="Q909" t="str">
        <f t="shared" si="89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5" t="e">
        <f t="shared" si="85"/>
        <v>#DIV/0!</v>
      </c>
      <c r="Q910" t="str">
        <f t="shared" si="89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</v>
      </c>
      <c r="P911" s="5">
        <f t="shared" si="85"/>
        <v>65</v>
      </c>
      <c r="Q911" t="str">
        <f t="shared" si="89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</v>
      </c>
      <c r="P912" s="5">
        <f t="shared" si="85"/>
        <v>24.6</v>
      </c>
      <c r="Q912" t="str">
        <f t="shared" si="89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5" t="e">
        <f t="shared" si="85"/>
        <v>#DIV/0!</v>
      </c>
      <c r="Q913" t="str">
        <f t="shared" si="89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1</v>
      </c>
      <c r="P914" s="5">
        <f t="shared" si="85"/>
        <v>15</v>
      </c>
      <c r="Q914" t="str">
        <f t="shared" si="89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7</v>
      </c>
      <c r="P915" s="5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5" t="e">
        <f t="shared" si="85"/>
        <v>#DIV/0!</v>
      </c>
      <c r="Q916" t="str">
        <f t="shared" si="89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6</v>
      </c>
      <c r="P917" s="5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5" t="e">
        <f t="shared" si="85"/>
        <v>#DIV/0!</v>
      </c>
      <c r="Q918" t="str">
        <f t="shared" si="89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1</v>
      </c>
      <c r="P919" s="5">
        <f t="shared" si="85"/>
        <v>30</v>
      </c>
      <c r="Q919" t="str">
        <f t="shared" si="89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</v>
      </c>
      <c r="P920" s="5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1</v>
      </c>
      <c r="P921" s="5">
        <f t="shared" si="85"/>
        <v>100</v>
      </c>
      <c r="Q921" t="str">
        <f t="shared" si="89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5" t="e">
        <f t="shared" si="85"/>
        <v>#DIV/0!</v>
      </c>
      <c r="Q922" t="str">
        <f t="shared" si="89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31</v>
      </c>
      <c r="P923" s="5">
        <f t="shared" si="85"/>
        <v>231.75</v>
      </c>
      <c r="Q923" t="str">
        <f t="shared" si="89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</v>
      </c>
      <c r="P924" s="5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</v>
      </c>
      <c r="P925" s="5">
        <f t="shared" si="85"/>
        <v>55</v>
      </c>
      <c r="Q925" t="str">
        <f t="shared" si="89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11</v>
      </c>
      <c r="P926" s="5">
        <f t="shared" si="85"/>
        <v>21.8</v>
      </c>
      <c r="Q926" t="str">
        <f t="shared" si="89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3</v>
      </c>
      <c r="P927" s="5">
        <f t="shared" si="85"/>
        <v>32</v>
      </c>
      <c r="Q927" t="str">
        <f t="shared" si="89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5" t="e">
        <f t="shared" si="85"/>
        <v>#DIV/0!</v>
      </c>
      <c r="Q928" t="str">
        <f t="shared" si="89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5" t="e">
        <f t="shared" si="85"/>
        <v>#DIV/0!</v>
      </c>
      <c r="Q929" t="str">
        <f t="shared" si="89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11</v>
      </c>
      <c r="P930" s="5">
        <f t="shared" si="85"/>
        <v>56.25</v>
      </c>
      <c r="Q930" t="str">
        <f t="shared" si="89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5" t="e">
        <f t="shared" si="85"/>
        <v>#DIV/0!</v>
      </c>
      <c r="Q931" t="str">
        <f t="shared" si="89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</v>
      </c>
      <c r="P932" s="5">
        <f t="shared" si="85"/>
        <v>69</v>
      </c>
      <c r="Q932" t="str">
        <f t="shared" si="89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7</v>
      </c>
      <c r="P933" s="5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15</v>
      </c>
      <c r="P934" s="5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5">
        <f t="shared" si="85"/>
        <v>60</v>
      </c>
      <c r="Q935" t="str">
        <f t="shared" si="89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</v>
      </c>
      <c r="P936" s="5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</v>
      </c>
      <c r="P937" s="5">
        <f t="shared" si="85"/>
        <v>25</v>
      </c>
      <c r="Q937" t="str">
        <f t="shared" si="89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5" t="e">
        <f t="shared" si="85"/>
        <v>#DIV/0!</v>
      </c>
      <c r="Q938" t="str">
        <f t="shared" si="89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</v>
      </c>
      <c r="P939" s="5">
        <f t="shared" si="85"/>
        <v>20</v>
      </c>
      <c r="Q939" t="str">
        <f t="shared" si="89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</v>
      </c>
      <c r="P940" s="5">
        <f t="shared" si="85"/>
        <v>25</v>
      </c>
      <c r="Q940" t="str">
        <f t="shared" si="89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</v>
      </c>
      <c r="P941" s="5">
        <f t="shared" si="85"/>
        <v>20</v>
      </c>
      <c r="Q941" t="str">
        <f t="shared" si="89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</v>
      </c>
      <c r="P942" s="5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</v>
      </c>
      <c r="P943" s="5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9</v>
      </c>
      <c r="P944" s="5">
        <f t="shared" si="85"/>
        <v>41.75</v>
      </c>
      <c r="Q944" t="str">
        <f t="shared" si="89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10</v>
      </c>
      <c r="P945" s="5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</v>
      </c>
      <c r="P946" s="5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</v>
      </c>
      <c r="P947" s="5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2</v>
      </c>
      <c r="P948" s="5">
        <f t="shared" si="85"/>
        <v>57.2</v>
      </c>
      <c r="Q948" t="str">
        <f t="shared" si="89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5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5">
        <f t="shared" si="85"/>
        <v>60</v>
      </c>
      <c r="Q950" t="str">
        <f t="shared" si="89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</v>
      </c>
      <c r="P951" s="5">
        <f t="shared" si="85"/>
        <v>39</v>
      </c>
      <c r="Q951" t="str">
        <f t="shared" si="89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</v>
      </c>
      <c r="P952" s="5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</v>
      </c>
      <c r="P953" s="5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40</v>
      </c>
      <c r="P954" s="5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1</v>
      </c>
      <c r="P955" s="5">
        <f t="shared" si="85"/>
        <v>25.2</v>
      </c>
      <c r="Q955" t="str">
        <f t="shared" si="89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</v>
      </c>
      <c r="P956" s="5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6</v>
      </c>
      <c r="P957" s="5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2</v>
      </c>
      <c r="P958" s="5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2</v>
      </c>
      <c r="P959" s="5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</v>
      </c>
      <c r="P960" s="5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39</v>
      </c>
      <c r="P961" s="5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90">ROUND(((E962/D962)*100),0)</f>
        <v>46</v>
      </c>
      <c r="P962" s="5">
        <f t="shared" ref="P962:P1025" si="91">E962/L962</f>
        <v>136.46276595744681</v>
      </c>
      <c r="Q962" t="str">
        <f t="shared" si="89"/>
        <v>technology</v>
      </c>
      <c r="R962" t="str">
        <f t="shared" ref="R962:R1025" si="92">RIGHT($N962,LEN($N962)-FIND("/", $N962))</f>
        <v>wearables</v>
      </c>
      <c r="S962" s="9">
        <f t="shared" ref="S962:S1025" si="93">(((J962/60)/60)/24)+DATE(1970,1,1)</f>
        <v>42766.626793981486</v>
      </c>
      <c r="T962" s="9">
        <f t="shared" ref="T962:T1025" si="94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90"/>
        <v>42</v>
      </c>
      <c r="P963" s="5">
        <f t="shared" si="91"/>
        <v>364.35454545454547</v>
      </c>
      <c r="Q963" t="str">
        <f t="shared" ref="Q963:Q1026" si="95">LEFT(N963,FIND("/", N963)-1)</f>
        <v>technology</v>
      </c>
      <c r="R963" t="str">
        <f t="shared" si="92"/>
        <v>wearables</v>
      </c>
      <c r="S963" s="9">
        <f t="shared" si="93"/>
        <v>42740.693692129629</v>
      </c>
      <c r="T963" s="9">
        <f t="shared" si="94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</v>
      </c>
      <c r="P964" s="5">
        <f t="shared" si="91"/>
        <v>19.243243243243242</v>
      </c>
      <c r="Q964" t="str">
        <f t="shared" si="95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</v>
      </c>
      <c r="P965" s="5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1</v>
      </c>
      <c r="P966" s="5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</v>
      </c>
      <c r="P967" s="5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15</v>
      </c>
      <c r="P968" s="5">
        <f t="shared" si="91"/>
        <v>59.2</v>
      </c>
      <c r="Q968" t="str">
        <f t="shared" si="95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18</v>
      </c>
      <c r="P969" s="5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</v>
      </c>
      <c r="P970" s="5">
        <f t="shared" si="91"/>
        <v>26.5</v>
      </c>
      <c r="Q970" t="str">
        <f t="shared" si="95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47</v>
      </c>
      <c r="P971" s="5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46</v>
      </c>
      <c r="P972" s="5">
        <f t="shared" si="91"/>
        <v>164</v>
      </c>
      <c r="Q972" t="str">
        <f t="shared" si="95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</v>
      </c>
      <c r="P973" s="5">
        <f t="shared" si="91"/>
        <v>45.2</v>
      </c>
      <c r="Q973" t="str">
        <f t="shared" si="95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35</v>
      </c>
      <c r="P974" s="5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</v>
      </c>
      <c r="P975" s="5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1</v>
      </c>
      <c r="P976" s="5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3</v>
      </c>
      <c r="P977" s="5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2</v>
      </c>
      <c r="P978" s="5">
        <f t="shared" si="91"/>
        <v>160.5</v>
      </c>
      <c r="Q978" t="str">
        <f t="shared" si="95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34</v>
      </c>
      <c r="P979" s="5">
        <f t="shared" si="91"/>
        <v>75.75</v>
      </c>
      <c r="Q979" t="str">
        <f t="shared" si="95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</v>
      </c>
      <c r="P980" s="5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83</v>
      </c>
      <c r="P981" s="5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15</v>
      </c>
      <c r="P982" s="5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0</v>
      </c>
      <c r="P983" s="5">
        <f t="shared" si="91"/>
        <v>2.75</v>
      </c>
      <c r="Q983" t="str">
        <f t="shared" si="95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0</v>
      </c>
      <c r="P984" s="5">
        <f t="shared" si="91"/>
        <v>1</v>
      </c>
      <c r="Q984" t="str">
        <f t="shared" si="95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30</v>
      </c>
      <c r="P985" s="5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</v>
      </c>
      <c r="P986" s="5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</v>
      </c>
      <c r="P987" s="5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13</v>
      </c>
      <c r="P988" s="5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</v>
      </c>
      <c r="P989" s="5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5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17</v>
      </c>
      <c r="P991" s="5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</v>
      </c>
      <c r="P992" s="5">
        <f t="shared" si="91"/>
        <v>13</v>
      </c>
      <c r="Q992" t="str">
        <f t="shared" si="95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</v>
      </c>
      <c r="P993" s="5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</v>
      </c>
      <c r="P994" s="5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</v>
      </c>
      <c r="P995" s="5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</v>
      </c>
      <c r="P996" s="5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</v>
      </c>
      <c r="P997" s="5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2</v>
      </c>
      <c r="P998" s="5">
        <f t="shared" si="91"/>
        <v>13</v>
      </c>
      <c r="Q998" t="str">
        <f t="shared" si="95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</v>
      </c>
      <c r="P999" s="5">
        <f t="shared" si="91"/>
        <v>8.125</v>
      </c>
      <c r="Q999" t="str">
        <f t="shared" si="95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59</v>
      </c>
      <c r="P1000" s="5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8</v>
      </c>
      <c r="P1001" s="5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</v>
      </c>
      <c r="P1002" s="5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5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30</v>
      </c>
      <c r="P1004" s="5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</v>
      </c>
      <c r="P1005" s="5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</v>
      </c>
      <c r="P1006" s="5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</v>
      </c>
      <c r="P1007" s="5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6</v>
      </c>
      <c r="P1008" s="5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</v>
      </c>
      <c r="P1009" s="5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</v>
      </c>
      <c r="P1010" s="5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</v>
      </c>
      <c r="P1011" s="5">
        <f t="shared" si="91"/>
        <v>65</v>
      </c>
      <c r="Q1011" t="str">
        <f t="shared" si="95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</v>
      </c>
      <c r="P1012" s="5">
        <f t="shared" si="91"/>
        <v>55</v>
      </c>
      <c r="Q1012" t="str">
        <f t="shared" si="95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</v>
      </c>
      <c r="P1013" s="5">
        <f t="shared" si="91"/>
        <v>75</v>
      </c>
      <c r="Q1013" t="str">
        <f t="shared" si="95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</v>
      </c>
      <c r="P1014" s="5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35</v>
      </c>
      <c r="P1015" s="5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31</v>
      </c>
      <c r="P1016" s="5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3</v>
      </c>
      <c r="P1017" s="5">
        <f t="shared" si="91"/>
        <v>40</v>
      </c>
      <c r="Q1017" t="str">
        <f t="shared" si="95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3</v>
      </c>
      <c r="P1018" s="5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23</v>
      </c>
      <c r="P1019" s="5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</v>
      </c>
      <c r="P1020" s="5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</v>
      </c>
      <c r="P1021" s="5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206</v>
      </c>
      <c r="P1022" s="5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352</v>
      </c>
      <c r="P1023" s="5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115</v>
      </c>
      <c r="P1024" s="5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</v>
      </c>
      <c r="P1025" s="5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96">ROUND(((E1026/D1026)*100),0)</f>
        <v>119</v>
      </c>
      <c r="P1026" s="5">
        <f t="shared" ref="P1026:P1089" si="97">E1026/L1026</f>
        <v>388.9762295081967</v>
      </c>
      <c r="Q1026" t="str">
        <f t="shared" si="95"/>
        <v>music</v>
      </c>
      <c r="R1026" t="str">
        <f t="shared" ref="R1026:R1089" si="98">RIGHT($N1026,LEN($N1026)-FIND("/", $N1026))</f>
        <v>electronic music</v>
      </c>
      <c r="S1026" s="9">
        <f t="shared" ref="S1026:S1089" si="99">(((J1026/60)/60)/24)+DATE(1970,1,1)</f>
        <v>42370.580590277779</v>
      </c>
      <c r="T1026" s="9">
        <f t="shared" ref="T1026:T1089" si="100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96"/>
        <v>110</v>
      </c>
      <c r="P1027" s="5">
        <f t="shared" si="97"/>
        <v>71.848571428571432</v>
      </c>
      <c r="Q1027" t="str">
        <f t="shared" ref="Q1027:Q1090" si="101">LEFT(N1027,FIND("/", N1027)-1)</f>
        <v>music</v>
      </c>
      <c r="R1027" t="str">
        <f t="shared" si="98"/>
        <v>electronic music</v>
      </c>
      <c r="S1027" s="9">
        <f t="shared" si="99"/>
        <v>42049.833761574075</v>
      </c>
      <c r="T1027" s="9">
        <f t="shared" si="100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</v>
      </c>
      <c r="P1028" s="5">
        <f t="shared" si="97"/>
        <v>57.381803278688523</v>
      </c>
      <c r="Q1028" t="str">
        <f t="shared" si="101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</v>
      </c>
      <c r="P1029" s="5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</v>
      </c>
      <c r="P1030" s="5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112</v>
      </c>
      <c r="P1031" s="5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</v>
      </c>
      <c r="P1032" s="5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</v>
      </c>
      <c r="P1033" s="5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</v>
      </c>
      <c r="P1034" s="5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103</v>
      </c>
      <c r="P1035" s="5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</v>
      </c>
      <c r="P1036" s="5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108</v>
      </c>
      <c r="P1037" s="5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</v>
      </c>
      <c r="P1038" s="5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</v>
      </c>
      <c r="P1039" s="5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</v>
      </c>
      <c r="P1040" s="5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</v>
      </c>
      <c r="P1041" s="5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</v>
      </c>
      <c r="P1042" s="5">
        <f t="shared" si="97"/>
        <v>250</v>
      </c>
      <c r="Q1042" t="str">
        <f t="shared" si="101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5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2</v>
      </c>
      <c r="P1044" s="5">
        <f t="shared" si="97"/>
        <v>10</v>
      </c>
      <c r="Q1044" t="str">
        <f t="shared" si="101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9</v>
      </c>
      <c r="P1045" s="5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0</v>
      </c>
      <c r="P1046" s="5">
        <f t="shared" si="97"/>
        <v>3</v>
      </c>
      <c r="Q1046" t="str">
        <f t="shared" si="101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3</v>
      </c>
      <c r="P1047" s="5">
        <f t="shared" si="97"/>
        <v>33.25</v>
      </c>
      <c r="Q1047" t="str">
        <f t="shared" si="101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5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</v>
      </c>
      <c r="P1049" s="5">
        <f t="shared" si="97"/>
        <v>1</v>
      </c>
      <c r="Q1049" t="str">
        <f t="shared" si="101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</v>
      </c>
      <c r="P1050" s="5">
        <f t="shared" si="97"/>
        <v>53</v>
      </c>
      <c r="Q1050" t="str">
        <f t="shared" si="101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5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5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5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5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5">
        <f t="shared" si="97"/>
        <v>15</v>
      </c>
      <c r="Q1055" t="str">
        <f t="shared" si="101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5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5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5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5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5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5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5">
        <f t="shared" si="97"/>
        <v>50</v>
      </c>
      <c r="Q1062" t="str">
        <f t="shared" si="101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5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</v>
      </c>
      <c r="P1064" s="5">
        <f t="shared" si="97"/>
        <v>47.5</v>
      </c>
      <c r="Q1064" t="str">
        <f t="shared" si="101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5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9</v>
      </c>
      <c r="P1066" s="5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3</v>
      </c>
      <c r="P1067" s="5">
        <f t="shared" si="97"/>
        <v>16.2</v>
      </c>
      <c r="Q1067" t="str">
        <f t="shared" si="101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</v>
      </c>
      <c r="P1068" s="5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5">
        <f t="shared" si="97"/>
        <v>13</v>
      </c>
      <c r="Q1069" t="str">
        <f t="shared" si="101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</v>
      </c>
      <c r="P1070" s="5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39</v>
      </c>
      <c r="P1071" s="5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1</v>
      </c>
      <c r="P1072" s="5">
        <f t="shared" si="97"/>
        <v>35</v>
      </c>
      <c r="Q1072" t="str">
        <f t="shared" si="101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5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0</v>
      </c>
      <c r="P1074" s="5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</v>
      </c>
      <c r="P1075" s="5">
        <f t="shared" si="97"/>
        <v>10</v>
      </c>
      <c r="Q1075" t="str">
        <f t="shared" si="101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</v>
      </c>
      <c r="P1076" s="5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5</v>
      </c>
      <c r="P1077" s="5">
        <f t="shared" si="97"/>
        <v>15</v>
      </c>
      <c r="Q1077" t="str">
        <f t="shared" si="101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63</v>
      </c>
      <c r="P1078" s="5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</v>
      </c>
      <c r="P1079" s="5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8</v>
      </c>
      <c r="P1080" s="5">
        <f t="shared" si="97"/>
        <v>9</v>
      </c>
      <c r="Q1080" t="str">
        <f t="shared" si="101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3</v>
      </c>
      <c r="P1081" s="5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</v>
      </c>
      <c r="P1082" s="5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0</v>
      </c>
      <c r="P1083" s="5">
        <f t="shared" si="97"/>
        <v>3</v>
      </c>
      <c r="Q1083" t="str">
        <f t="shared" si="101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1</v>
      </c>
      <c r="P1084" s="5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1</v>
      </c>
      <c r="P1085" s="5">
        <f t="shared" si="97"/>
        <v>410</v>
      </c>
      <c r="Q1085" t="str">
        <f t="shared" si="101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5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</v>
      </c>
      <c r="P1087" s="5">
        <f t="shared" si="97"/>
        <v>114</v>
      </c>
      <c r="Q1087" t="str">
        <f t="shared" si="101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0</v>
      </c>
      <c r="P1088" s="5">
        <f t="shared" si="97"/>
        <v>7.5</v>
      </c>
      <c r="Q1088" t="str">
        <f t="shared" si="101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5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102">ROUND(((E1090/D1090)*100),0)</f>
        <v>14</v>
      </c>
      <c r="P1090" s="5">
        <f t="shared" ref="P1090:P1153" si="103">E1090/L1090</f>
        <v>43.41727891156463</v>
      </c>
      <c r="Q1090" t="str">
        <f t="shared" si="101"/>
        <v>games</v>
      </c>
      <c r="R1090" t="str">
        <f t="shared" ref="R1090:R1153" si="104">RIGHT($N1090,LEN($N1090)-FIND("/", $N1090))</f>
        <v>video games</v>
      </c>
      <c r="S1090" s="9">
        <f t="shared" ref="S1090:S1153" si="105">(((J1090/60)/60)/24)+DATE(1970,1,1)</f>
        <v>41723.799386574072</v>
      </c>
      <c r="T1090" s="9">
        <f t="shared" ref="T1090:T1153" si="106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102"/>
        <v>8</v>
      </c>
      <c r="P1091" s="5">
        <f t="shared" si="103"/>
        <v>23.959183673469386</v>
      </c>
      <c r="Q1091" t="str">
        <f t="shared" ref="Q1091:Q1154" si="107">LEFT(N1091,FIND("/", N1091)-1)</f>
        <v>games</v>
      </c>
      <c r="R1091" t="str">
        <f t="shared" si="104"/>
        <v>video games</v>
      </c>
      <c r="S1091" s="9">
        <f t="shared" si="105"/>
        <v>42151.189525462964</v>
      </c>
      <c r="T1091" s="9">
        <f t="shared" si="106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0</v>
      </c>
      <c r="P1092" s="5">
        <f t="shared" si="103"/>
        <v>5</v>
      </c>
      <c r="Q1092" t="str">
        <f t="shared" si="107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13</v>
      </c>
      <c r="P1093" s="5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</v>
      </c>
      <c r="P1094" s="5">
        <f t="shared" si="103"/>
        <v>3</v>
      </c>
      <c r="Q1094" t="str">
        <f t="shared" si="107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</v>
      </c>
      <c r="P1095" s="5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</v>
      </c>
      <c r="P1096" s="5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</v>
      </c>
      <c r="P1097" s="5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18</v>
      </c>
      <c r="P1098" s="5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0</v>
      </c>
      <c r="P1099" s="5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</v>
      </c>
      <c r="P1100" s="5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1</v>
      </c>
      <c r="P1101" s="5">
        <f t="shared" si="103"/>
        <v>25</v>
      </c>
      <c r="Q1101" t="str">
        <f t="shared" si="107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3</v>
      </c>
      <c r="P1102" s="5">
        <f t="shared" si="103"/>
        <v>10</v>
      </c>
      <c r="Q1102" t="str">
        <f t="shared" si="107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0</v>
      </c>
      <c r="P1103" s="5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</v>
      </c>
      <c r="P1104" s="5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2</v>
      </c>
      <c r="P1105" s="5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5</v>
      </c>
      <c r="P1106" s="5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</v>
      </c>
      <c r="P1107" s="5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</v>
      </c>
      <c r="P1108" s="5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5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3</v>
      </c>
      <c r="P1110" s="5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</v>
      </c>
      <c r="P1111" s="5">
        <f t="shared" si="103"/>
        <v>15</v>
      </c>
      <c r="Q1111" t="str">
        <f t="shared" si="107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1</v>
      </c>
      <c r="P1112" s="5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</v>
      </c>
      <c r="P1113" s="5">
        <f t="shared" si="103"/>
        <v>1</v>
      </c>
      <c r="Q1113" t="str">
        <f t="shared" si="107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36</v>
      </c>
      <c r="P1114" s="5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1</v>
      </c>
      <c r="P1115" s="5">
        <f t="shared" si="103"/>
        <v>5</v>
      </c>
      <c r="Q1115" t="str">
        <f t="shared" si="107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</v>
      </c>
      <c r="P1116" s="5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</v>
      </c>
      <c r="P1117" s="5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0</v>
      </c>
      <c r="P1118" s="5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</v>
      </c>
      <c r="P1119" s="5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</v>
      </c>
      <c r="P1120" s="5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</v>
      </c>
      <c r="P1121" s="5">
        <f t="shared" si="103"/>
        <v>5</v>
      </c>
      <c r="Q1121" t="str">
        <f t="shared" si="107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5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0</v>
      </c>
      <c r="P1123" s="5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5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</v>
      </c>
      <c r="P1125" s="5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</v>
      </c>
      <c r="P1126" s="5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5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1</v>
      </c>
      <c r="P1128" s="5">
        <f t="shared" si="103"/>
        <v>5</v>
      </c>
      <c r="Q1128" t="str">
        <f t="shared" si="107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2</v>
      </c>
      <c r="P1129" s="5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</v>
      </c>
      <c r="P1130" s="5">
        <f t="shared" si="103"/>
        <v>1</v>
      </c>
      <c r="Q1130" t="str">
        <f t="shared" si="107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</v>
      </c>
      <c r="P1131" s="5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</v>
      </c>
      <c r="P1132" s="5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5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</v>
      </c>
      <c r="P1134" s="5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1</v>
      </c>
      <c r="P1135" s="5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0</v>
      </c>
      <c r="P1136" s="5">
        <f t="shared" si="103"/>
        <v>1</v>
      </c>
      <c r="Q1136" t="str">
        <f t="shared" si="107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5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</v>
      </c>
      <c r="P1138" s="5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40</v>
      </c>
      <c r="P1139" s="5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</v>
      </c>
      <c r="P1140" s="5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0</v>
      </c>
      <c r="P1141" s="5">
        <f t="shared" si="103"/>
        <v>5</v>
      </c>
      <c r="Q1141" t="str">
        <f t="shared" si="107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5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5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5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</v>
      </c>
      <c r="P1145" s="5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5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</v>
      </c>
      <c r="P1147" s="5">
        <f t="shared" si="103"/>
        <v>100</v>
      </c>
      <c r="Q1147" t="str">
        <f t="shared" si="107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9</v>
      </c>
      <c r="P1148" s="5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5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</v>
      </c>
      <c r="P1150" s="5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</v>
      </c>
      <c r="P1151" s="5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</v>
      </c>
      <c r="P1152" s="5">
        <f t="shared" si="103"/>
        <v>42</v>
      </c>
      <c r="Q1152" t="str">
        <f t="shared" si="107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5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108">ROUND(((E1154/D1154)*100),0)</f>
        <v>6</v>
      </c>
      <c r="P1154" s="5">
        <f t="shared" ref="P1154:P1217" si="109">E1154/L1154</f>
        <v>60.733333333333334</v>
      </c>
      <c r="Q1154" t="str">
        <f t="shared" si="107"/>
        <v>food</v>
      </c>
      <c r="R1154" t="str">
        <f t="shared" ref="R1154:R1217" si="110">RIGHT($N1154,LEN($N1154)-FIND("/", $N1154))</f>
        <v>food trucks</v>
      </c>
      <c r="S1154" s="9">
        <f t="shared" ref="S1154:S1217" si="111">(((J1154/60)/60)/24)+DATE(1970,1,1)</f>
        <v>42109.709629629629</v>
      </c>
      <c r="T1154" s="9">
        <f t="shared" ref="T1154:T1217" si="112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108"/>
        <v>1</v>
      </c>
      <c r="P1155" s="5">
        <f t="shared" si="109"/>
        <v>50</v>
      </c>
      <c r="Q1155" t="str">
        <f t="shared" ref="Q1155:Q1218" si="113">LEFT(N1155,FIND("/", N1155)-1)</f>
        <v>food</v>
      </c>
      <c r="R1155" t="str">
        <f t="shared" si="110"/>
        <v>food trucks</v>
      </c>
      <c r="S1155" s="9">
        <f t="shared" si="111"/>
        <v>42143.714178240742</v>
      </c>
      <c r="T1155" s="9">
        <f t="shared" si="112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7</v>
      </c>
      <c r="P1156" s="5">
        <f t="shared" si="109"/>
        <v>108.33333333333333</v>
      </c>
      <c r="Q1156" t="str">
        <f t="shared" si="113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1</v>
      </c>
      <c r="P1157" s="5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5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2</v>
      </c>
      <c r="P1159" s="5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</v>
      </c>
      <c r="P1160" s="5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5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4</v>
      </c>
      <c r="P1162" s="5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5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0</v>
      </c>
      <c r="P1164" s="5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5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5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21</v>
      </c>
      <c r="P1167" s="5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</v>
      </c>
      <c r="P1168" s="5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2</v>
      </c>
      <c r="P1169" s="5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6</v>
      </c>
      <c r="P1170" s="5">
        <f t="shared" si="109"/>
        <v>340</v>
      </c>
      <c r="Q1170" t="str">
        <f t="shared" si="113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</v>
      </c>
      <c r="P1171" s="5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</v>
      </c>
      <c r="P1172" s="5">
        <f t="shared" si="109"/>
        <v>50</v>
      </c>
      <c r="Q1172" t="str">
        <f t="shared" si="113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</v>
      </c>
      <c r="P1173" s="5">
        <f t="shared" si="109"/>
        <v>25</v>
      </c>
      <c r="Q1173" t="str">
        <f t="shared" si="113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5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0</v>
      </c>
      <c r="P1175" s="5">
        <f t="shared" si="109"/>
        <v>30</v>
      </c>
      <c r="Q1175" t="str">
        <f t="shared" si="113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6</v>
      </c>
      <c r="P1176" s="5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3</v>
      </c>
      <c r="P1177" s="5">
        <f t="shared" si="109"/>
        <v>65</v>
      </c>
      <c r="Q1177" t="str">
        <f t="shared" si="113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0</v>
      </c>
      <c r="P1178" s="5">
        <f t="shared" si="109"/>
        <v>10</v>
      </c>
      <c r="Q1178" t="str">
        <f t="shared" si="113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5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0</v>
      </c>
      <c r="P1180" s="5">
        <f t="shared" si="109"/>
        <v>5</v>
      </c>
      <c r="Q1180" t="str">
        <f t="shared" si="113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</v>
      </c>
      <c r="P1181" s="5">
        <f t="shared" si="109"/>
        <v>640</v>
      </c>
      <c r="Q1181" t="str">
        <f t="shared" si="113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12</v>
      </c>
      <c r="P1182" s="5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0</v>
      </c>
      <c r="P1183" s="5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</v>
      </c>
      <c r="P1184" s="5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5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105</v>
      </c>
      <c r="P1186" s="5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</v>
      </c>
      <c r="P1187" s="5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107</v>
      </c>
      <c r="P1188" s="5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</v>
      </c>
      <c r="P1189" s="5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161</v>
      </c>
      <c r="P1190" s="5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108</v>
      </c>
      <c r="P1191" s="5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5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</v>
      </c>
      <c r="P1193" s="5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5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104</v>
      </c>
      <c r="P1195" s="5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</v>
      </c>
      <c r="P1196" s="5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5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270</v>
      </c>
      <c r="P1198" s="5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</v>
      </c>
      <c r="P1199" s="5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261</v>
      </c>
      <c r="P1200" s="5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</v>
      </c>
      <c r="P1201" s="5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126</v>
      </c>
      <c r="P1202" s="5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</v>
      </c>
      <c r="P1203" s="5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</v>
      </c>
      <c r="P1204" s="5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</v>
      </c>
      <c r="P1205" s="5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103</v>
      </c>
      <c r="P1206" s="5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101</v>
      </c>
      <c r="P1207" s="5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115</v>
      </c>
      <c r="P1208" s="5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</v>
      </c>
      <c r="P1209" s="5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</v>
      </c>
      <c r="P1210" s="5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5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</v>
      </c>
      <c r="P1212" s="5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</v>
      </c>
      <c r="P1213" s="5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</v>
      </c>
      <c r="P1214" s="5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</v>
      </c>
      <c r="P1215" s="5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132</v>
      </c>
      <c r="P1216" s="5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</v>
      </c>
      <c r="P1217" s="5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114">ROUND(((E1218/D1218)*100),0)</f>
        <v>146</v>
      </c>
      <c r="P1218" s="5">
        <f t="shared" ref="P1218:P1281" si="115">E1218/L1218</f>
        <v>91.882882882882882</v>
      </c>
      <c r="Q1218" t="str">
        <f t="shared" si="113"/>
        <v>photography</v>
      </c>
      <c r="R1218" t="str">
        <f t="shared" ref="R1218:R1281" si="116">RIGHT($N1218,LEN($N1218)-FIND("/", $N1218))</f>
        <v>photobooks</v>
      </c>
      <c r="S1218" s="9">
        <f t="shared" ref="S1218:S1281" si="117">(((J1218/60)/60)/24)+DATE(1970,1,1)</f>
        <v>42247.616400462968</v>
      </c>
      <c r="T1218" s="9">
        <f t="shared" ref="T1218:T1281" si="118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114"/>
        <v>103</v>
      </c>
      <c r="P1219" s="5">
        <f t="shared" si="115"/>
        <v>148.57377049180329</v>
      </c>
      <c r="Q1219" t="str">
        <f t="shared" ref="Q1219:Q1282" si="119">LEFT(N1219,FIND("/", N1219)-1)</f>
        <v>photography</v>
      </c>
      <c r="R1219" t="str">
        <f t="shared" si="116"/>
        <v>photobooks</v>
      </c>
      <c r="S1219" s="9">
        <f t="shared" si="117"/>
        <v>42535.809490740736</v>
      </c>
      <c r="T1219" s="9">
        <f t="shared" si="118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</v>
      </c>
      <c r="P1220" s="5">
        <f t="shared" si="115"/>
        <v>174.2134831460674</v>
      </c>
      <c r="Q1220" t="str">
        <f t="shared" si="119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</v>
      </c>
      <c r="P1221" s="5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104</v>
      </c>
      <c r="P1222" s="5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</v>
      </c>
      <c r="P1223" s="5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</v>
      </c>
      <c r="P1224" s="5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</v>
      </c>
      <c r="P1225" s="5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</v>
      </c>
      <c r="P1226" s="5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</v>
      </c>
      <c r="P1227" s="5">
        <f t="shared" si="115"/>
        <v>44</v>
      </c>
      <c r="Q1227" t="str">
        <f t="shared" si="119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4</v>
      </c>
      <c r="P1228" s="5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5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</v>
      </c>
      <c r="P1230" s="5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1</v>
      </c>
      <c r="P1231" s="5">
        <f t="shared" si="115"/>
        <v>25</v>
      </c>
      <c r="Q1231" t="str">
        <f t="shared" si="119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5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5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1</v>
      </c>
      <c r="P1234" s="5">
        <f t="shared" si="115"/>
        <v>40</v>
      </c>
      <c r="Q1234" t="str">
        <f t="shared" si="119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12</v>
      </c>
      <c r="P1235" s="5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5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3</v>
      </c>
      <c r="P1237" s="5">
        <f t="shared" si="115"/>
        <v>35</v>
      </c>
      <c r="Q1237" t="str">
        <f t="shared" si="119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5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5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18</v>
      </c>
      <c r="P1240" s="5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5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</v>
      </c>
      <c r="P1242" s="5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51</v>
      </c>
      <c r="P1243" s="5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1</v>
      </c>
      <c r="P1244" s="5">
        <f t="shared" si="115"/>
        <v>5</v>
      </c>
      <c r="Q1244" t="str">
        <f t="shared" si="119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</v>
      </c>
      <c r="P1245" s="5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104</v>
      </c>
      <c r="P1246" s="5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</v>
      </c>
      <c r="P1247" s="5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5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</v>
      </c>
      <c r="P1249" s="5">
        <f t="shared" si="115"/>
        <v>85.5</v>
      </c>
      <c r="Q1249" t="str">
        <f t="shared" si="119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152</v>
      </c>
      <c r="P1250" s="5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</v>
      </c>
      <c r="P1251" s="5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</v>
      </c>
      <c r="P1252" s="5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102</v>
      </c>
      <c r="P1253" s="5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138</v>
      </c>
      <c r="P1254" s="5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</v>
      </c>
      <c r="P1255" s="5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199</v>
      </c>
      <c r="P1256" s="5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</v>
      </c>
      <c r="P1257" s="5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118</v>
      </c>
      <c r="P1258" s="5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295</v>
      </c>
      <c r="P1259" s="5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</v>
      </c>
      <c r="P1260" s="5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</v>
      </c>
      <c r="P1261" s="5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114</v>
      </c>
      <c r="P1262" s="5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</v>
      </c>
      <c r="P1263" s="5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</v>
      </c>
      <c r="P1264" s="5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5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</v>
      </c>
      <c r="P1266" s="5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</v>
      </c>
      <c r="P1267" s="5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</v>
      </c>
      <c r="P1268" s="5">
        <f t="shared" si="115"/>
        <v>190.9</v>
      </c>
      <c r="Q1268" t="str">
        <f t="shared" si="119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102</v>
      </c>
      <c r="P1269" s="5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117</v>
      </c>
      <c r="P1270" s="5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109</v>
      </c>
      <c r="P1271" s="5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115</v>
      </c>
      <c r="P1272" s="5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102</v>
      </c>
      <c r="P1273" s="5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5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104</v>
      </c>
      <c r="P1275" s="5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155</v>
      </c>
      <c r="P1276" s="5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</v>
      </c>
      <c r="P1277" s="5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</v>
      </c>
      <c r="P1278" s="5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</v>
      </c>
      <c r="P1279" s="5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155</v>
      </c>
      <c r="P1280" s="5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111</v>
      </c>
      <c r="P1281" s="5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120">ROUND(((E1282/D1282)*100),0)</f>
        <v>111</v>
      </c>
      <c r="P1282" s="5">
        <f t="shared" ref="P1282:P1345" si="121">E1282/L1282</f>
        <v>127.97523076923076</v>
      </c>
      <c r="Q1282" t="str">
        <f t="shared" si="119"/>
        <v>music</v>
      </c>
      <c r="R1282" t="str">
        <f t="shared" ref="R1282:R1345" si="122">RIGHT($N1282,LEN($N1282)-FIND("/", $N1282))</f>
        <v>rock</v>
      </c>
      <c r="S1282" s="9">
        <f t="shared" ref="S1282:S1345" si="123">(((J1282/60)/60)/24)+DATE(1970,1,1)</f>
        <v>40513.757569444446</v>
      </c>
      <c r="T1282" s="9">
        <f t="shared" ref="T1282:T1345" si="124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120"/>
        <v>111</v>
      </c>
      <c r="P1283" s="5">
        <f t="shared" si="121"/>
        <v>104.72972972972973</v>
      </c>
      <c r="Q1283" t="str">
        <f t="shared" ref="Q1283:Q1346" si="125">LEFT(N1283,FIND("/", N1283)-1)</f>
        <v>music</v>
      </c>
      <c r="R1283" t="str">
        <f t="shared" si="122"/>
        <v>rock</v>
      </c>
      <c r="S1283" s="9">
        <f t="shared" si="123"/>
        <v>41463.743472222224</v>
      </c>
      <c r="T1283" s="9">
        <f t="shared" si="124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124</v>
      </c>
      <c r="P1284" s="5">
        <f t="shared" si="121"/>
        <v>67.671532846715323</v>
      </c>
      <c r="Q1284" t="str">
        <f t="shared" si="125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</v>
      </c>
      <c r="P1285" s="5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5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102</v>
      </c>
      <c r="P1287" s="5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</v>
      </c>
      <c r="P1288" s="5">
        <f t="shared" si="121"/>
        <v>81.25</v>
      </c>
      <c r="Q1288" t="str">
        <f t="shared" si="125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5">
        <f t="shared" si="121"/>
        <v>24.2</v>
      </c>
      <c r="Q1289" t="str">
        <f t="shared" si="125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</v>
      </c>
      <c r="P1290" s="5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</v>
      </c>
      <c r="P1291" s="5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109</v>
      </c>
      <c r="P1292" s="5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146</v>
      </c>
      <c r="P1293" s="5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</v>
      </c>
      <c r="P1294" s="5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</v>
      </c>
      <c r="P1295" s="5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5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102</v>
      </c>
      <c r="P1297" s="5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</v>
      </c>
      <c r="P1298" s="5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110</v>
      </c>
      <c r="P1299" s="5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105</v>
      </c>
      <c r="P1300" s="5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5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5">
        <f t="shared" si="121"/>
        <v>168.75</v>
      </c>
      <c r="Q1302" t="str">
        <f t="shared" si="125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103</v>
      </c>
      <c r="P1303" s="5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5">
        <f t="shared" si="121"/>
        <v>50</v>
      </c>
      <c r="Q1304" t="str">
        <f t="shared" si="125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</v>
      </c>
      <c r="P1305" s="5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40</v>
      </c>
      <c r="P1306" s="5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26</v>
      </c>
      <c r="P1307" s="5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</v>
      </c>
      <c r="P1308" s="5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12</v>
      </c>
      <c r="P1309" s="5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</v>
      </c>
      <c r="P1310" s="5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112</v>
      </c>
      <c r="P1311" s="5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16</v>
      </c>
      <c r="P1312" s="5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</v>
      </c>
      <c r="P1313" s="5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1</v>
      </c>
      <c r="P1314" s="5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</v>
      </c>
      <c r="P1315" s="5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</v>
      </c>
      <c r="P1316" s="5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</v>
      </c>
      <c r="P1317" s="5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0</v>
      </c>
      <c r="P1318" s="5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6</v>
      </c>
      <c r="P1319" s="5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</v>
      </c>
      <c r="P1320" s="5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</v>
      </c>
      <c r="P1321" s="5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1</v>
      </c>
      <c r="P1322" s="5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</v>
      </c>
      <c r="P1323" s="5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</v>
      </c>
      <c r="P1324" s="5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9</v>
      </c>
      <c r="P1325" s="5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10</v>
      </c>
      <c r="P1326" s="5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</v>
      </c>
      <c r="P1327" s="5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</v>
      </c>
      <c r="P1328" s="5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4</v>
      </c>
      <c r="P1329" s="5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</v>
      </c>
      <c r="P1330" s="5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1</v>
      </c>
      <c r="P1331" s="5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</v>
      </c>
      <c r="P1332" s="5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</v>
      </c>
      <c r="P1333" s="5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5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5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11</v>
      </c>
      <c r="P1336" s="5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20</v>
      </c>
      <c r="P1337" s="5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85</v>
      </c>
      <c r="P1338" s="5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</v>
      </c>
      <c r="P1339" s="5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</v>
      </c>
      <c r="P1340" s="5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7</v>
      </c>
      <c r="P1341" s="5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5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</v>
      </c>
      <c r="P1343" s="5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</v>
      </c>
      <c r="P1344" s="5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</v>
      </c>
      <c r="P1345" s="5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126">ROUND(((E1346/D1346)*100),0)</f>
        <v>378</v>
      </c>
      <c r="P1346" s="5">
        <f t="shared" ref="P1346:P1409" si="127">E1346/L1346</f>
        <v>40.762589928057551</v>
      </c>
      <c r="Q1346" t="str">
        <f t="shared" si="125"/>
        <v>publishing</v>
      </c>
      <c r="R1346" t="str">
        <f t="shared" ref="R1346:R1409" si="128">RIGHT($N1346,LEN($N1346)-FIND("/", $N1346))</f>
        <v>nonfiction</v>
      </c>
      <c r="S1346" s="9">
        <f t="shared" ref="S1346:S1409" si="129">(((J1346/60)/60)/24)+DATE(1970,1,1)</f>
        <v>42522.789803240739</v>
      </c>
      <c r="T1346" s="9">
        <f t="shared" ref="T1346:T1409" si="130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126"/>
        <v>125</v>
      </c>
      <c r="P1347" s="5">
        <f t="shared" si="127"/>
        <v>53.571428571428569</v>
      </c>
      <c r="Q1347" t="str">
        <f t="shared" ref="Q1347:Q1410" si="131">LEFT(N1347,FIND("/", N1347)-1)</f>
        <v>publishing</v>
      </c>
      <c r="R1347" t="str">
        <f t="shared" si="128"/>
        <v>nonfiction</v>
      </c>
      <c r="S1347" s="9">
        <f t="shared" si="129"/>
        <v>41799.814340277779</v>
      </c>
      <c r="T1347" s="9">
        <f t="shared" si="130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</v>
      </c>
      <c r="P1348" s="5">
        <f t="shared" si="127"/>
        <v>48.449664429530202</v>
      </c>
      <c r="Q1348" t="str">
        <f t="shared" si="131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</v>
      </c>
      <c r="P1349" s="5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102</v>
      </c>
      <c r="P1350" s="5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</v>
      </c>
      <c r="P1351" s="5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</v>
      </c>
      <c r="P1352" s="5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</v>
      </c>
      <c r="P1353" s="5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</v>
      </c>
      <c r="P1354" s="5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134</v>
      </c>
      <c r="P1355" s="5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</v>
      </c>
      <c r="P1356" s="5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123</v>
      </c>
      <c r="P1357" s="5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183</v>
      </c>
      <c r="P1358" s="5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</v>
      </c>
      <c r="P1359" s="5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112</v>
      </c>
      <c r="P1360" s="5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116</v>
      </c>
      <c r="P1361" s="5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</v>
      </c>
      <c r="P1362" s="5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126</v>
      </c>
      <c r="P1363" s="5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</v>
      </c>
      <c r="P1364" s="5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5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119</v>
      </c>
      <c r="P1366" s="5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</v>
      </c>
      <c r="P1367" s="5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</v>
      </c>
      <c r="P1368" s="5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</v>
      </c>
      <c r="P1369" s="5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111</v>
      </c>
      <c r="P1370" s="5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</v>
      </c>
      <c r="P1371" s="5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104</v>
      </c>
      <c r="P1372" s="5">
        <f t="shared" si="127"/>
        <v>77.75</v>
      </c>
      <c r="Q1372" t="str">
        <f t="shared" si="131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</v>
      </c>
      <c r="P1373" s="5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5">
        <f t="shared" si="127"/>
        <v>38.75</v>
      </c>
      <c r="Q1374" t="str">
        <f t="shared" si="131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</v>
      </c>
      <c r="P1375" s="5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</v>
      </c>
      <c r="P1376" s="5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</v>
      </c>
      <c r="P1377" s="5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</v>
      </c>
      <c r="P1378" s="5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</v>
      </c>
      <c r="P1379" s="5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</v>
      </c>
      <c r="P1380" s="5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112</v>
      </c>
      <c r="P1381" s="5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5">
        <f t="shared" si="127"/>
        <v>21.2</v>
      </c>
      <c r="Q1382" t="str">
        <f t="shared" si="131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</v>
      </c>
      <c r="P1383" s="5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</v>
      </c>
      <c r="P1384" s="5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</v>
      </c>
      <c r="P1385" s="5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</v>
      </c>
      <c r="P1386" s="5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</v>
      </c>
      <c r="P1387" s="5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219</v>
      </c>
      <c r="P1388" s="5">
        <f t="shared" si="127"/>
        <v>62.5</v>
      </c>
      <c r="Q1388" t="str">
        <f t="shared" si="131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137</v>
      </c>
      <c r="P1389" s="5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135</v>
      </c>
      <c r="P1390" s="5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</v>
      </c>
      <c r="P1391" s="5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</v>
      </c>
      <c r="P1392" s="5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</v>
      </c>
      <c r="P1393" s="5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114</v>
      </c>
      <c r="P1394" s="5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</v>
      </c>
      <c r="P1395" s="5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</v>
      </c>
      <c r="P1396" s="5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112</v>
      </c>
      <c r="P1397" s="5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</v>
      </c>
      <c r="P1398" s="5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114</v>
      </c>
      <c r="P1399" s="5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110</v>
      </c>
      <c r="P1400" s="5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</v>
      </c>
      <c r="P1401" s="5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</v>
      </c>
      <c r="P1402" s="5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497</v>
      </c>
      <c r="P1403" s="5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</v>
      </c>
      <c r="P1404" s="5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103</v>
      </c>
      <c r="P1405" s="5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2</v>
      </c>
      <c r="P1406" s="5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</v>
      </c>
      <c r="P1407" s="5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</v>
      </c>
      <c r="P1408" s="5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1</v>
      </c>
      <c r="P1409" s="5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132">ROUND(((E1410/D1410)*100),0)</f>
        <v>7</v>
      </c>
      <c r="P1410" s="5">
        <f t="shared" ref="P1410:P1473" si="133">E1410/L1410</f>
        <v>12</v>
      </c>
      <c r="Q1410" t="str">
        <f t="shared" si="131"/>
        <v>publishing</v>
      </c>
      <c r="R1410" t="str">
        <f t="shared" ref="R1410:R1473" si="134">RIGHT($N1410,LEN($N1410)-FIND("/", $N1410))</f>
        <v>translations</v>
      </c>
      <c r="S1410" s="9">
        <f t="shared" ref="S1410:S1473" si="135">(((J1410/60)/60)/24)+DATE(1970,1,1)</f>
        <v>42291.872175925921</v>
      </c>
      <c r="T1410" s="9">
        <f t="shared" ref="T1410:T1473" si="136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132"/>
        <v>0</v>
      </c>
      <c r="P1411" s="5" t="e">
        <f t="shared" si="133"/>
        <v>#DIV/0!</v>
      </c>
      <c r="Q1411" t="str">
        <f t="shared" ref="Q1411:Q1474" si="137">LEFT(N1411,FIND("/", N1411)-1)</f>
        <v>publishing</v>
      </c>
      <c r="R1411" t="str">
        <f t="shared" si="134"/>
        <v>translations</v>
      </c>
      <c r="S1411" s="9">
        <f t="shared" si="135"/>
        <v>41945.133506944447</v>
      </c>
      <c r="T1411" s="9">
        <f t="shared" si="136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0</v>
      </c>
      <c r="P1412" s="5">
        <f t="shared" si="133"/>
        <v>1</v>
      </c>
      <c r="Q1412" t="str">
        <f t="shared" si="137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</v>
      </c>
      <c r="P1413" s="5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5</v>
      </c>
      <c r="P1414" s="5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5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</v>
      </c>
      <c r="P1416" s="5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</v>
      </c>
      <c r="P1417" s="5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5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</v>
      </c>
      <c r="P1419" s="5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</v>
      </c>
      <c r="P1420" s="5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</v>
      </c>
      <c r="P1421" s="5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3</v>
      </c>
      <c r="P1422" s="5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</v>
      </c>
      <c r="P1423" s="5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</v>
      </c>
      <c r="P1424" s="5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</v>
      </c>
      <c r="P1425" s="5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</v>
      </c>
      <c r="P1426" s="5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5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5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</v>
      </c>
      <c r="P1429" s="5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5</v>
      </c>
      <c r="P1430" s="5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5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</v>
      </c>
      <c r="P1432" s="5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32</v>
      </c>
      <c r="P1433" s="5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5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7</v>
      </c>
      <c r="P1435" s="5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10</v>
      </c>
      <c r="P1436" s="5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</v>
      </c>
      <c r="P1437" s="5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1</v>
      </c>
      <c r="P1438" s="5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27</v>
      </c>
      <c r="P1439" s="5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5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7</v>
      </c>
      <c r="P1441" s="5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0</v>
      </c>
      <c r="P1442" s="5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</v>
      </c>
      <c r="P1443" s="5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5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5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5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5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5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0</v>
      </c>
      <c r="P1449" s="5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5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5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0</v>
      </c>
      <c r="P1452" s="5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0</v>
      </c>
      <c r="P1453" s="5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5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5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1</v>
      </c>
      <c r="P1456" s="5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11</v>
      </c>
      <c r="P1457" s="5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3</v>
      </c>
      <c r="P1458" s="5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5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5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5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5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</v>
      </c>
      <c r="P1463" s="5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109</v>
      </c>
      <c r="P1464" s="5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148</v>
      </c>
      <c r="P1465" s="5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</v>
      </c>
      <c r="P1466" s="5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</v>
      </c>
      <c r="P1467" s="5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108</v>
      </c>
      <c r="P1468" s="5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</v>
      </c>
      <c r="P1469" s="5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</v>
      </c>
      <c r="P1470" s="5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</v>
      </c>
      <c r="P1471" s="5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</v>
      </c>
      <c r="P1472" s="5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104</v>
      </c>
      <c r="P1473" s="5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138">ROUND(((E1474/D1474)*100),0)</f>
        <v>139</v>
      </c>
      <c r="P1474" s="5">
        <f t="shared" ref="P1474:P1537" si="139">E1474/L1474</f>
        <v>103.20238095238095</v>
      </c>
      <c r="Q1474" t="str">
        <f t="shared" si="137"/>
        <v>publishing</v>
      </c>
      <c r="R1474" t="str">
        <f t="shared" ref="R1474:R1537" si="140">RIGHT($N1474,LEN($N1474)-FIND("/", $N1474))</f>
        <v>radio &amp; podcasts</v>
      </c>
      <c r="S1474" s="9">
        <f t="shared" ref="S1474:S1537" si="141">(((J1474/60)/60)/24)+DATE(1970,1,1)</f>
        <v>41533.542858796296</v>
      </c>
      <c r="T1474" s="9">
        <f t="shared" ref="T1474:T1537" si="142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138"/>
        <v>121</v>
      </c>
      <c r="P1475" s="5">
        <f t="shared" si="139"/>
        <v>38.462553191489363</v>
      </c>
      <c r="Q1475" t="str">
        <f t="shared" ref="Q1475:Q1538" si="143">LEFT(N1475,FIND("/", N1475)-1)</f>
        <v>publishing</v>
      </c>
      <c r="R1475" t="str">
        <f t="shared" si="140"/>
        <v>radio &amp; podcasts</v>
      </c>
      <c r="S1475" s="9">
        <f t="shared" si="141"/>
        <v>40939.979618055557</v>
      </c>
      <c r="T1475" s="9">
        <f t="shared" si="142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</v>
      </c>
      <c r="P1476" s="5">
        <f t="shared" si="139"/>
        <v>44.315789473684212</v>
      </c>
      <c r="Q1476" t="str">
        <f t="shared" si="143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189</v>
      </c>
      <c r="P1477" s="5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662</v>
      </c>
      <c r="P1478" s="5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</v>
      </c>
      <c r="P1479" s="5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1182</v>
      </c>
      <c r="P1480" s="5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</v>
      </c>
      <c r="P1481" s="5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</v>
      </c>
      <c r="P1482" s="5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</v>
      </c>
      <c r="P1483" s="5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</v>
      </c>
      <c r="P1484" s="5">
        <f t="shared" si="139"/>
        <v>5</v>
      </c>
      <c r="Q1484" t="str">
        <f t="shared" si="143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1</v>
      </c>
      <c r="P1485" s="5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5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</v>
      </c>
      <c r="P1487" s="5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</v>
      </c>
      <c r="P1488" s="5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5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</v>
      </c>
      <c r="P1490" s="5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5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31</v>
      </c>
      <c r="P1492" s="5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</v>
      </c>
      <c r="P1493" s="5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1</v>
      </c>
      <c r="P1494" s="5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5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9</v>
      </c>
      <c r="P1496" s="5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5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5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0</v>
      </c>
      <c r="P1499" s="5">
        <f t="shared" si="139"/>
        <v>1</v>
      </c>
      <c r="Q1499" t="str">
        <f t="shared" si="143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2</v>
      </c>
      <c r="P1500" s="5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</v>
      </c>
      <c r="P1501" s="5">
        <f t="shared" si="139"/>
        <v>5</v>
      </c>
      <c r="Q1501" t="str">
        <f t="shared" si="143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</v>
      </c>
      <c r="P1502" s="5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</v>
      </c>
      <c r="P1503" s="5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</v>
      </c>
      <c r="P1504" s="5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108</v>
      </c>
      <c r="P1505" s="5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278</v>
      </c>
      <c r="P1506" s="5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104</v>
      </c>
      <c r="P1507" s="5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</v>
      </c>
      <c r="P1508" s="5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5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111</v>
      </c>
      <c r="P1510" s="5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124</v>
      </c>
      <c r="P1511" s="5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</v>
      </c>
      <c r="P1512" s="5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112</v>
      </c>
      <c r="P1513" s="5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559</v>
      </c>
      <c r="P1514" s="5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</v>
      </c>
      <c r="P1515" s="5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</v>
      </c>
      <c r="P1516" s="5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</v>
      </c>
      <c r="P1517" s="5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109</v>
      </c>
      <c r="P1518" s="5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162</v>
      </c>
      <c r="P1519" s="5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</v>
      </c>
      <c r="P1520" s="5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</v>
      </c>
      <c r="P1521" s="5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</v>
      </c>
      <c r="P1522" s="5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107</v>
      </c>
      <c r="P1523" s="5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139</v>
      </c>
      <c r="P1524" s="5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125</v>
      </c>
      <c r="P1525" s="5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207</v>
      </c>
      <c r="P1526" s="5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</v>
      </c>
      <c r="P1527" s="5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</v>
      </c>
      <c r="P1528" s="5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</v>
      </c>
      <c r="P1529" s="5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282</v>
      </c>
      <c r="P1530" s="5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101</v>
      </c>
      <c r="P1531" s="5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135</v>
      </c>
      <c r="P1532" s="5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176</v>
      </c>
      <c r="P1533" s="5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</v>
      </c>
      <c r="P1534" s="5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</v>
      </c>
      <c r="P1535" s="5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418</v>
      </c>
      <c r="P1536" s="5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</v>
      </c>
      <c r="P1537" s="5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144">ROUND(((E1538/D1538)*100),0)</f>
        <v>250</v>
      </c>
      <c r="P1538" s="5">
        <f t="shared" ref="P1538:P1601" si="145">E1538/L1538</f>
        <v>66.015406593406595</v>
      </c>
      <c r="Q1538" t="str">
        <f t="shared" si="143"/>
        <v>photography</v>
      </c>
      <c r="R1538" t="str">
        <f t="shared" ref="R1538:R1601" si="146">RIGHT($N1538,LEN($N1538)-FIND("/", $N1538))</f>
        <v>photobooks</v>
      </c>
      <c r="S1538" s="9">
        <f t="shared" ref="S1538:S1601" si="147">(((J1538/60)/60)/24)+DATE(1970,1,1)</f>
        <v>42213.802199074074</v>
      </c>
      <c r="T1538" s="9">
        <f t="shared" ref="T1538:T1601" si="148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144"/>
        <v>180</v>
      </c>
      <c r="P1539" s="5">
        <f t="shared" si="145"/>
        <v>96.375</v>
      </c>
      <c r="Q1539" t="str">
        <f t="shared" ref="Q1539:Q1602" si="149">LEFT(N1539,FIND("/", N1539)-1)</f>
        <v>photography</v>
      </c>
      <c r="R1539" t="str">
        <f t="shared" si="146"/>
        <v>photobooks</v>
      </c>
      <c r="S1539" s="9">
        <f t="shared" si="147"/>
        <v>42552.315127314811</v>
      </c>
      <c r="T1539" s="9">
        <f t="shared" si="148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103</v>
      </c>
      <c r="P1540" s="5">
        <f t="shared" si="145"/>
        <v>156.17391304347825</v>
      </c>
      <c r="Q1540" t="str">
        <f t="shared" si="149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136</v>
      </c>
      <c r="P1541" s="5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118</v>
      </c>
      <c r="P1542" s="5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0</v>
      </c>
      <c r="P1543" s="5">
        <f t="shared" si="145"/>
        <v>3</v>
      </c>
      <c r="Q1543" t="str">
        <f t="shared" si="149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5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</v>
      </c>
      <c r="P1545" s="5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5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0</v>
      </c>
      <c r="P1547" s="5">
        <f t="shared" si="145"/>
        <v>1</v>
      </c>
      <c r="Q1547" t="str">
        <f t="shared" si="149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29</v>
      </c>
      <c r="P1548" s="5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5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9</v>
      </c>
      <c r="P1550" s="5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5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</v>
      </c>
      <c r="P1552" s="5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5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</v>
      </c>
      <c r="P1554" s="5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5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5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5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</v>
      </c>
      <c r="P1558" s="5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5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5</v>
      </c>
      <c r="P1560" s="5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</v>
      </c>
      <c r="P1561" s="5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4</v>
      </c>
      <c r="P1562" s="5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1</v>
      </c>
      <c r="P1563" s="5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5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</v>
      </c>
      <c r="P1565" s="5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</v>
      </c>
      <c r="P1566" s="5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3</v>
      </c>
      <c r="P1567" s="5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</v>
      </c>
      <c r="P1568" s="5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</v>
      </c>
      <c r="P1569" s="5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14</v>
      </c>
      <c r="P1570" s="5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5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</v>
      </c>
      <c r="P1572" s="5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1</v>
      </c>
      <c r="P1573" s="5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5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</v>
      </c>
      <c r="P1575" s="5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</v>
      </c>
      <c r="P1576" s="5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23</v>
      </c>
      <c r="P1577" s="5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5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1</v>
      </c>
      <c r="P1579" s="5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11</v>
      </c>
      <c r="P1580" s="5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1</v>
      </c>
      <c r="P1581" s="5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5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1</v>
      </c>
      <c r="P1583" s="5">
        <f t="shared" si="145"/>
        <v>5</v>
      </c>
      <c r="Q1583" t="str">
        <f t="shared" si="149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</v>
      </c>
      <c r="P1584" s="5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0</v>
      </c>
      <c r="P1585" s="5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5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5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5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0</v>
      </c>
      <c r="P1589" s="5">
        <f t="shared" si="145"/>
        <v>1</v>
      </c>
      <c r="Q1589" t="str">
        <f t="shared" si="149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5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5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2</v>
      </c>
      <c r="P1592" s="5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</v>
      </c>
      <c r="P1593" s="5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5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0</v>
      </c>
      <c r="P1595" s="5">
        <f t="shared" si="145"/>
        <v>1</v>
      </c>
      <c r="Q1595" t="str">
        <f t="shared" si="149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21</v>
      </c>
      <c r="P1596" s="5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</v>
      </c>
      <c r="P1597" s="5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</v>
      </c>
      <c r="P1598" s="5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5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</v>
      </c>
      <c r="P1600" s="5">
        <f t="shared" si="145"/>
        <v>1</v>
      </c>
      <c r="Q1600" t="str">
        <f t="shared" si="149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5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50">ROUND(((E1602/D1602)*100),0)</f>
        <v>7</v>
      </c>
      <c r="P1602" s="5">
        <f t="shared" ref="P1602:P1665" si="151">E1602/L1602</f>
        <v>40.777777777777779</v>
      </c>
      <c r="Q1602" t="str">
        <f t="shared" si="149"/>
        <v>photography</v>
      </c>
      <c r="R1602" t="str">
        <f t="shared" ref="R1602:R1665" si="152">RIGHT($N1602,LEN($N1602)-FIND("/", $N1602))</f>
        <v>places</v>
      </c>
      <c r="S1602" s="9">
        <f t="shared" ref="S1602:S1665" si="153">(((J1602/60)/60)/24)+DATE(1970,1,1)</f>
        <v>41791.057314814818</v>
      </c>
      <c r="T1602" s="9">
        <f t="shared" ref="T1602:T1665" si="154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50"/>
        <v>108</v>
      </c>
      <c r="P1603" s="5">
        <f t="shared" si="151"/>
        <v>48.325535714285714</v>
      </c>
      <c r="Q1603" t="str">
        <f t="shared" ref="Q1603:Q1666" si="155">LEFT(N1603,FIND("/", N1603)-1)</f>
        <v>music</v>
      </c>
      <c r="R1603" t="str">
        <f t="shared" si="152"/>
        <v>rock</v>
      </c>
      <c r="S1603" s="9">
        <f t="shared" si="153"/>
        <v>40638.092974537038</v>
      </c>
      <c r="T1603" s="9">
        <f t="shared" si="154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</v>
      </c>
      <c r="P1604" s="5">
        <f t="shared" si="151"/>
        <v>46.953125</v>
      </c>
      <c r="Q1604" t="str">
        <f t="shared" si="155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</v>
      </c>
      <c r="P1605" s="5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</v>
      </c>
      <c r="P1606" s="5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101</v>
      </c>
      <c r="P1607" s="5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</v>
      </c>
      <c r="P1608" s="5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</v>
      </c>
      <c r="P1609" s="5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</v>
      </c>
      <c r="P1610" s="5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</v>
      </c>
      <c r="P1611" s="5">
        <f t="shared" si="151"/>
        <v>443.75</v>
      </c>
      <c r="Q1611" t="str">
        <f t="shared" si="155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272</v>
      </c>
      <c r="P1612" s="5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</v>
      </c>
      <c r="P1613" s="5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</v>
      </c>
      <c r="P1614" s="5">
        <f t="shared" si="151"/>
        <v>50</v>
      </c>
      <c r="Q1614" t="str">
        <f t="shared" si="155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102</v>
      </c>
      <c r="P1615" s="5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103</v>
      </c>
      <c r="P1616" s="5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</v>
      </c>
      <c r="P1617" s="5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</v>
      </c>
      <c r="P1618" s="5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146</v>
      </c>
      <c r="P1619" s="5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</v>
      </c>
      <c r="P1620" s="5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</v>
      </c>
      <c r="P1621" s="5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113</v>
      </c>
      <c r="P1622" s="5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</v>
      </c>
      <c r="P1623" s="5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102</v>
      </c>
      <c r="P1624" s="5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</v>
      </c>
      <c r="P1625" s="5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5">
        <f t="shared" si="151"/>
        <v>47.2</v>
      </c>
      <c r="Q1626" t="str">
        <f t="shared" si="155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</v>
      </c>
      <c r="P1627" s="5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</v>
      </c>
      <c r="P1628" s="5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5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101</v>
      </c>
      <c r="P1630" s="5">
        <f t="shared" si="151"/>
        <v>45.875</v>
      </c>
      <c r="Q1630" t="str">
        <f t="shared" si="155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104</v>
      </c>
      <c r="P1631" s="5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</v>
      </c>
      <c r="P1632" s="5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156</v>
      </c>
      <c r="P1633" s="5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102</v>
      </c>
      <c r="P1634" s="5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5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101</v>
      </c>
      <c r="P1636" s="5">
        <f t="shared" si="151"/>
        <v>62.8125</v>
      </c>
      <c r="Q1636" t="str">
        <f t="shared" si="155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</v>
      </c>
      <c r="P1637" s="5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104</v>
      </c>
      <c r="P1638" s="5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104</v>
      </c>
      <c r="P1639" s="5">
        <f t="shared" si="151"/>
        <v>34.6</v>
      </c>
      <c r="Q1639" t="str">
        <f t="shared" si="155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5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5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170</v>
      </c>
      <c r="P1642" s="5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</v>
      </c>
      <c r="P1643" s="5">
        <f t="shared" si="151"/>
        <v>97.5</v>
      </c>
      <c r="Q1643" t="str">
        <f t="shared" si="155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5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125</v>
      </c>
      <c r="P1645" s="5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110</v>
      </c>
      <c r="P1646" s="5">
        <f t="shared" si="151"/>
        <v>85.546875</v>
      </c>
      <c r="Q1646" t="str">
        <f t="shared" si="155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111</v>
      </c>
      <c r="P1647" s="5">
        <f t="shared" si="151"/>
        <v>554</v>
      </c>
      <c r="Q1647" t="str">
        <f t="shared" si="155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</v>
      </c>
      <c r="P1648" s="5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105</v>
      </c>
      <c r="P1649" s="5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</v>
      </c>
      <c r="P1650" s="5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101</v>
      </c>
      <c r="P1651" s="5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142</v>
      </c>
      <c r="P1652" s="5">
        <f t="shared" si="151"/>
        <v>88.46875</v>
      </c>
      <c r="Q1652" t="str">
        <f t="shared" si="155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101</v>
      </c>
      <c r="P1653" s="5">
        <f t="shared" si="151"/>
        <v>100.75</v>
      </c>
      <c r="Q1653" t="str">
        <f t="shared" si="155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101</v>
      </c>
      <c r="P1654" s="5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</v>
      </c>
      <c r="P1655" s="5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120</v>
      </c>
      <c r="P1656" s="5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143</v>
      </c>
      <c r="P1657" s="5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</v>
      </c>
      <c r="P1658" s="5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105</v>
      </c>
      <c r="P1659" s="5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</v>
      </c>
      <c r="P1660" s="5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113</v>
      </c>
      <c r="P1661" s="5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1254</v>
      </c>
      <c r="P1662" s="5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103</v>
      </c>
      <c r="P1663" s="5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103</v>
      </c>
      <c r="P1664" s="5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5">
        <f t="shared" si="151"/>
        <v>33.75</v>
      </c>
      <c r="Q1665" t="str">
        <f t="shared" si="155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56">ROUND(((E1666/D1666)*100),0)</f>
        <v>122</v>
      </c>
      <c r="P1666" s="5">
        <f t="shared" ref="P1666:P1729" si="157">E1666/L1666</f>
        <v>34.384494382022467</v>
      </c>
      <c r="Q1666" t="str">
        <f t="shared" si="155"/>
        <v>music</v>
      </c>
      <c r="R1666" t="str">
        <f t="shared" ref="R1666:R1729" si="158">RIGHT($N1666,LEN($N1666)-FIND("/", $N1666))</f>
        <v>pop</v>
      </c>
      <c r="S1666" s="9">
        <f t="shared" ref="S1666:S1729" si="159">(((J1666/60)/60)/24)+DATE(1970,1,1)</f>
        <v>40939.761782407404</v>
      </c>
      <c r="T1666" s="9">
        <f t="shared" ref="T1666:T1729" si="160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56"/>
        <v>119</v>
      </c>
      <c r="P1667" s="5">
        <f t="shared" si="157"/>
        <v>44.956989247311824</v>
      </c>
      <c r="Q1667" t="str">
        <f t="shared" ref="Q1667:Q1730" si="161">LEFT(N1667,FIND("/", N1667)-1)</f>
        <v>music</v>
      </c>
      <c r="R1667" t="str">
        <f t="shared" si="158"/>
        <v>pop</v>
      </c>
      <c r="S1667" s="9">
        <f t="shared" si="159"/>
        <v>40564.649456018517</v>
      </c>
      <c r="T1667" s="9">
        <f t="shared" si="160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161</v>
      </c>
      <c r="P1668" s="5">
        <f t="shared" si="157"/>
        <v>41.04081632653061</v>
      </c>
      <c r="Q1668" t="str">
        <f t="shared" si="161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127</v>
      </c>
      <c r="P1669" s="5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103</v>
      </c>
      <c r="P1670" s="5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140</v>
      </c>
      <c r="P1671" s="5">
        <f t="shared" si="157"/>
        <v>53.75</v>
      </c>
      <c r="Q1671" t="str">
        <f t="shared" si="161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103</v>
      </c>
      <c r="P1672" s="5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101</v>
      </c>
      <c r="P1673" s="5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113</v>
      </c>
      <c r="P1674" s="5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</v>
      </c>
      <c r="P1675" s="5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202</v>
      </c>
      <c r="P1676" s="5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</v>
      </c>
      <c r="P1677" s="5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</v>
      </c>
      <c r="P1678" s="5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112</v>
      </c>
      <c r="P1679" s="5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</v>
      </c>
      <c r="P1680" s="5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5">
        <f t="shared" si="157"/>
        <v>62.5</v>
      </c>
      <c r="Q1681" t="str">
        <f t="shared" si="161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118</v>
      </c>
      <c r="P1682" s="5">
        <f t="shared" si="157"/>
        <v>47</v>
      </c>
      <c r="Q1682" t="str">
        <f t="shared" si="161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</v>
      </c>
      <c r="P1683" s="5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5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22</v>
      </c>
      <c r="P1685" s="5">
        <f t="shared" si="157"/>
        <v>76</v>
      </c>
      <c r="Q1685" t="str">
        <f t="shared" si="161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</v>
      </c>
      <c r="P1686" s="5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103</v>
      </c>
      <c r="P1687" s="5">
        <f t="shared" si="157"/>
        <v>24</v>
      </c>
      <c r="Q1687" t="str">
        <f t="shared" si="161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</v>
      </c>
      <c r="P1688" s="5">
        <f t="shared" si="157"/>
        <v>18</v>
      </c>
      <c r="Q1688" t="str">
        <f t="shared" si="161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</v>
      </c>
      <c r="P1689" s="5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</v>
      </c>
      <c r="P1690" s="5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5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</v>
      </c>
      <c r="P1692" s="5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</v>
      </c>
      <c r="P1693" s="5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48</v>
      </c>
      <c r="P1694" s="5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</v>
      </c>
      <c r="P1695" s="5">
        <f t="shared" si="157"/>
        <v>35</v>
      </c>
      <c r="Q1695" t="str">
        <f t="shared" si="161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</v>
      </c>
      <c r="P1696" s="5">
        <f t="shared" si="157"/>
        <v>5</v>
      </c>
      <c r="Q1696" t="str">
        <f t="shared" si="161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12</v>
      </c>
      <c r="P1697" s="5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5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</v>
      </c>
      <c r="P1699" s="5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5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</v>
      </c>
      <c r="P1701" s="5">
        <f t="shared" si="157"/>
        <v>54</v>
      </c>
      <c r="Q1701" t="str">
        <f t="shared" si="161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</v>
      </c>
      <c r="P1702" s="5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</v>
      </c>
      <c r="P1703" s="5">
        <f t="shared" si="157"/>
        <v>5</v>
      </c>
      <c r="Q1703" t="str">
        <f t="shared" si="161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0</v>
      </c>
      <c r="P1704" s="5">
        <f t="shared" si="157"/>
        <v>1</v>
      </c>
      <c r="Q1704" t="str">
        <f t="shared" si="161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</v>
      </c>
      <c r="P1705" s="5">
        <f t="shared" si="157"/>
        <v>25.5</v>
      </c>
      <c r="Q1705" t="str">
        <f t="shared" si="161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</v>
      </c>
      <c r="P1706" s="5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5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5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10</v>
      </c>
      <c r="P1709" s="5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5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5</v>
      </c>
      <c r="P1711" s="5">
        <f t="shared" si="157"/>
        <v>21.25</v>
      </c>
      <c r="Q1711" t="str">
        <f t="shared" si="161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1</v>
      </c>
      <c r="P1712" s="5">
        <f t="shared" si="157"/>
        <v>34</v>
      </c>
      <c r="Q1712" t="str">
        <f t="shared" si="161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11</v>
      </c>
      <c r="P1713" s="5">
        <f t="shared" si="157"/>
        <v>525</v>
      </c>
      <c r="Q1713" t="str">
        <f t="shared" si="161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5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2</v>
      </c>
      <c r="P1715" s="5">
        <f t="shared" si="157"/>
        <v>50</v>
      </c>
      <c r="Q1715" t="str">
        <f t="shared" si="161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8</v>
      </c>
      <c r="P1716" s="5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</v>
      </c>
      <c r="P1717" s="5">
        <f t="shared" si="157"/>
        <v>5.5</v>
      </c>
      <c r="Q1717" t="str">
        <f t="shared" si="161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8</v>
      </c>
      <c r="P1718" s="5">
        <f t="shared" si="157"/>
        <v>50</v>
      </c>
      <c r="Q1718" t="str">
        <f t="shared" si="161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43</v>
      </c>
      <c r="P1719" s="5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</v>
      </c>
      <c r="P1720" s="5">
        <f t="shared" si="157"/>
        <v>37.5</v>
      </c>
      <c r="Q1720" t="str">
        <f t="shared" si="161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1</v>
      </c>
      <c r="P1721" s="5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6</v>
      </c>
      <c r="P1722" s="5">
        <f t="shared" si="157"/>
        <v>28.125</v>
      </c>
      <c r="Q1722" t="str">
        <f t="shared" si="161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5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0</v>
      </c>
      <c r="P1724" s="5">
        <f t="shared" si="157"/>
        <v>1</v>
      </c>
      <c r="Q1724" t="str">
        <f t="shared" si="161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7</v>
      </c>
      <c r="P1725" s="5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1</v>
      </c>
      <c r="P1726" s="5">
        <f t="shared" si="157"/>
        <v>8.75</v>
      </c>
      <c r="Q1726" t="str">
        <f t="shared" si="161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</v>
      </c>
      <c r="P1727" s="5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34</v>
      </c>
      <c r="P1728" s="5">
        <f t="shared" si="157"/>
        <v>137.25</v>
      </c>
      <c r="Q1728" t="str">
        <f t="shared" si="161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0</v>
      </c>
      <c r="P1729" s="5">
        <f t="shared" si="157"/>
        <v>1</v>
      </c>
      <c r="Q1729" t="str">
        <f t="shared" si="161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62">ROUND(((E1730/D1730)*100),0)</f>
        <v>68</v>
      </c>
      <c r="P1730" s="5">
        <f t="shared" ref="P1730:P1793" si="163">E1730/L1730</f>
        <v>122.14285714285714</v>
      </c>
      <c r="Q1730" t="str">
        <f t="shared" si="161"/>
        <v>music</v>
      </c>
      <c r="R1730" t="str">
        <f t="shared" ref="R1730:R1793" si="164">RIGHT($N1730,LEN($N1730)-FIND("/", $N1730))</f>
        <v>faith</v>
      </c>
      <c r="S1730" s="9">
        <f t="shared" ref="S1730:S1793" si="165">(((J1730/60)/60)/24)+DATE(1970,1,1)</f>
        <v>42268.625856481478</v>
      </c>
      <c r="T1730" s="9">
        <f t="shared" ref="T1730:T1793" si="166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62"/>
        <v>0</v>
      </c>
      <c r="P1731" s="5" t="e">
        <f t="shared" si="163"/>
        <v>#DIV/0!</v>
      </c>
      <c r="Q1731" t="str">
        <f t="shared" ref="Q1731:Q1794" si="167">LEFT(N1731,FIND("/", N1731)-1)</f>
        <v>music</v>
      </c>
      <c r="R1731" t="str">
        <f t="shared" si="164"/>
        <v>faith</v>
      </c>
      <c r="S1731" s="9">
        <f t="shared" si="165"/>
        <v>42471.052152777775</v>
      </c>
      <c r="T1731" s="9">
        <f t="shared" si="166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5" t="e">
        <f t="shared" si="163"/>
        <v>#DIV/0!</v>
      </c>
      <c r="Q1732" t="str">
        <f t="shared" si="167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5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5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5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0</v>
      </c>
      <c r="P1736" s="5">
        <f t="shared" si="163"/>
        <v>1</v>
      </c>
      <c r="Q1736" t="str">
        <f t="shared" si="167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5">
        <f t="shared" si="163"/>
        <v>55</v>
      </c>
      <c r="Q1737" t="str">
        <f t="shared" si="167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1</v>
      </c>
      <c r="P1738" s="5">
        <f t="shared" si="163"/>
        <v>22</v>
      </c>
      <c r="Q1738" t="str">
        <f t="shared" si="167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</v>
      </c>
      <c r="P1739" s="5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</v>
      </c>
      <c r="P1740" s="5">
        <f t="shared" si="163"/>
        <v>20</v>
      </c>
      <c r="Q1740" t="str">
        <f t="shared" si="167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</v>
      </c>
      <c r="P1741" s="5">
        <f t="shared" si="163"/>
        <v>1</v>
      </c>
      <c r="Q1741" t="str">
        <f t="shared" si="167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5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111</v>
      </c>
      <c r="P1743" s="5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109</v>
      </c>
      <c r="P1744" s="5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</v>
      </c>
      <c r="P1745" s="5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</v>
      </c>
      <c r="P1746" s="5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</v>
      </c>
      <c r="P1747" s="5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</v>
      </c>
      <c r="P1748" s="5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105</v>
      </c>
      <c r="P1749" s="5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130</v>
      </c>
      <c r="P1750" s="5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</v>
      </c>
      <c r="P1751" s="5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202</v>
      </c>
      <c r="P1752" s="5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103</v>
      </c>
      <c r="P1753" s="5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</v>
      </c>
      <c r="P1754" s="5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5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111</v>
      </c>
      <c r="P1756" s="5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5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103</v>
      </c>
      <c r="P1758" s="5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116</v>
      </c>
      <c r="P1759" s="5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115</v>
      </c>
      <c r="P1760" s="5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107</v>
      </c>
      <c r="P1761" s="5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</v>
      </c>
      <c r="P1762" s="5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5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5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102</v>
      </c>
      <c r="P1765" s="5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20</v>
      </c>
      <c r="P1766" s="5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</v>
      </c>
      <c r="P1767" s="5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5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46</v>
      </c>
      <c r="P1769" s="5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4</v>
      </c>
      <c r="P1770" s="5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3</v>
      </c>
      <c r="P1771" s="5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57</v>
      </c>
      <c r="P1772" s="5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</v>
      </c>
      <c r="P1773" s="5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16</v>
      </c>
      <c r="P1774" s="5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</v>
      </c>
      <c r="P1775" s="5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46</v>
      </c>
      <c r="P1776" s="5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</v>
      </c>
      <c r="P1777" s="5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7</v>
      </c>
      <c r="P1778" s="5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14</v>
      </c>
      <c r="P1779" s="5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2</v>
      </c>
      <c r="P1780" s="5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</v>
      </c>
      <c r="P1781" s="5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40</v>
      </c>
      <c r="P1782" s="5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26</v>
      </c>
      <c r="P1783" s="5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</v>
      </c>
      <c r="P1784" s="5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24</v>
      </c>
      <c r="P1785" s="5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40</v>
      </c>
      <c r="P1786" s="5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</v>
      </c>
      <c r="P1787" s="5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48</v>
      </c>
      <c r="P1788" s="5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</v>
      </c>
      <c r="P1789" s="5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</v>
      </c>
      <c r="P1790" s="5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1</v>
      </c>
      <c r="P1791" s="5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5</v>
      </c>
      <c r="P1792" s="5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4</v>
      </c>
      <c r="P1793" s="5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68">ROUND(((E1794/D1794)*100),0)</f>
        <v>61</v>
      </c>
      <c r="P1794" s="5">
        <f t="shared" ref="P1794:P1857" si="169">E1794/L1794</f>
        <v>109.93525179856115</v>
      </c>
      <c r="Q1794" t="str">
        <f t="shared" si="167"/>
        <v>photography</v>
      </c>
      <c r="R1794" t="str">
        <f t="shared" ref="R1794:R1857" si="170">RIGHT($N1794,LEN($N1794)-FIND("/", $N1794))</f>
        <v>photobooks</v>
      </c>
      <c r="S1794" s="9">
        <f t="shared" ref="S1794:S1857" si="171">(((J1794/60)/60)/24)+DATE(1970,1,1)</f>
        <v>42189.031041666662</v>
      </c>
      <c r="T1794" s="9">
        <f t="shared" ref="T1794:T1857" si="172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68"/>
        <v>1</v>
      </c>
      <c r="P1795" s="5">
        <f t="shared" si="169"/>
        <v>20</v>
      </c>
      <c r="Q1795" t="str">
        <f t="shared" ref="Q1795:Q1858" si="173">LEFT(N1795,FIND("/", N1795)-1)</f>
        <v>photography</v>
      </c>
      <c r="R1795" t="str">
        <f t="shared" si="170"/>
        <v>photobooks</v>
      </c>
      <c r="S1795" s="9">
        <f t="shared" si="171"/>
        <v>41940.89166666667</v>
      </c>
      <c r="T1795" s="9">
        <f t="shared" si="172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</v>
      </c>
      <c r="P1796" s="5">
        <f t="shared" si="169"/>
        <v>55.388888888888886</v>
      </c>
      <c r="Q1796" t="str">
        <f t="shared" si="173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39</v>
      </c>
      <c r="P1797" s="5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</v>
      </c>
      <c r="P1798" s="5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68</v>
      </c>
      <c r="P1799" s="5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14</v>
      </c>
      <c r="P1800" s="5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2</v>
      </c>
      <c r="P1801" s="5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</v>
      </c>
      <c r="P1802" s="5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14</v>
      </c>
      <c r="P1803" s="5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</v>
      </c>
      <c r="P1804" s="5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31</v>
      </c>
      <c r="P1805" s="5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</v>
      </c>
      <c r="P1806" s="5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</v>
      </c>
      <c r="P1807" s="5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3</v>
      </c>
      <c r="P1808" s="5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</v>
      </c>
      <c r="P1809" s="5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</v>
      </c>
      <c r="P1810" s="5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11</v>
      </c>
      <c r="P1811" s="5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</v>
      </c>
      <c r="P1812" s="5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0</v>
      </c>
      <c r="P1813" s="5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</v>
      </c>
      <c r="P1814" s="5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5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</v>
      </c>
      <c r="P1816" s="5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5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</v>
      </c>
      <c r="P1818" s="5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</v>
      </c>
      <c r="P1819" s="5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5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</v>
      </c>
      <c r="P1821" s="5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7</v>
      </c>
      <c r="P1822" s="5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135</v>
      </c>
      <c r="P1823" s="5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5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116</v>
      </c>
      <c r="P1825" s="5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</v>
      </c>
      <c r="P1826" s="5">
        <f t="shared" si="169"/>
        <v>75.05</v>
      </c>
      <c r="Q1826" t="str">
        <f t="shared" si="173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</v>
      </c>
      <c r="P1827" s="5">
        <f t="shared" si="169"/>
        <v>42.02</v>
      </c>
      <c r="Q1827" t="str">
        <f t="shared" si="173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5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101</v>
      </c>
      <c r="P1829" s="5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</v>
      </c>
      <c r="P1830" s="5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167</v>
      </c>
      <c r="P1831" s="5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102</v>
      </c>
      <c r="P1832" s="5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5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143</v>
      </c>
      <c r="P1834" s="5">
        <f t="shared" si="169"/>
        <v>25</v>
      </c>
      <c r="Q1834" t="str">
        <f t="shared" si="173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263</v>
      </c>
      <c r="P1835" s="5">
        <f t="shared" si="169"/>
        <v>42</v>
      </c>
      <c r="Q1835" t="str">
        <f t="shared" si="173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</v>
      </c>
      <c r="P1836" s="5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5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</v>
      </c>
      <c r="P1838" s="5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307</v>
      </c>
      <c r="P1839" s="5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</v>
      </c>
      <c r="P1840" s="5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</v>
      </c>
      <c r="P1841" s="5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109</v>
      </c>
      <c r="P1842" s="5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102</v>
      </c>
      <c r="P1843" s="5">
        <f t="shared" si="169"/>
        <v>50.875</v>
      </c>
      <c r="Q1843" t="str">
        <f t="shared" si="173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</v>
      </c>
      <c r="P1844" s="5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</v>
      </c>
      <c r="P1845" s="5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</v>
      </c>
      <c r="P1846" s="5">
        <f t="shared" si="169"/>
        <v>76.05</v>
      </c>
      <c r="Q1846" t="str">
        <f t="shared" si="173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5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138</v>
      </c>
      <c r="P1848" s="5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121</v>
      </c>
      <c r="P1849" s="5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</v>
      </c>
      <c r="P1850" s="5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</v>
      </c>
      <c r="P1851" s="5">
        <f t="shared" si="169"/>
        <v>37.625</v>
      </c>
      <c r="Q1851" t="str">
        <f t="shared" si="173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102</v>
      </c>
      <c r="P1852" s="5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</v>
      </c>
      <c r="P1853" s="5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117</v>
      </c>
      <c r="P1854" s="5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102</v>
      </c>
      <c r="P1855" s="5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</v>
      </c>
      <c r="P1856" s="5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</v>
      </c>
      <c r="P1857" s="5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74">ROUND(((E1858/D1858)*100),0)</f>
        <v>101</v>
      </c>
      <c r="P1858" s="5">
        <f t="shared" ref="P1858:P1921" si="175">E1858/L1858</f>
        <v>53.289473684210527</v>
      </c>
      <c r="Q1858" t="str">
        <f t="shared" si="173"/>
        <v>music</v>
      </c>
      <c r="R1858" t="str">
        <f t="shared" ref="R1858:R1921" si="176">RIGHT($N1858,LEN($N1858)-FIND("/", $N1858))</f>
        <v>rock</v>
      </c>
      <c r="S1858" s="9">
        <f t="shared" ref="S1858:S1921" si="177">(((J1858/60)/60)/24)+DATE(1970,1,1)</f>
        <v>41817.854999999996</v>
      </c>
      <c r="T1858" s="9">
        <f t="shared" ref="T1858:T1921" si="178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74"/>
        <v>100</v>
      </c>
      <c r="P1859" s="5">
        <f t="shared" si="175"/>
        <v>136.36363636363637</v>
      </c>
      <c r="Q1859" t="str">
        <f t="shared" ref="Q1859:Q1922" si="179">LEFT(N1859,FIND("/", N1859)-1)</f>
        <v>music</v>
      </c>
      <c r="R1859" t="str">
        <f t="shared" si="176"/>
        <v>rock</v>
      </c>
      <c r="S1859" s="9">
        <f t="shared" si="177"/>
        <v>41864.76866898148</v>
      </c>
      <c r="T1859" s="9">
        <f t="shared" si="178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109</v>
      </c>
      <c r="P1860" s="5">
        <f t="shared" si="175"/>
        <v>40.547315436241611</v>
      </c>
      <c r="Q1860" t="str">
        <f t="shared" si="179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132</v>
      </c>
      <c r="P1861" s="5">
        <f t="shared" si="175"/>
        <v>70.625</v>
      </c>
      <c r="Q1861" t="str">
        <f t="shared" si="179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</v>
      </c>
      <c r="P1862" s="5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5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</v>
      </c>
      <c r="P1864" s="5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</v>
      </c>
      <c r="P1865" s="5">
        <f t="shared" si="175"/>
        <v>5</v>
      </c>
      <c r="Q1865" t="str">
        <f t="shared" si="179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43</v>
      </c>
      <c r="P1866" s="5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0</v>
      </c>
      <c r="P1867" s="5">
        <f t="shared" si="175"/>
        <v>2</v>
      </c>
      <c r="Q1867" t="str">
        <f t="shared" si="179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1</v>
      </c>
      <c r="P1868" s="5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</v>
      </c>
      <c r="P1869" s="5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5</v>
      </c>
      <c r="P1870" s="5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5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</v>
      </c>
      <c r="P1872" s="5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72</v>
      </c>
      <c r="P1873" s="5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</v>
      </c>
      <c r="P1874" s="5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</v>
      </c>
      <c r="P1875" s="5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0</v>
      </c>
      <c r="P1876" s="5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1</v>
      </c>
      <c r="P1877" s="5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5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5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5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</v>
      </c>
      <c r="P1881" s="5">
        <f t="shared" si="175"/>
        <v>3</v>
      </c>
      <c r="Q1881" t="str">
        <f t="shared" si="179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</v>
      </c>
      <c r="P1882" s="5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173</v>
      </c>
      <c r="P1883" s="5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101</v>
      </c>
      <c r="P1884" s="5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105</v>
      </c>
      <c r="P1885" s="5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</v>
      </c>
      <c r="P1886" s="5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</v>
      </c>
      <c r="P1887" s="5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</v>
      </c>
      <c r="P1888" s="5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</v>
      </c>
      <c r="P1889" s="5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</v>
      </c>
      <c r="P1890" s="5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107</v>
      </c>
      <c r="P1891" s="5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145</v>
      </c>
      <c r="P1892" s="5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106</v>
      </c>
      <c r="P1893" s="5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137</v>
      </c>
      <c r="P1894" s="5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5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115</v>
      </c>
      <c r="P1896" s="5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102</v>
      </c>
      <c r="P1897" s="5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124</v>
      </c>
      <c r="P1898" s="5">
        <f t="shared" si="175"/>
        <v>43</v>
      </c>
      <c r="Q1898" t="str">
        <f t="shared" si="179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</v>
      </c>
      <c r="P1899" s="5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145</v>
      </c>
      <c r="P1900" s="5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</v>
      </c>
      <c r="P1901" s="5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</v>
      </c>
      <c r="P1902" s="5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3</v>
      </c>
      <c r="P1903" s="5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</v>
      </c>
      <c r="P1904" s="5">
        <f t="shared" si="175"/>
        <v>4</v>
      </c>
      <c r="Q1904" t="str">
        <f t="shared" si="179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47</v>
      </c>
      <c r="P1905" s="5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</v>
      </c>
      <c r="P1906" s="5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</v>
      </c>
      <c r="P1907" s="5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43</v>
      </c>
      <c r="P1908" s="5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</v>
      </c>
      <c r="P1909" s="5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2</v>
      </c>
      <c r="P1910" s="5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</v>
      </c>
      <c r="P1911" s="5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</v>
      </c>
      <c r="P1912" s="5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0</v>
      </c>
      <c r="P1913" s="5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</v>
      </c>
      <c r="P1914" s="5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</v>
      </c>
      <c r="P1915" s="5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</v>
      </c>
      <c r="P1916" s="5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2</v>
      </c>
      <c r="P1917" s="5">
        <f t="shared" si="175"/>
        <v>2</v>
      </c>
      <c r="Q1917" t="str">
        <f t="shared" si="179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1</v>
      </c>
      <c r="P1918" s="5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53</v>
      </c>
      <c r="P1919" s="5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</v>
      </c>
      <c r="P1920" s="5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</v>
      </c>
      <c r="P1921" s="5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80">ROUND(((E1922/D1922)*100),0)</f>
        <v>43</v>
      </c>
      <c r="P1922" s="5">
        <f t="shared" ref="P1922:P1985" si="181">E1922/L1922</f>
        <v>40.980952380952381</v>
      </c>
      <c r="Q1922" t="str">
        <f t="shared" si="179"/>
        <v>technology</v>
      </c>
      <c r="R1922" t="str">
        <f t="shared" ref="R1922:R1985" si="182">RIGHT($N1922,LEN($N1922)-FIND("/", $N1922))</f>
        <v>gadgets</v>
      </c>
      <c r="S1922" s="9">
        <f t="shared" ref="S1922:S1985" si="183">(((J1922/60)/60)/24)+DATE(1970,1,1)</f>
        <v>42270.875706018516</v>
      </c>
      <c r="T1922" s="9">
        <f t="shared" ref="T1922:T1985" si="184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80"/>
        <v>137</v>
      </c>
      <c r="P1923" s="5">
        <f t="shared" si="181"/>
        <v>54</v>
      </c>
      <c r="Q1923" t="str">
        <f t="shared" ref="Q1923:Q1986" si="185">LEFT(N1923,FIND("/", N1923)-1)</f>
        <v>music</v>
      </c>
      <c r="R1923" t="str">
        <f t="shared" si="182"/>
        <v>indie rock</v>
      </c>
      <c r="S1923" s="9">
        <f t="shared" si="183"/>
        <v>41074.221562500003</v>
      </c>
      <c r="T1923" s="9">
        <f t="shared" si="184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116</v>
      </c>
      <c r="P1924" s="5">
        <f t="shared" si="181"/>
        <v>36.109375</v>
      </c>
      <c r="Q1924" t="str">
        <f t="shared" si="185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241</v>
      </c>
      <c r="P1925" s="5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</v>
      </c>
      <c r="P1926" s="5">
        <f t="shared" si="181"/>
        <v>104</v>
      </c>
      <c r="Q1926" t="str">
        <f t="shared" si="185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</v>
      </c>
      <c r="P1927" s="5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</v>
      </c>
      <c r="P1928" s="5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</v>
      </c>
      <c r="P1929" s="5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</v>
      </c>
      <c r="P1930" s="5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</v>
      </c>
      <c r="P1931" s="5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5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121</v>
      </c>
      <c r="P1933" s="5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107</v>
      </c>
      <c r="P1934" s="5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</v>
      </c>
      <c r="P1935" s="5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124</v>
      </c>
      <c r="P1936" s="5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</v>
      </c>
      <c r="P1937" s="5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117</v>
      </c>
      <c r="P1938" s="5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</v>
      </c>
      <c r="P1939" s="5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116</v>
      </c>
      <c r="P1940" s="5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111</v>
      </c>
      <c r="P1941" s="5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171</v>
      </c>
      <c r="P1942" s="5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</v>
      </c>
      <c r="P1943" s="5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</v>
      </c>
      <c r="P1944" s="5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</v>
      </c>
      <c r="P1945" s="5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</v>
      </c>
      <c r="P1946" s="5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</v>
      </c>
      <c r="P1947" s="5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150</v>
      </c>
      <c r="P1948" s="5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101</v>
      </c>
      <c r="P1949" s="5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</v>
      </c>
      <c r="P1950" s="5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</v>
      </c>
      <c r="P1951" s="5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201</v>
      </c>
      <c r="P1952" s="5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</v>
      </c>
      <c r="P1953" s="5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</v>
      </c>
      <c r="P1954" s="5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226</v>
      </c>
      <c r="P1955" s="5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699</v>
      </c>
      <c r="P1956" s="5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399</v>
      </c>
      <c r="P1957" s="5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</v>
      </c>
      <c r="P1958" s="5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168</v>
      </c>
      <c r="P1959" s="5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1436</v>
      </c>
      <c r="P1960" s="5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157</v>
      </c>
      <c r="P1961" s="5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118</v>
      </c>
      <c r="P1962" s="5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</v>
      </c>
      <c r="P1963" s="5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193</v>
      </c>
      <c r="P1964" s="5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127</v>
      </c>
      <c r="P1965" s="5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260</v>
      </c>
      <c r="P1966" s="5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</v>
      </c>
      <c r="P1967" s="5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207</v>
      </c>
      <c r="P1968" s="5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</v>
      </c>
      <c r="P1969" s="5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285</v>
      </c>
      <c r="P1970" s="5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</v>
      </c>
      <c r="P1971" s="5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1132</v>
      </c>
      <c r="P1972" s="5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</v>
      </c>
      <c r="P1973" s="5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</v>
      </c>
      <c r="P1974" s="5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257</v>
      </c>
      <c r="P1975" s="5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</v>
      </c>
      <c r="P1976" s="5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209</v>
      </c>
      <c r="P1977" s="5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347</v>
      </c>
      <c r="P1978" s="5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</v>
      </c>
      <c r="P1979" s="5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1027</v>
      </c>
      <c r="P1980" s="5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115</v>
      </c>
      <c r="P1981" s="5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355</v>
      </c>
      <c r="P1982" s="5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</v>
      </c>
      <c r="P1983" s="5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5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</v>
      </c>
      <c r="P1985" s="5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86">ROUND(((E1986/D1986)*100),0)</f>
        <v>21</v>
      </c>
      <c r="P1986" s="5">
        <f t="shared" ref="P1986:P2049" si="187">E1986/L1986</f>
        <v>453.14285714285717</v>
      </c>
      <c r="Q1986" t="str">
        <f t="shared" si="185"/>
        <v>photography</v>
      </c>
      <c r="R1986" t="str">
        <f t="shared" ref="R1986:R2049" si="188">RIGHT($N1986,LEN($N1986)-FIND("/", $N1986))</f>
        <v>people</v>
      </c>
      <c r="S1986" s="9">
        <f t="shared" ref="S1986:S2049" si="189">(((J1986/60)/60)/24)+DATE(1970,1,1)</f>
        <v>41913.790289351848</v>
      </c>
      <c r="T1986" s="9">
        <f t="shared" ref="T1986:T2049" si="190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86"/>
        <v>3</v>
      </c>
      <c r="P1987" s="5">
        <f t="shared" si="187"/>
        <v>12.75</v>
      </c>
      <c r="Q1987" t="str">
        <f t="shared" ref="Q1987:Q2050" si="191">LEFT(N1987,FIND("/", N1987)-1)</f>
        <v>photography</v>
      </c>
      <c r="R1987" t="str">
        <f t="shared" si="188"/>
        <v>people</v>
      </c>
      <c r="S1987" s="9">
        <f t="shared" si="189"/>
        <v>42555.698738425926</v>
      </c>
      <c r="T1987" s="9">
        <f t="shared" si="190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</v>
      </c>
      <c r="P1988" s="5">
        <f t="shared" si="187"/>
        <v>1</v>
      </c>
      <c r="Q1988" t="str">
        <f t="shared" si="191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</v>
      </c>
      <c r="P1989" s="5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</v>
      </c>
      <c r="P1990" s="5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5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17</v>
      </c>
      <c r="P1992" s="5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</v>
      </c>
      <c r="P1993" s="5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</v>
      </c>
      <c r="P1994" s="5">
        <f t="shared" si="187"/>
        <v>1</v>
      </c>
      <c r="Q1994" t="str">
        <f t="shared" si="191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5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5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8</v>
      </c>
      <c r="P1997" s="5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5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5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</v>
      </c>
      <c r="P2000" s="5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1</v>
      </c>
      <c r="P2001" s="5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13</v>
      </c>
      <c r="P2002" s="5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</v>
      </c>
      <c r="P2003" s="5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217</v>
      </c>
      <c r="P2004" s="5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5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</v>
      </c>
      <c r="P2006" s="5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124</v>
      </c>
      <c r="P2007" s="5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248</v>
      </c>
      <c r="P2008" s="5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116</v>
      </c>
      <c r="P2009" s="5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</v>
      </c>
      <c r="P2010" s="5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</v>
      </c>
      <c r="P2011" s="5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</v>
      </c>
      <c r="P2012" s="5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820</v>
      </c>
      <c r="P2013" s="5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235</v>
      </c>
      <c r="P2014" s="5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495</v>
      </c>
      <c r="P2015" s="5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7814</v>
      </c>
      <c r="P2016" s="5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</v>
      </c>
      <c r="P2017" s="5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922</v>
      </c>
      <c r="P2018" s="5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</v>
      </c>
      <c r="P2019" s="5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</v>
      </c>
      <c r="P2020" s="5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485</v>
      </c>
      <c r="P2021" s="5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</v>
      </c>
      <c r="P2022" s="5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</v>
      </c>
      <c r="P2023" s="5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</v>
      </c>
      <c r="P2024" s="5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</v>
      </c>
      <c r="P2025" s="5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</v>
      </c>
      <c r="P2026" s="5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</v>
      </c>
      <c r="P2027" s="5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</v>
      </c>
      <c r="P2028" s="5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</v>
      </c>
      <c r="P2029" s="5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</v>
      </c>
      <c r="P2030" s="5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</v>
      </c>
      <c r="P2031" s="5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</v>
      </c>
      <c r="P2032" s="5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</v>
      </c>
      <c r="P2033" s="5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</v>
      </c>
      <c r="P2034" s="5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179</v>
      </c>
      <c r="P2035" s="5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387</v>
      </c>
      <c r="P2036" s="5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</v>
      </c>
      <c r="P2037" s="5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132</v>
      </c>
      <c r="P2038" s="5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</v>
      </c>
      <c r="P2039" s="5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421</v>
      </c>
      <c r="P2040" s="5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</v>
      </c>
      <c r="P2041" s="5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</v>
      </c>
      <c r="P2042" s="5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182</v>
      </c>
      <c r="P2043" s="5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124</v>
      </c>
      <c r="P2044" s="5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</v>
      </c>
      <c r="P2045" s="5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</v>
      </c>
      <c r="P2046" s="5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</v>
      </c>
      <c r="P2047" s="5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</v>
      </c>
      <c r="P2048" s="5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103</v>
      </c>
      <c r="P2049" s="5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92">ROUND(((E2050/D2050)*100),0)</f>
        <v>148</v>
      </c>
      <c r="P2050" s="5">
        <f t="shared" ref="P2050:P2113" si="193">E2050/L2050</f>
        <v>91.82989803350327</v>
      </c>
      <c r="Q2050" t="str">
        <f t="shared" si="191"/>
        <v>technology</v>
      </c>
      <c r="R2050" t="str">
        <f t="shared" ref="R2050:R2113" si="194">RIGHT($N2050,LEN($N2050)-FIND("/", $N2050))</f>
        <v>hardware</v>
      </c>
      <c r="S2050" s="9">
        <f t="shared" ref="S2050:S2113" si="195">(((J2050/60)/60)/24)+DATE(1970,1,1)</f>
        <v>41387.651516203703</v>
      </c>
      <c r="T2050" s="9">
        <f t="shared" ref="T2050:T2113" si="196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92"/>
        <v>120</v>
      </c>
      <c r="P2051" s="5">
        <f t="shared" si="193"/>
        <v>80.991037735849048</v>
      </c>
      <c r="Q2051" t="str">
        <f t="shared" ref="Q2051:Q2114" si="197">LEFT(N2051,FIND("/", N2051)-1)</f>
        <v>technology</v>
      </c>
      <c r="R2051" t="str">
        <f t="shared" si="194"/>
        <v>hardware</v>
      </c>
      <c r="S2051" s="9">
        <f t="shared" si="195"/>
        <v>41575.527349537035</v>
      </c>
      <c r="T2051" s="9">
        <f t="shared" si="196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</v>
      </c>
      <c r="P2052" s="5">
        <f t="shared" si="193"/>
        <v>278.39411764705881</v>
      </c>
      <c r="Q2052" t="str">
        <f t="shared" si="197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</v>
      </c>
      <c r="P2053" s="5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</v>
      </c>
      <c r="P2054" s="5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</v>
      </c>
      <c r="P2055" s="5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114</v>
      </c>
      <c r="P2056" s="5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</v>
      </c>
      <c r="P2057" s="5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</v>
      </c>
      <c r="P2058" s="5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</v>
      </c>
      <c r="P2059" s="5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</v>
      </c>
      <c r="P2060" s="5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</v>
      </c>
      <c r="P2061" s="5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</v>
      </c>
      <c r="P2062" s="5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108</v>
      </c>
      <c r="P2063" s="5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115</v>
      </c>
      <c r="P2064" s="5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</v>
      </c>
      <c r="P2065" s="5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</v>
      </c>
      <c r="P2066" s="5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</v>
      </c>
      <c r="P2067" s="5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219</v>
      </c>
      <c r="P2068" s="5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127</v>
      </c>
      <c r="P2069" s="5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</v>
      </c>
      <c r="P2070" s="5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</v>
      </c>
      <c r="P2071" s="5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</v>
      </c>
      <c r="P2072" s="5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281</v>
      </c>
      <c r="P2073" s="5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111</v>
      </c>
      <c r="P2074" s="5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153</v>
      </c>
      <c r="P2075" s="5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103</v>
      </c>
      <c r="P2076" s="5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</v>
      </c>
      <c r="P2077" s="5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</v>
      </c>
      <c r="P2078" s="5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116</v>
      </c>
      <c r="P2079" s="5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</v>
      </c>
      <c r="P2080" s="5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</v>
      </c>
      <c r="P2081" s="5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508</v>
      </c>
      <c r="P2082" s="5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115</v>
      </c>
      <c r="P2083" s="5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111</v>
      </c>
      <c r="P2084" s="5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</v>
      </c>
      <c r="P2085" s="5">
        <f t="shared" si="193"/>
        <v>34</v>
      </c>
      <c r="Q2085" t="str">
        <f t="shared" si="197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</v>
      </c>
      <c r="P2086" s="5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124</v>
      </c>
      <c r="P2087" s="5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101</v>
      </c>
      <c r="P2088" s="5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104</v>
      </c>
      <c r="P2089" s="5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116</v>
      </c>
      <c r="P2090" s="5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</v>
      </c>
      <c r="P2091" s="5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</v>
      </c>
      <c r="P2092" s="5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</v>
      </c>
      <c r="P2093" s="5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</v>
      </c>
      <c r="P2094" s="5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</v>
      </c>
      <c r="P2095" s="5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121</v>
      </c>
      <c r="P2096" s="5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5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102</v>
      </c>
      <c r="P2098" s="5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5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</v>
      </c>
      <c r="P2100" s="5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</v>
      </c>
      <c r="P2101" s="5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137</v>
      </c>
      <c r="P2102" s="5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</v>
      </c>
      <c r="P2103" s="5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5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</v>
      </c>
      <c r="P2105" s="5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130</v>
      </c>
      <c r="P2106" s="5">
        <f t="shared" si="193"/>
        <v>28</v>
      </c>
      <c r="Q2106" t="str">
        <f t="shared" si="197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5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</v>
      </c>
      <c r="P2108" s="5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108</v>
      </c>
      <c r="P2109" s="5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</v>
      </c>
      <c r="P2110" s="5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107</v>
      </c>
      <c r="P2111" s="5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</v>
      </c>
      <c r="P2112" s="5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107</v>
      </c>
      <c r="P2113" s="5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98">ROUND(((E2114/D2114)*100),0)</f>
        <v>100</v>
      </c>
      <c r="P2114" s="5">
        <f t="shared" ref="P2114:P2177" si="199">E2114/L2114</f>
        <v>27.272727272727273</v>
      </c>
      <c r="Q2114" t="str">
        <f t="shared" si="197"/>
        <v>music</v>
      </c>
      <c r="R2114" t="str">
        <f t="shared" ref="R2114:R2177" si="200">RIGHT($N2114,LEN($N2114)-FIND("/", $N2114))</f>
        <v>indie rock</v>
      </c>
      <c r="S2114" s="9">
        <f t="shared" ref="S2114:S2177" si="201">(((J2114/60)/60)/24)+DATE(1970,1,1)</f>
        <v>41365.928159722222</v>
      </c>
      <c r="T2114" s="9">
        <f t="shared" ref="T2114:T2177" si="202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98"/>
        <v>105</v>
      </c>
      <c r="P2115" s="5">
        <f t="shared" si="199"/>
        <v>68.598130841121488</v>
      </c>
      <c r="Q2115" t="str">
        <f t="shared" ref="Q2115:Q2178" si="203">LEFT(N2115,FIND("/", N2115)-1)</f>
        <v>music</v>
      </c>
      <c r="R2115" t="str">
        <f t="shared" si="200"/>
        <v>indie rock</v>
      </c>
      <c r="S2115" s="9">
        <f t="shared" si="201"/>
        <v>41870.86546296296</v>
      </c>
      <c r="T2115" s="9">
        <f t="shared" si="202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105</v>
      </c>
      <c r="P2116" s="5">
        <f t="shared" si="199"/>
        <v>35.612244897959187</v>
      </c>
      <c r="Q2116" t="str">
        <f t="shared" si="203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226</v>
      </c>
      <c r="P2117" s="5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101</v>
      </c>
      <c r="P2118" s="5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148</v>
      </c>
      <c r="P2119" s="5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135</v>
      </c>
      <c r="P2120" s="5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101</v>
      </c>
      <c r="P2121" s="5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101</v>
      </c>
      <c r="P2122" s="5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1</v>
      </c>
      <c r="P2123" s="5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</v>
      </c>
      <c r="P2124" s="5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5">
        <f t="shared" si="199"/>
        <v>10</v>
      </c>
      <c r="Q2125" t="str">
        <f t="shared" si="203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</v>
      </c>
      <c r="P2126" s="5">
        <f t="shared" si="199"/>
        <v>23</v>
      </c>
      <c r="Q2126" t="str">
        <f t="shared" si="203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</v>
      </c>
      <c r="P2127" s="5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</v>
      </c>
      <c r="P2128" s="5">
        <f t="shared" si="199"/>
        <v>5</v>
      </c>
      <c r="Q2128" t="str">
        <f t="shared" si="203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29</v>
      </c>
      <c r="P2129" s="5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</v>
      </c>
      <c r="P2130" s="5">
        <f t="shared" si="199"/>
        <v>25</v>
      </c>
      <c r="Q2130" t="str">
        <f t="shared" si="203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12</v>
      </c>
      <c r="P2131" s="5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</v>
      </c>
      <c r="P2132" s="5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5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</v>
      </c>
      <c r="P2134" s="5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2</v>
      </c>
      <c r="P2135" s="5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2</v>
      </c>
      <c r="P2136" s="5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10</v>
      </c>
      <c r="P2137" s="5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0</v>
      </c>
      <c r="P2138" s="5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</v>
      </c>
      <c r="P2139" s="5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13</v>
      </c>
      <c r="P2140" s="5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</v>
      </c>
      <c r="P2141" s="5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</v>
      </c>
      <c r="P2142" s="5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5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6</v>
      </c>
      <c r="P2144" s="5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</v>
      </c>
      <c r="P2145" s="5">
        <f t="shared" si="199"/>
        <v>45</v>
      </c>
      <c r="Q2145" t="str">
        <f t="shared" si="203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2</v>
      </c>
      <c r="P2146" s="5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</v>
      </c>
      <c r="P2147" s="5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</v>
      </c>
      <c r="P2148" s="5">
        <f t="shared" si="199"/>
        <v>1</v>
      </c>
      <c r="Q2148" t="str">
        <f t="shared" si="203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1</v>
      </c>
      <c r="P2149" s="5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5">
        <f t="shared" si="199"/>
        <v>1</v>
      </c>
      <c r="Q2150" t="str">
        <f t="shared" si="203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5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1</v>
      </c>
      <c r="P2152" s="5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</v>
      </c>
      <c r="P2153" s="5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</v>
      </c>
      <c r="P2154" s="5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0</v>
      </c>
      <c r="P2155" s="5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1</v>
      </c>
      <c r="P2156" s="5">
        <f t="shared" si="199"/>
        <v>1</v>
      </c>
      <c r="Q2156" t="str">
        <f t="shared" si="203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</v>
      </c>
      <c r="P2157" s="5">
        <f t="shared" si="199"/>
        <v>23</v>
      </c>
      <c r="Q2157" t="str">
        <f t="shared" si="203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3</v>
      </c>
      <c r="P2158" s="5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</v>
      </c>
      <c r="P2159" s="5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7</v>
      </c>
      <c r="P2160" s="5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1</v>
      </c>
      <c r="P2161" s="5">
        <f t="shared" si="199"/>
        <v>13</v>
      </c>
      <c r="Q2161" t="str">
        <f t="shared" si="203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1</v>
      </c>
      <c r="P2162" s="5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116</v>
      </c>
      <c r="P2163" s="5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</v>
      </c>
      <c r="P2164" s="5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</v>
      </c>
      <c r="P2165" s="5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103</v>
      </c>
      <c r="P2166" s="5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139</v>
      </c>
      <c r="P2167" s="5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147</v>
      </c>
      <c r="P2168" s="5">
        <f t="shared" si="199"/>
        <v>91.625</v>
      </c>
      <c r="Q2168" t="str">
        <f t="shared" si="203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5">
        <f t="shared" si="199"/>
        <v>22.5</v>
      </c>
      <c r="Q2169" t="str">
        <f t="shared" si="203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122</v>
      </c>
      <c r="P2170" s="5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5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181</v>
      </c>
      <c r="P2172" s="5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</v>
      </c>
      <c r="P2173" s="5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5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127</v>
      </c>
      <c r="P2175" s="5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103</v>
      </c>
      <c r="P2176" s="5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5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204">ROUND(((E2178/D2178)*100),0)</f>
        <v>126</v>
      </c>
      <c r="P2178" s="5">
        <f t="shared" ref="P2178:P2241" si="205">E2178/L2178</f>
        <v>88.74647887323944</v>
      </c>
      <c r="Q2178" t="str">
        <f t="shared" si="203"/>
        <v>music</v>
      </c>
      <c r="R2178" t="str">
        <f t="shared" ref="R2178:R2241" si="206">RIGHT($N2178,LEN($N2178)-FIND("/", $N2178))</f>
        <v>rock</v>
      </c>
      <c r="S2178" s="9">
        <f t="shared" ref="S2178:S2241" si="207">(((J2178/60)/60)/24)+DATE(1970,1,1)</f>
        <v>42096.633206018523</v>
      </c>
      <c r="T2178" s="9">
        <f t="shared" ref="T2178:T2241" si="208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204"/>
        <v>100</v>
      </c>
      <c r="P2179" s="5">
        <f t="shared" si="205"/>
        <v>65.868421052631575</v>
      </c>
      <c r="Q2179" t="str">
        <f t="shared" ref="Q2179:Q2242" si="209">LEFT(N2179,FIND("/", N2179)-1)</f>
        <v>music</v>
      </c>
      <c r="R2179" t="str">
        <f t="shared" si="206"/>
        <v>rock</v>
      </c>
      <c r="S2179" s="9">
        <f t="shared" si="207"/>
        <v>42502.250775462962</v>
      </c>
      <c r="T2179" s="9">
        <f t="shared" si="208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139</v>
      </c>
      <c r="P2180" s="5">
        <f t="shared" si="205"/>
        <v>40.349243306169967</v>
      </c>
      <c r="Q2180" t="str">
        <f t="shared" si="209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</v>
      </c>
      <c r="P2181" s="5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</v>
      </c>
      <c r="P2182" s="5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</v>
      </c>
      <c r="P2183" s="5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</v>
      </c>
      <c r="P2184" s="5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</v>
      </c>
      <c r="P2185" s="5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285</v>
      </c>
      <c r="P2186" s="5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1857</v>
      </c>
      <c r="P2187" s="5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110</v>
      </c>
      <c r="P2188" s="5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1015</v>
      </c>
      <c r="P2189" s="5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</v>
      </c>
      <c r="P2190" s="5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</v>
      </c>
      <c r="P2191" s="5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185</v>
      </c>
      <c r="P2192" s="5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120</v>
      </c>
      <c r="P2193" s="5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</v>
      </c>
      <c r="P2194" s="5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</v>
      </c>
      <c r="P2195" s="5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</v>
      </c>
      <c r="P2196" s="5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</v>
      </c>
      <c r="P2197" s="5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114</v>
      </c>
      <c r="P2198" s="5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</v>
      </c>
      <c r="P2199" s="5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133</v>
      </c>
      <c r="P2200" s="5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147</v>
      </c>
      <c r="P2201" s="5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</v>
      </c>
      <c r="P2202" s="5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383</v>
      </c>
      <c r="P2203" s="5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</v>
      </c>
      <c r="P2204" s="5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110</v>
      </c>
      <c r="P2205" s="5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133</v>
      </c>
      <c r="P2206" s="5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5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103</v>
      </c>
      <c r="P2208" s="5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5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102</v>
      </c>
      <c r="P2210" s="5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151</v>
      </c>
      <c r="P2211" s="5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</v>
      </c>
      <c r="P2212" s="5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196</v>
      </c>
      <c r="P2213" s="5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</v>
      </c>
      <c r="P2214" s="5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5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293</v>
      </c>
      <c r="P2216" s="5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</v>
      </c>
      <c r="P2217" s="5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106</v>
      </c>
      <c r="P2218" s="5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</v>
      </c>
      <c r="P2219" s="5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123</v>
      </c>
      <c r="P2220" s="5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102</v>
      </c>
      <c r="P2221" s="5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</v>
      </c>
      <c r="P2222" s="5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</v>
      </c>
      <c r="P2223" s="5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163</v>
      </c>
      <c r="P2224" s="5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106</v>
      </c>
      <c r="P2225" s="5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</v>
      </c>
      <c r="P2226" s="5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945</v>
      </c>
      <c r="P2227" s="5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</v>
      </c>
      <c r="P2228" s="5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</v>
      </c>
      <c r="P2229" s="5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</v>
      </c>
      <c r="P2230" s="5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</v>
      </c>
      <c r="P2231" s="5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126</v>
      </c>
      <c r="P2232" s="5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</v>
      </c>
      <c r="P2233" s="5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496</v>
      </c>
      <c r="P2234" s="5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</v>
      </c>
      <c r="P2235" s="5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5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</v>
      </c>
      <c r="P2237" s="5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</v>
      </c>
      <c r="P2238" s="5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353</v>
      </c>
      <c r="P2239" s="5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</v>
      </c>
      <c r="P2240" s="5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</v>
      </c>
      <c r="P2241" s="5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210">ROUND(((E2242/D2242)*100),0)</f>
        <v>271</v>
      </c>
      <c r="P2242" s="5">
        <f t="shared" ref="P2242:P2305" si="211">E2242/L2242</f>
        <v>140.97916666666666</v>
      </c>
      <c r="Q2242" t="str">
        <f t="shared" si="209"/>
        <v>games</v>
      </c>
      <c r="R2242" t="str">
        <f t="shared" ref="R2242:R2305" si="212">RIGHT($N2242,LEN($N2242)-FIND("/", $N2242))</f>
        <v>tabletop games</v>
      </c>
      <c r="S2242" s="9">
        <f t="shared" ref="S2242:S2305" si="213">(((J2242/60)/60)/24)+DATE(1970,1,1)</f>
        <v>42452.825740740736</v>
      </c>
      <c r="T2242" s="9">
        <f t="shared" ref="T2242:T2305" si="214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210"/>
        <v>806</v>
      </c>
      <c r="P2243" s="5">
        <f t="shared" si="211"/>
        <v>49.472392638036808</v>
      </c>
      <c r="Q2243" t="str">
        <f t="shared" ref="Q2243:Q2306" si="215">LEFT(N2243,FIND("/", N2243)-1)</f>
        <v>games</v>
      </c>
      <c r="R2243" t="str">
        <f t="shared" si="212"/>
        <v>tabletop games</v>
      </c>
      <c r="S2243" s="9">
        <f t="shared" si="213"/>
        <v>42766.827546296292</v>
      </c>
      <c r="T2243" s="9">
        <f t="shared" si="214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</v>
      </c>
      <c r="P2244" s="5">
        <f t="shared" si="211"/>
        <v>53.865251485148519</v>
      </c>
      <c r="Q2244" t="str">
        <f t="shared" si="215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5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</v>
      </c>
      <c r="P2246" s="5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</v>
      </c>
      <c r="P2247" s="5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</v>
      </c>
      <c r="P2248" s="5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</v>
      </c>
      <c r="P2249" s="5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</v>
      </c>
      <c r="P2250" s="5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169</v>
      </c>
      <c r="P2251" s="5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</v>
      </c>
      <c r="P2252" s="5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</v>
      </c>
      <c r="P2253" s="5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</v>
      </c>
      <c r="P2254" s="5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113</v>
      </c>
      <c r="P2255" s="5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460</v>
      </c>
      <c r="P2256" s="5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287</v>
      </c>
      <c r="P2257" s="5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223</v>
      </c>
      <c r="P2258" s="5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</v>
      </c>
      <c r="P2259" s="5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147</v>
      </c>
      <c r="P2260" s="5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</v>
      </c>
      <c r="P2261" s="5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327</v>
      </c>
      <c r="P2262" s="5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780</v>
      </c>
      <c r="P2263" s="5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</v>
      </c>
      <c r="P2264" s="5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116</v>
      </c>
      <c r="P2265" s="5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</v>
      </c>
      <c r="P2266" s="5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299</v>
      </c>
      <c r="P2267" s="5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</v>
      </c>
      <c r="P2268" s="5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381</v>
      </c>
      <c r="P2269" s="5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103</v>
      </c>
      <c r="P2270" s="5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1802</v>
      </c>
      <c r="P2271" s="5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</v>
      </c>
      <c r="P2272" s="5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</v>
      </c>
      <c r="P2273" s="5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1357</v>
      </c>
      <c r="P2274" s="5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</v>
      </c>
      <c r="P2275" s="5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120</v>
      </c>
      <c r="P2276" s="5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408</v>
      </c>
      <c r="P2277" s="5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106</v>
      </c>
      <c r="P2278" s="5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</v>
      </c>
      <c r="P2279" s="5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271</v>
      </c>
      <c r="P2280" s="5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154</v>
      </c>
      <c r="P2281" s="5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404</v>
      </c>
      <c r="P2282" s="5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5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</v>
      </c>
      <c r="P2284" s="5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101</v>
      </c>
      <c r="P2285" s="5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</v>
      </c>
      <c r="P2286" s="5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</v>
      </c>
      <c r="P2287" s="5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</v>
      </c>
      <c r="P2288" s="5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120</v>
      </c>
      <c r="P2289" s="5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</v>
      </c>
      <c r="P2290" s="5">
        <f t="shared" si="211"/>
        <v>40.04</v>
      </c>
      <c r="Q2290" t="str">
        <f t="shared" si="215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</v>
      </c>
      <c r="P2291" s="5">
        <f t="shared" si="211"/>
        <v>64.44</v>
      </c>
      <c r="Q2291" t="str">
        <f t="shared" si="215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</v>
      </c>
      <c r="P2292" s="5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173</v>
      </c>
      <c r="P2293" s="5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</v>
      </c>
      <c r="P2294" s="5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</v>
      </c>
      <c r="P2295" s="5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</v>
      </c>
      <c r="P2296" s="5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</v>
      </c>
      <c r="P2297" s="5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</v>
      </c>
      <c r="P2298" s="5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101</v>
      </c>
      <c r="P2299" s="5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</v>
      </c>
      <c r="P2300" s="5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</v>
      </c>
      <c r="P2301" s="5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</v>
      </c>
      <c r="P2302" s="5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134</v>
      </c>
      <c r="P2303" s="5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171</v>
      </c>
      <c r="P2304" s="5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</v>
      </c>
      <c r="P2305" s="5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216">ROUND(((E2306/D2306)*100),0)</f>
        <v>101</v>
      </c>
      <c r="P2306" s="5">
        <f t="shared" ref="P2306:P2369" si="217">E2306/L2306</f>
        <v>53.469203539823013</v>
      </c>
      <c r="Q2306" t="str">
        <f t="shared" si="215"/>
        <v>music</v>
      </c>
      <c r="R2306" t="str">
        <f t="shared" ref="R2306:R2369" si="218">RIGHT($N2306,LEN($N2306)-FIND("/", $N2306))</f>
        <v>indie rock</v>
      </c>
      <c r="S2306" s="9">
        <f t="shared" ref="S2306:S2369" si="219">(((J2306/60)/60)/24)+DATE(1970,1,1)</f>
        <v>40502.815868055557</v>
      </c>
      <c r="T2306" s="9">
        <f t="shared" ref="T2306:T2369" si="220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216"/>
        <v>101</v>
      </c>
      <c r="P2307" s="5">
        <f t="shared" si="217"/>
        <v>109.10778443113773</v>
      </c>
      <c r="Q2307" t="str">
        <f t="shared" ref="Q2307:Q2370" si="221">LEFT(N2307,FIND("/", N2307)-1)</f>
        <v>music</v>
      </c>
      <c r="R2307" t="str">
        <f t="shared" si="218"/>
        <v>indie rock</v>
      </c>
      <c r="S2307" s="9">
        <f t="shared" si="219"/>
        <v>41834.695277777777</v>
      </c>
      <c r="T2307" s="9">
        <f t="shared" si="220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107</v>
      </c>
      <c r="P2308" s="5">
        <f t="shared" si="217"/>
        <v>51.185616438356163</v>
      </c>
      <c r="Q2308" t="str">
        <f t="shared" si="221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107</v>
      </c>
      <c r="P2309" s="5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</v>
      </c>
      <c r="P2310" s="5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107</v>
      </c>
      <c r="P2311" s="5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429</v>
      </c>
      <c r="P2312" s="5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</v>
      </c>
      <c r="P2313" s="5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108</v>
      </c>
      <c r="P2314" s="5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176</v>
      </c>
      <c r="P2315" s="5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157</v>
      </c>
      <c r="P2316" s="5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103</v>
      </c>
      <c r="P2317" s="5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</v>
      </c>
      <c r="P2318" s="5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5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</v>
      </c>
      <c r="P2320" s="5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108</v>
      </c>
      <c r="P2321" s="5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109</v>
      </c>
      <c r="P2322" s="5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</v>
      </c>
      <c r="P2323" s="5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</v>
      </c>
      <c r="P2324" s="5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5">
        <f t="shared" si="217"/>
        <v>30</v>
      </c>
      <c r="Q2325" t="str">
        <f t="shared" si="221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21</v>
      </c>
      <c r="P2326" s="5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5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1</v>
      </c>
      <c r="P2328" s="5">
        <f t="shared" si="217"/>
        <v>108</v>
      </c>
      <c r="Q2328" t="str">
        <f t="shared" si="221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</v>
      </c>
      <c r="P2329" s="5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</v>
      </c>
      <c r="P2330" s="5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106</v>
      </c>
      <c r="P2331" s="5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</v>
      </c>
      <c r="P2332" s="5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</v>
      </c>
      <c r="P2333" s="5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</v>
      </c>
      <c r="P2334" s="5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</v>
      </c>
      <c r="P2335" s="5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102</v>
      </c>
      <c r="P2336" s="5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</v>
      </c>
      <c r="P2337" s="5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521</v>
      </c>
      <c r="P2338" s="5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111</v>
      </c>
      <c r="P2339" s="5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</v>
      </c>
      <c r="P2340" s="5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</v>
      </c>
      <c r="P2341" s="5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106</v>
      </c>
      <c r="P2342" s="5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5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5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5">
        <f t="shared" si="217"/>
        <v>300</v>
      </c>
      <c r="Q2345" t="str">
        <f t="shared" si="221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</v>
      </c>
      <c r="P2346" s="5">
        <f t="shared" si="217"/>
        <v>1</v>
      </c>
      <c r="Q2346" t="str">
        <f t="shared" si="221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5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0</v>
      </c>
      <c r="P2348" s="5">
        <f t="shared" si="217"/>
        <v>13</v>
      </c>
      <c r="Q2348" t="str">
        <f t="shared" si="221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2</v>
      </c>
      <c r="P2349" s="5">
        <f t="shared" si="217"/>
        <v>15</v>
      </c>
      <c r="Q2349" t="str">
        <f t="shared" si="221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</v>
      </c>
      <c r="P2350" s="5">
        <f t="shared" si="217"/>
        <v>54</v>
      </c>
      <c r="Q2350" t="str">
        <f t="shared" si="221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5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5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1</v>
      </c>
      <c r="P2353" s="5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5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5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0</v>
      </c>
      <c r="P2356" s="5">
        <f t="shared" si="217"/>
        <v>25</v>
      </c>
      <c r="Q2356" t="str">
        <f t="shared" si="221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1</v>
      </c>
      <c r="P2357" s="5">
        <f t="shared" si="217"/>
        <v>27.5</v>
      </c>
      <c r="Q2357" t="str">
        <f t="shared" si="221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5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5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5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15</v>
      </c>
      <c r="P2361" s="5">
        <f t="shared" si="217"/>
        <v>367</v>
      </c>
      <c r="Q2361" t="str">
        <f t="shared" si="221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</v>
      </c>
      <c r="P2362" s="5">
        <f t="shared" si="217"/>
        <v>2</v>
      </c>
      <c r="Q2362" t="str">
        <f t="shared" si="221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5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29</v>
      </c>
      <c r="P2364" s="5">
        <f t="shared" si="217"/>
        <v>60</v>
      </c>
      <c r="Q2364" t="str">
        <f t="shared" si="221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5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5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5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11</v>
      </c>
      <c r="P2368" s="5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</v>
      </c>
      <c r="P2369" s="5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222">ROUND(((E2370/D2370)*100),0)</f>
        <v>0</v>
      </c>
      <c r="P2370" s="5">
        <f t="shared" ref="P2370:P2433" si="223">E2370/L2370</f>
        <v>50</v>
      </c>
      <c r="Q2370" t="str">
        <f t="shared" si="221"/>
        <v>technology</v>
      </c>
      <c r="R2370" t="str">
        <f t="shared" ref="R2370:R2433" si="224">RIGHT($N2370,LEN($N2370)-FIND("/", $N2370))</f>
        <v>web</v>
      </c>
      <c r="S2370" s="9">
        <f t="shared" ref="S2370:S2433" si="225">(((J2370/60)/60)/24)+DATE(1970,1,1)</f>
        <v>42063.721817129626</v>
      </c>
      <c r="T2370" s="9">
        <f t="shared" ref="T2370:T2433" si="226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222"/>
        <v>0</v>
      </c>
      <c r="P2371" s="5" t="e">
        <f t="shared" si="223"/>
        <v>#DIV/0!</v>
      </c>
      <c r="Q2371" t="str">
        <f t="shared" ref="Q2371:Q2434" si="227">LEFT(N2371,FIND("/", N2371)-1)</f>
        <v>technology</v>
      </c>
      <c r="R2371" t="str">
        <f t="shared" si="224"/>
        <v>web</v>
      </c>
      <c r="S2371" s="9">
        <f t="shared" si="225"/>
        <v>42380.812627314815</v>
      </c>
      <c r="T2371" s="9">
        <f t="shared" si="226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</v>
      </c>
      <c r="P2372" s="5">
        <f t="shared" si="223"/>
        <v>20.5</v>
      </c>
      <c r="Q2372" t="str">
        <f t="shared" si="227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5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</v>
      </c>
      <c r="P2374" s="5">
        <f t="shared" si="223"/>
        <v>30</v>
      </c>
      <c r="Q2374" t="str">
        <f t="shared" si="227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0</v>
      </c>
      <c r="P2375" s="5">
        <f t="shared" si="223"/>
        <v>50</v>
      </c>
      <c r="Q2375" t="str">
        <f t="shared" si="227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0</v>
      </c>
      <c r="P2376" s="5">
        <f t="shared" si="223"/>
        <v>10</v>
      </c>
      <c r="Q2376" t="str">
        <f t="shared" si="227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5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11</v>
      </c>
      <c r="P2378" s="5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5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5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5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</v>
      </c>
      <c r="P2382" s="5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2</v>
      </c>
      <c r="P2383" s="5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3</v>
      </c>
      <c r="P2384" s="5">
        <f t="shared" si="223"/>
        <v>37.5</v>
      </c>
      <c r="Q2384" t="str">
        <f t="shared" si="227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</v>
      </c>
      <c r="P2385" s="5">
        <f t="shared" si="223"/>
        <v>145</v>
      </c>
      <c r="Q2385" t="str">
        <f t="shared" si="227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1</v>
      </c>
      <c r="P2386" s="5">
        <f t="shared" si="223"/>
        <v>1</v>
      </c>
      <c r="Q2386" t="str">
        <f t="shared" si="227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</v>
      </c>
      <c r="P2387" s="5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5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1</v>
      </c>
      <c r="P2389" s="5">
        <f t="shared" si="223"/>
        <v>342</v>
      </c>
      <c r="Q2389" t="str">
        <f t="shared" si="227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</v>
      </c>
      <c r="P2390" s="5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</v>
      </c>
      <c r="P2391" s="5">
        <f t="shared" si="223"/>
        <v>30</v>
      </c>
      <c r="Q2391" t="str">
        <f t="shared" si="227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5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</v>
      </c>
      <c r="P2393" s="5">
        <f t="shared" si="223"/>
        <v>25</v>
      </c>
      <c r="Q2393" t="str">
        <f t="shared" si="227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5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</v>
      </c>
      <c r="P2395" s="5">
        <f t="shared" si="223"/>
        <v>50</v>
      </c>
      <c r="Q2395" t="str">
        <f t="shared" si="227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</v>
      </c>
      <c r="P2396" s="5">
        <f t="shared" si="223"/>
        <v>1.5</v>
      </c>
      <c r="Q2396" t="str">
        <f t="shared" si="227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5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</v>
      </c>
      <c r="P2398" s="5">
        <f t="shared" si="223"/>
        <v>10</v>
      </c>
      <c r="Q2398" t="str">
        <f t="shared" si="227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5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5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5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5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1</v>
      </c>
      <c r="P2403" s="5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</v>
      </c>
      <c r="P2404" s="5">
        <f t="shared" si="223"/>
        <v>52</v>
      </c>
      <c r="Q2404" t="str">
        <f t="shared" si="227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17</v>
      </c>
      <c r="P2405" s="5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5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23</v>
      </c>
      <c r="P2407" s="5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</v>
      </c>
      <c r="P2408" s="5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</v>
      </c>
      <c r="P2409" s="5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</v>
      </c>
      <c r="P2410" s="5">
        <f t="shared" si="223"/>
        <v>15</v>
      </c>
      <c r="Q2410" t="str">
        <f t="shared" si="227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2</v>
      </c>
      <c r="P2411" s="5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5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1</v>
      </c>
      <c r="P2413" s="5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5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1</v>
      </c>
      <c r="P2415" s="5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</v>
      </c>
      <c r="P2416" s="5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1</v>
      </c>
      <c r="P2417" s="5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0</v>
      </c>
      <c r="P2418" s="5">
        <f t="shared" si="223"/>
        <v>5</v>
      </c>
      <c r="Q2418" t="str">
        <f t="shared" si="227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5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</v>
      </c>
      <c r="P2420" s="5">
        <f t="shared" si="223"/>
        <v>1</v>
      </c>
      <c r="Q2420" t="str">
        <f t="shared" si="227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5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15</v>
      </c>
      <c r="P2422" s="5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0</v>
      </c>
      <c r="P2423" s="5">
        <f t="shared" si="223"/>
        <v>1</v>
      </c>
      <c r="Q2423" t="str">
        <f t="shared" si="227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</v>
      </c>
      <c r="P2424" s="5">
        <f t="shared" si="223"/>
        <v>1</v>
      </c>
      <c r="Q2424" t="str">
        <f t="shared" si="227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0</v>
      </c>
      <c r="P2425" s="5">
        <f t="shared" si="223"/>
        <v>8</v>
      </c>
      <c r="Q2425" t="str">
        <f t="shared" si="227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</v>
      </c>
      <c r="P2426" s="5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0</v>
      </c>
      <c r="P2427" s="5">
        <f t="shared" si="223"/>
        <v>1</v>
      </c>
      <c r="Q2427" t="str">
        <f t="shared" si="227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5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0</v>
      </c>
      <c r="P2429" s="5">
        <f t="shared" si="223"/>
        <v>1</v>
      </c>
      <c r="Q2429" t="str">
        <f t="shared" si="227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0</v>
      </c>
      <c r="P2430" s="5">
        <f t="shared" si="223"/>
        <v>1</v>
      </c>
      <c r="Q2430" t="str">
        <f t="shared" si="227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</v>
      </c>
      <c r="P2431" s="5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1</v>
      </c>
      <c r="P2432" s="5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0</v>
      </c>
      <c r="P2433" s="5">
        <f t="shared" si="223"/>
        <v>1</v>
      </c>
      <c r="Q2433" t="str">
        <f t="shared" si="227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228">ROUND(((E2434/D2434)*100),0)</f>
        <v>0</v>
      </c>
      <c r="P2434" s="5">
        <f t="shared" ref="P2434:P2497" si="229">E2434/L2434</f>
        <v>1</v>
      </c>
      <c r="Q2434" t="str">
        <f t="shared" si="227"/>
        <v>food</v>
      </c>
      <c r="R2434" t="str">
        <f t="shared" ref="R2434:R2497" si="230">RIGHT($N2434,LEN($N2434)-FIND("/", $N2434))</f>
        <v>food trucks</v>
      </c>
      <c r="S2434" s="9">
        <f t="shared" ref="S2434:S2497" si="231">(((J2434/60)/60)/24)+DATE(1970,1,1)</f>
        <v>42041.218715277777</v>
      </c>
      <c r="T2434" s="9">
        <f t="shared" ref="T2434:T2497" si="232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228"/>
        <v>0</v>
      </c>
      <c r="P2435" s="5" t="e">
        <f t="shared" si="229"/>
        <v>#DIV/0!</v>
      </c>
      <c r="Q2435" t="str">
        <f t="shared" ref="Q2435:Q2498" si="233">LEFT(N2435,FIND("/", N2435)-1)</f>
        <v>food</v>
      </c>
      <c r="R2435" t="str">
        <f t="shared" si="230"/>
        <v>food trucks</v>
      </c>
      <c r="S2435" s="9">
        <f t="shared" si="231"/>
        <v>42397.89980324074</v>
      </c>
      <c r="T2435" s="9">
        <f t="shared" si="232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</v>
      </c>
      <c r="P2436" s="5">
        <f t="shared" si="229"/>
        <v>13</v>
      </c>
      <c r="Q2436" t="str">
        <f t="shared" si="233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</v>
      </c>
      <c r="P2437" s="5">
        <f t="shared" si="229"/>
        <v>306</v>
      </c>
      <c r="Q2437" t="str">
        <f t="shared" si="233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0</v>
      </c>
      <c r="P2438" s="5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5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</v>
      </c>
      <c r="P2440" s="5">
        <f t="shared" si="229"/>
        <v>50</v>
      </c>
      <c r="Q2440" t="str">
        <f t="shared" si="233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5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</v>
      </c>
      <c r="P2442" s="5">
        <f t="shared" si="229"/>
        <v>5</v>
      </c>
      <c r="Q2442" t="str">
        <f t="shared" si="233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108</v>
      </c>
      <c r="P2443" s="5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126</v>
      </c>
      <c r="P2444" s="5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203</v>
      </c>
      <c r="P2445" s="5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109</v>
      </c>
      <c r="P2446" s="5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173</v>
      </c>
      <c r="P2447" s="5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168</v>
      </c>
      <c r="P2448" s="5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</v>
      </c>
      <c r="P2449" s="5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108</v>
      </c>
      <c r="P2450" s="5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5">
        <f t="shared" si="229"/>
        <v>90</v>
      </c>
      <c r="Q2451" t="str">
        <f t="shared" si="233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102</v>
      </c>
      <c r="P2452" s="5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</v>
      </c>
      <c r="P2453" s="5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134</v>
      </c>
      <c r="P2454" s="5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155</v>
      </c>
      <c r="P2455" s="5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101</v>
      </c>
      <c r="P2456" s="5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5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181</v>
      </c>
      <c r="P2458" s="5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</v>
      </c>
      <c r="P2459" s="5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</v>
      </c>
      <c r="P2460" s="5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</v>
      </c>
      <c r="P2461" s="5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101</v>
      </c>
      <c r="P2462" s="5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104</v>
      </c>
      <c r="P2463" s="5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111</v>
      </c>
      <c r="P2464" s="5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</v>
      </c>
      <c r="P2465" s="5">
        <f t="shared" si="229"/>
        <v>31</v>
      </c>
      <c r="Q2465" t="str">
        <f t="shared" si="233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</v>
      </c>
      <c r="P2466" s="5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</v>
      </c>
      <c r="P2467" s="5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5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119</v>
      </c>
      <c r="P2469" s="5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</v>
      </c>
      <c r="P2470" s="5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114</v>
      </c>
      <c r="P2471" s="5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</v>
      </c>
      <c r="P2472" s="5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5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136</v>
      </c>
      <c r="P2474" s="5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5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</v>
      </c>
      <c r="P2476" s="5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105</v>
      </c>
      <c r="P2477" s="5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</v>
      </c>
      <c r="P2478" s="5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</v>
      </c>
      <c r="P2479" s="5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128</v>
      </c>
      <c r="P2480" s="5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</v>
      </c>
      <c r="P2481" s="5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5">
        <f t="shared" si="229"/>
        <v>250</v>
      </c>
      <c r="Q2482" t="str">
        <f t="shared" si="233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113</v>
      </c>
      <c r="P2483" s="5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</v>
      </c>
      <c r="P2484" s="5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114</v>
      </c>
      <c r="P2485" s="5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</v>
      </c>
      <c r="P2486" s="5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</v>
      </c>
      <c r="P2487" s="5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266</v>
      </c>
      <c r="P2488" s="5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</v>
      </c>
      <c r="P2489" s="5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107</v>
      </c>
      <c r="P2490" s="5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134</v>
      </c>
      <c r="P2491" s="5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</v>
      </c>
      <c r="P2492" s="5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</v>
      </c>
      <c r="P2493" s="5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5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129</v>
      </c>
      <c r="P2495" s="5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</v>
      </c>
      <c r="P2496" s="5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128</v>
      </c>
      <c r="P2497" s="5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234">ROUND(((E2498/D2498)*100),0)</f>
        <v>100</v>
      </c>
      <c r="P2498" s="5">
        <f t="shared" ref="P2498:P2561" si="235">E2498/L2498</f>
        <v>600</v>
      </c>
      <c r="Q2498" t="str">
        <f t="shared" si="233"/>
        <v>music</v>
      </c>
      <c r="R2498" t="str">
        <f t="shared" ref="R2498:R2561" si="236">RIGHT($N2498,LEN($N2498)-FIND("/", $N2498))</f>
        <v>indie rock</v>
      </c>
      <c r="S2498" s="9">
        <f t="shared" ref="S2498:S2561" si="237">(((J2498/60)/60)/24)+DATE(1970,1,1)</f>
        <v>41327.996435185189</v>
      </c>
      <c r="T2498" s="9">
        <f t="shared" ref="T2498:T2561" si="238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234"/>
        <v>113</v>
      </c>
      <c r="P2499" s="5">
        <f t="shared" si="235"/>
        <v>80.551071428571419</v>
      </c>
      <c r="Q2499" t="str">
        <f t="shared" ref="Q2499:Q2562" si="239">LEFT(N2499,FIND("/", N2499)-1)</f>
        <v>music</v>
      </c>
      <c r="R2499" t="str">
        <f t="shared" si="236"/>
        <v>indie rock</v>
      </c>
      <c r="S2499" s="9">
        <f t="shared" si="237"/>
        <v>40730.878912037035</v>
      </c>
      <c r="T2499" s="9">
        <f t="shared" si="238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106</v>
      </c>
      <c r="P2500" s="5">
        <f t="shared" si="235"/>
        <v>52.8</v>
      </c>
      <c r="Q2500" t="str">
        <f t="shared" si="239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203</v>
      </c>
      <c r="P2501" s="5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</v>
      </c>
      <c r="P2502" s="5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3</v>
      </c>
      <c r="P2503" s="5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0</v>
      </c>
      <c r="P2504" s="5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5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5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5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1</v>
      </c>
      <c r="P2508" s="5">
        <f t="shared" si="235"/>
        <v>15</v>
      </c>
      <c r="Q2508" t="str">
        <f t="shared" si="239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5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5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</v>
      </c>
      <c r="P2511" s="5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</v>
      </c>
      <c r="P2512" s="5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5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5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5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2</v>
      </c>
      <c r="P2516" s="5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19</v>
      </c>
      <c r="P2517" s="5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5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10</v>
      </c>
      <c r="P2519" s="5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5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0</v>
      </c>
      <c r="P2521" s="5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5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</v>
      </c>
      <c r="P2523" s="5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5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</v>
      </c>
      <c r="P2525" s="5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102</v>
      </c>
      <c r="P2526" s="5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</v>
      </c>
      <c r="P2527" s="5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113</v>
      </c>
      <c r="P2528" s="5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</v>
      </c>
      <c r="P2529" s="5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</v>
      </c>
      <c r="P2530" s="5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</v>
      </c>
      <c r="P2531" s="5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5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</v>
      </c>
      <c r="P2533" s="5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</v>
      </c>
      <c r="P2534" s="5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111</v>
      </c>
      <c r="P2535" s="5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5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104</v>
      </c>
      <c r="P2537" s="5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116</v>
      </c>
      <c r="P2538" s="5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</v>
      </c>
      <c r="P2539" s="5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</v>
      </c>
      <c r="P2540" s="5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</v>
      </c>
      <c r="P2541" s="5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</v>
      </c>
      <c r="P2542" s="5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</v>
      </c>
      <c r="P2543" s="5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104</v>
      </c>
      <c r="P2544" s="5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</v>
      </c>
      <c r="P2545" s="5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101</v>
      </c>
      <c r="P2546" s="5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</v>
      </c>
      <c r="P2547" s="5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112</v>
      </c>
      <c r="P2548" s="5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120</v>
      </c>
      <c r="P2549" s="5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102</v>
      </c>
      <c r="P2550" s="5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103</v>
      </c>
      <c r="P2551" s="5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101</v>
      </c>
      <c r="P2552" s="5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103</v>
      </c>
      <c r="P2553" s="5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107</v>
      </c>
      <c r="P2554" s="5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156</v>
      </c>
      <c r="P2555" s="5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123</v>
      </c>
      <c r="P2556" s="5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</v>
      </c>
      <c r="P2557" s="5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106</v>
      </c>
      <c r="P2558" s="5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</v>
      </c>
      <c r="P2559" s="5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109</v>
      </c>
      <c r="P2560" s="5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</v>
      </c>
      <c r="P2561" s="5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240">ROUND(((E2562/D2562)*100),0)</f>
        <v>100</v>
      </c>
      <c r="P2562" s="5">
        <f t="shared" ref="P2562:P2625" si="241">E2562/L2562</f>
        <v>143</v>
      </c>
      <c r="Q2562" t="str">
        <f t="shared" si="239"/>
        <v>music</v>
      </c>
      <c r="R2562" t="str">
        <f t="shared" ref="R2562:R2625" si="242">RIGHT($N2562,LEN($N2562)-FIND("/", $N2562))</f>
        <v>classical music</v>
      </c>
      <c r="S2562" s="9">
        <f t="shared" ref="S2562:S2625" si="243">(((J2562/60)/60)/24)+DATE(1970,1,1)</f>
        <v>42039.951087962967</v>
      </c>
      <c r="T2562" s="9">
        <f t="shared" ref="T2562:T2625" si="244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240"/>
        <v>0</v>
      </c>
      <c r="P2563" s="5" t="e">
        <f t="shared" si="241"/>
        <v>#DIV/0!</v>
      </c>
      <c r="Q2563" t="str">
        <f t="shared" ref="Q2563:Q2626" si="245">LEFT(N2563,FIND("/", N2563)-1)</f>
        <v>food</v>
      </c>
      <c r="R2563" t="str">
        <f t="shared" si="242"/>
        <v>food trucks</v>
      </c>
      <c r="S2563" s="9">
        <f t="shared" si="243"/>
        <v>42260.528807870374</v>
      </c>
      <c r="T2563" s="9">
        <f t="shared" si="244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1</v>
      </c>
      <c r="P2564" s="5">
        <f t="shared" si="241"/>
        <v>25</v>
      </c>
      <c r="Q2564" t="str">
        <f t="shared" si="245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5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5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5">
        <f t="shared" si="241"/>
        <v>100</v>
      </c>
      <c r="Q2567" t="str">
        <f t="shared" si="245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5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</v>
      </c>
      <c r="P2569" s="5">
        <f t="shared" si="241"/>
        <v>60</v>
      </c>
      <c r="Q2569" t="str">
        <f t="shared" si="245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1</v>
      </c>
      <c r="P2570" s="5">
        <f t="shared" si="241"/>
        <v>50</v>
      </c>
      <c r="Q2570" t="str">
        <f t="shared" si="245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</v>
      </c>
      <c r="P2571" s="5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1</v>
      </c>
      <c r="P2572" s="5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</v>
      </c>
      <c r="P2573" s="5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5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5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5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5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5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5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5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</v>
      </c>
      <c r="P2581" s="5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1</v>
      </c>
      <c r="P2582" s="5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11</v>
      </c>
      <c r="P2583" s="5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0</v>
      </c>
      <c r="P2584" s="5">
        <f t="shared" si="241"/>
        <v>1</v>
      </c>
      <c r="Q2584" t="str">
        <f t="shared" si="245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1</v>
      </c>
      <c r="P2585" s="5">
        <f t="shared" si="241"/>
        <v>1</v>
      </c>
      <c r="Q2585" t="str">
        <f t="shared" si="245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5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</v>
      </c>
      <c r="P2587" s="5">
        <f t="shared" si="241"/>
        <v>50</v>
      </c>
      <c r="Q2587" t="str">
        <f t="shared" si="245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</v>
      </c>
      <c r="P2588" s="5">
        <f t="shared" si="241"/>
        <v>5</v>
      </c>
      <c r="Q2588" t="str">
        <f t="shared" si="245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</v>
      </c>
      <c r="P2589" s="5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4</v>
      </c>
      <c r="P2590" s="5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</v>
      </c>
      <c r="P2591" s="5">
        <f t="shared" si="241"/>
        <v>5</v>
      </c>
      <c r="Q2591" t="str">
        <f t="shared" si="245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5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2</v>
      </c>
      <c r="P2593" s="5">
        <f t="shared" si="241"/>
        <v>13</v>
      </c>
      <c r="Q2593" t="str">
        <f t="shared" si="245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</v>
      </c>
      <c r="P2594" s="5">
        <f t="shared" si="241"/>
        <v>50</v>
      </c>
      <c r="Q2594" t="str">
        <f t="shared" si="245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5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0</v>
      </c>
      <c r="P2596" s="5">
        <f t="shared" si="241"/>
        <v>1</v>
      </c>
      <c r="Q2596" t="str">
        <f t="shared" si="245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</v>
      </c>
      <c r="P2597" s="5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24</v>
      </c>
      <c r="P2598" s="5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6</v>
      </c>
      <c r="P2599" s="5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5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1</v>
      </c>
      <c r="P2601" s="5">
        <f t="shared" si="241"/>
        <v>18</v>
      </c>
      <c r="Q2601" t="str">
        <f t="shared" si="245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7</v>
      </c>
      <c r="P2602" s="5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</v>
      </c>
      <c r="P2603" s="5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</v>
      </c>
      <c r="P2604" s="5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</v>
      </c>
      <c r="P2605" s="5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</v>
      </c>
      <c r="P2606" s="5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</v>
      </c>
      <c r="P2607" s="5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</v>
      </c>
      <c r="P2608" s="5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408</v>
      </c>
      <c r="P2609" s="5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224</v>
      </c>
      <c r="P2610" s="5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304</v>
      </c>
      <c r="P2611" s="5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</v>
      </c>
      <c r="P2612" s="5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2791</v>
      </c>
      <c r="P2613" s="5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172</v>
      </c>
      <c r="P2614" s="5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</v>
      </c>
      <c r="P2615" s="5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5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170</v>
      </c>
      <c r="P2617" s="5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115</v>
      </c>
      <c r="P2618" s="5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878</v>
      </c>
      <c r="P2619" s="5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</v>
      </c>
      <c r="P2620" s="5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</v>
      </c>
      <c r="P2621" s="5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144</v>
      </c>
      <c r="P2622" s="5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146</v>
      </c>
      <c r="P2623" s="5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</v>
      </c>
      <c r="P2624" s="5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114</v>
      </c>
      <c r="P2625" s="5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246">ROUND(((E2626/D2626)*100),0)</f>
        <v>1379</v>
      </c>
      <c r="P2626" s="5">
        <f t="shared" ref="P2626:P2689" si="247">E2626/L2626</f>
        <v>31.820544982698959</v>
      </c>
      <c r="Q2626" t="str">
        <f t="shared" si="245"/>
        <v>technology</v>
      </c>
      <c r="R2626" t="str">
        <f t="shared" ref="R2626:R2689" si="248">RIGHT($N2626,LEN($N2626)-FIND("/", $N2626))</f>
        <v>space exploration</v>
      </c>
      <c r="S2626" s="9">
        <f t="shared" ref="S2626:S2689" si="249">(((J2626/60)/60)/24)+DATE(1970,1,1)</f>
        <v>41144.42155092593</v>
      </c>
      <c r="T2626" s="9">
        <f t="shared" ref="T2626:T2689" si="250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246"/>
        <v>956</v>
      </c>
      <c r="P2627" s="5">
        <f t="shared" si="247"/>
        <v>27.576923076923077</v>
      </c>
      <c r="Q2627" t="str">
        <f t="shared" ref="Q2627:Q2690" si="251">LEFT(N2627,FIND("/", N2627)-1)</f>
        <v>technology</v>
      </c>
      <c r="R2627" t="str">
        <f t="shared" si="248"/>
        <v>space exploration</v>
      </c>
      <c r="S2627" s="9">
        <f t="shared" si="249"/>
        <v>42658.810277777782</v>
      </c>
      <c r="T2627" s="9">
        <f t="shared" si="250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</v>
      </c>
      <c r="P2628" s="5">
        <f t="shared" si="247"/>
        <v>56</v>
      </c>
      <c r="Q2628" t="str">
        <f t="shared" si="251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647</v>
      </c>
      <c r="P2629" s="5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</v>
      </c>
      <c r="P2630" s="5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128</v>
      </c>
      <c r="P2631" s="5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158</v>
      </c>
      <c r="P2632" s="5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115</v>
      </c>
      <c r="P2633" s="5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</v>
      </c>
      <c r="P2634" s="5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355</v>
      </c>
      <c r="P2635" s="5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</v>
      </c>
      <c r="P2636" s="5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5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</v>
      </c>
      <c r="P2638" s="5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</v>
      </c>
      <c r="P2639" s="5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102</v>
      </c>
      <c r="P2640" s="5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5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106</v>
      </c>
      <c r="P2642" s="5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5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5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34</v>
      </c>
      <c r="P2645" s="5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</v>
      </c>
      <c r="P2646" s="5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11</v>
      </c>
      <c r="P2647" s="5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</v>
      </c>
      <c r="P2648" s="5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</v>
      </c>
      <c r="P2649" s="5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1</v>
      </c>
      <c r="P2650" s="5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0</v>
      </c>
      <c r="P2651" s="5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1</v>
      </c>
      <c r="P2652" s="5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2</v>
      </c>
      <c r="P2653" s="5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1</v>
      </c>
      <c r="P2654" s="5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12</v>
      </c>
      <c r="P2655" s="5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0</v>
      </c>
      <c r="P2656" s="5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</v>
      </c>
      <c r="P2657" s="5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</v>
      </c>
      <c r="P2658" s="5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19</v>
      </c>
      <c r="P2659" s="5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0</v>
      </c>
      <c r="P2660" s="5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3</v>
      </c>
      <c r="P2661" s="5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0</v>
      </c>
      <c r="P2662" s="5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103</v>
      </c>
      <c r="P2663" s="5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107</v>
      </c>
      <c r="P2664" s="5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105</v>
      </c>
      <c r="P2665" s="5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</v>
      </c>
      <c r="P2666" s="5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</v>
      </c>
      <c r="P2667" s="5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</v>
      </c>
      <c r="P2668" s="5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111</v>
      </c>
      <c r="P2669" s="5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171</v>
      </c>
      <c r="P2670" s="5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</v>
      </c>
      <c r="P2671" s="5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</v>
      </c>
      <c r="P2672" s="5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</v>
      </c>
      <c r="P2673" s="5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</v>
      </c>
      <c r="P2674" s="5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28</v>
      </c>
      <c r="P2675" s="5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63</v>
      </c>
      <c r="P2676" s="5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8</v>
      </c>
      <c r="P2677" s="5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</v>
      </c>
      <c r="P2678" s="5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18</v>
      </c>
      <c r="P2679" s="5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0</v>
      </c>
      <c r="P2680" s="5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</v>
      </c>
      <c r="P2681" s="5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1</v>
      </c>
      <c r="P2682" s="5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1</v>
      </c>
      <c r="P2683" s="5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</v>
      </c>
      <c r="P2684" s="5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</v>
      </c>
      <c r="P2685" s="5">
        <f t="shared" si="247"/>
        <v>12</v>
      </c>
      <c r="Q2685" t="str">
        <f t="shared" si="251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</v>
      </c>
      <c r="P2686" s="5">
        <f t="shared" si="247"/>
        <v>200</v>
      </c>
      <c r="Q2686" t="str">
        <f t="shared" si="251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</v>
      </c>
      <c r="P2687" s="5">
        <f t="shared" si="247"/>
        <v>10</v>
      </c>
      <c r="Q2687" t="str">
        <f t="shared" si="251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5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5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252">ROUND(((E2690/D2690)*100),0)</f>
        <v>0</v>
      </c>
      <c r="P2690" s="5">
        <f t="shared" ref="P2690:P2753" si="253">E2690/L2690</f>
        <v>5.2857142857142856</v>
      </c>
      <c r="Q2690" t="str">
        <f t="shared" si="251"/>
        <v>food</v>
      </c>
      <c r="R2690" t="str">
        <f t="shared" ref="R2690:R2753" si="254">RIGHT($N2690,LEN($N2690)-FIND("/", $N2690))</f>
        <v>food trucks</v>
      </c>
      <c r="S2690" s="9">
        <f t="shared" ref="S2690:S2753" si="255">(((J2690/60)/60)/24)+DATE(1970,1,1)</f>
        <v>42028.118865740747</v>
      </c>
      <c r="T2690" s="9">
        <f t="shared" ref="T2690:T2753" si="256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252"/>
        <v>0</v>
      </c>
      <c r="P2691" s="5">
        <f t="shared" si="253"/>
        <v>1</v>
      </c>
      <c r="Q2691" t="str">
        <f t="shared" ref="Q2691:Q2754" si="257">LEFT(N2691,FIND("/", N2691)-1)</f>
        <v>food</v>
      </c>
      <c r="R2691" t="str">
        <f t="shared" si="254"/>
        <v>food trucks</v>
      </c>
      <c r="S2691" s="9">
        <f t="shared" si="255"/>
        <v>42551.961689814809</v>
      </c>
      <c r="T2691" s="9">
        <f t="shared" si="256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11</v>
      </c>
      <c r="P2692" s="5">
        <f t="shared" si="253"/>
        <v>72.762711864406782</v>
      </c>
      <c r="Q2692" t="str">
        <f t="shared" si="257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0</v>
      </c>
      <c r="P2693" s="5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1</v>
      </c>
      <c r="P2694" s="5">
        <f t="shared" si="253"/>
        <v>25</v>
      </c>
      <c r="Q2694" t="str">
        <f t="shared" si="257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1</v>
      </c>
      <c r="P2695" s="5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0</v>
      </c>
      <c r="P2696" s="5">
        <f t="shared" si="253"/>
        <v>1</v>
      </c>
      <c r="Q2696" t="str">
        <f t="shared" si="257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</v>
      </c>
      <c r="P2697" s="5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6</v>
      </c>
      <c r="P2698" s="5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</v>
      </c>
      <c r="P2699" s="5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</v>
      </c>
      <c r="P2700" s="5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5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1</v>
      </c>
      <c r="P2702" s="5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</v>
      </c>
      <c r="P2703" s="5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</v>
      </c>
      <c r="P2704" s="5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104</v>
      </c>
      <c r="P2705" s="5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</v>
      </c>
      <c r="P2706" s="5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11</v>
      </c>
      <c r="P2707" s="5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</v>
      </c>
      <c r="P2708" s="5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351</v>
      </c>
      <c r="P2709" s="5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</v>
      </c>
      <c r="P2710" s="5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102</v>
      </c>
      <c r="P2711" s="5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154</v>
      </c>
      <c r="P2712" s="5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101</v>
      </c>
      <c r="P2713" s="5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</v>
      </c>
      <c r="P2714" s="5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</v>
      </c>
      <c r="P2715" s="5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</v>
      </c>
      <c r="P2716" s="5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265</v>
      </c>
      <c r="P2717" s="5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120</v>
      </c>
      <c r="P2718" s="5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</v>
      </c>
      <c r="P2719" s="5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104</v>
      </c>
      <c r="P2720" s="5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109</v>
      </c>
      <c r="P2721" s="5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</v>
      </c>
      <c r="P2722" s="5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5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253</v>
      </c>
      <c r="P2724" s="5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</v>
      </c>
      <c r="P2725" s="5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297</v>
      </c>
      <c r="P2726" s="5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145</v>
      </c>
      <c r="P2727" s="5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106</v>
      </c>
      <c r="P2728" s="5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</v>
      </c>
      <c r="P2729" s="5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202</v>
      </c>
      <c r="P2730" s="5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</v>
      </c>
      <c r="P2731" s="5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</v>
      </c>
      <c r="P2732" s="5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</v>
      </c>
      <c r="P2733" s="5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</v>
      </c>
      <c r="P2734" s="5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108</v>
      </c>
      <c r="P2735" s="5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5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</v>
      </c>
      <c r="P2737" s="5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123</v>
      </c>
      <c r="P2738" s="5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</v>
      </c>
      <c r="P2739" s="5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148</v>
      </c>
      <c r="P2740" s="5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</v>
      </c>
      <c r="P2741" s="5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</v>
      </c>
      <c r="P2742" s="5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</v>
      </c>
      <c r="P2743" s="5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</v>
      </c>
      <c r="P2744" s="5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5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</v>
      </c>
      <c r="P2746" s="5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22</v>
      </c>
      <c r="P2747" s="5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27</v>
      </c>
      <c r="P2748" s="5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</v>
      </c>
      <c r="P2749" s="5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</v>
      </c>
      <c r="P2750" s="5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</v>
      </c>
      <c r="P2751" s="5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5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5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258">ROUND(((E2754/D2754)*100),0)</f>
        <v>11</v>
      </c>
      <c r="P2754" s="5">
        <f t="shared" ref="P2754:P2817" si="259">E2754/L2754</f>
        <v>39.285714285714285</v>
      </c>
      <c r="Q2754" t="str">
        <f t="shared" si="257"/>
        <v>publishing</v>
      </c>
      <c r="R2754" t="str">
        <f t="shared" ref="R2754:R2817" si="260">RIGHT($N2754,LEN($N2754)-FIND("/", $N2754))</f>
        <v>children's books</v>
      </c>
      <c r="S2754" s="9">
        <f t="shared" ref="S2754:S2817" si="261">(((J2754/60)/60)/24)+DATE(1970,1,1)</f>
        <v>40855.765092592592</v>
      </c>
      <c r="T2754" s="9">
        <f t="shared" ref="T2754:T2817" si="262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258"/>
        <v>19</v>
      </c>
      <c r="P2755" s="5">
        <f t="shared" si="259"/>
        <v>47.5</v>
      </c>
      <c r="Q2755" t="str">
        <f t="shared" ref="Q2755:Q2818" si="263">LEFT(N2755,FIND("/", N2755)-1)</f>
        <v>publishing</v>
      </c>
      <c r="R2755" t="str">
        <f t="shared" si="260"/>
        <v>children's books</v>
      </c>
      <c r="S2755" s="9">
        <f t="shared" si="261"/>
        <v>41117.900729166664</v>
      </c>
      <c r="T2755" s="9">
        <f t="shared" si="262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5" t="e">
        <f t="shared" si="259"/>
        <v>#DIV/0!</v>
      </c>
      <c r="Q2756" t="str">
        <f t="shared" si="263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5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</v>
      </c>
      <c r="P2758" s="5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1</v>
      </c>
      <c r="P2759" s="5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12</v>
      </c>
      <c r="P2760" s="5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11</v>
      </c>
      <c r="P2761" s="5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5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1</v>
      </c>
      <c r="P2763" s="5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1</v>
      </c>
      <c r="P2764" s="5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</v>
      </c>
      <c r="P2765" s="5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</v>
      </c>
      <c r="P2766" s="5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5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5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1</v>
      </c>
      <c r="P2769" s="5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</v>
      </c>
      <c r="P2770" s="5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</v>
      </c>
      <c r="P2771" s="5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</v>
      </c>
      <c r="P2772" s="5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5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5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</v>
      </c>
      <c r="P2775" s="5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</v>
      </c>
      <c r="P2776" s="5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5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8</v>
      </c>
      <c r="P2778" s="5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</v>
      </c>
      <c r="P2779" s="5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26</v>
      </c>
      <c r="P2780" s="5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</v>
      </c>
      <c r="P2781" s="5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5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</v>
      </c>
      <c r="P2783" s="5">
        <f t="shared" si="259"/>
        <v>47</v>
      </c>
      <c r="Q2783" t="str">
        <f t="shared" si="263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5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115</v>
      </c>
      <c r="P2785" s="5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5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105</v>
      </c>
      <c r="P2787" s="5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118</v>
      </c>
      <c r="P2788" s="5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120</v>
      </c>
      <c r="P2789" s="5">
        <f t="shared" si="259"/>
        <v>31.5</v>
      </c>
      <c r="Q2789" t="str">
        <f t="shared" si="263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103</v>
      </c>
      <c r="P2790" s="5">
        <f t="shared" si="259"/>
        <v>102.5</v>
      </c>
      <c r="Q2790" t="str">
        <f t="shared" si="263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</v>
      </c>
      <c r="P2791" s="5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</v>
      </c>
      <c r="P2792" s="5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103</v>
      </c>
      <c r="P2793" s="5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108</v>
      </c>
      <c r="P2794" s="5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111</v>
      </c>
      <c r="P2795" s="5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5">
        <f t="shared" si="259"/>
        <v>25</v>
      </c>
      <c r="Q2796" t="str">
        <f t="shared" si="263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</v>
      </c>
      <c r="P2797" s="5">
        <f t="shared" si="259"/>
        <v>36.5</v>
      </c>
      <c r="Q2797" t="str">
        <f t="shared" si="263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116</v>
      </c>
      <c r="P2798" s="5">
        <f t="shared" si="259"/>
        <v>44</v>
      </c>
      <c r="Q2798" t="str">
        <f t="shared" si="263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103</v>
      </c>
      <c r="P2799" s="5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</v>
      </c>
      <c r="P2800" s="5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117</v>
      </c>
      <c r="P2801" s="5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5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</v>
      </c>
      <c r="P2803" s="5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102</v>
      </c>
      <c r="P2804" s="5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128</v>
      </c>
      <c r="P2805" s="5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115</v>
      </c>
      <c r="P2806" s="5">
        <f t="shared" si="259"/>
        <v>50</v>
      </c>
      <c r="Q2806" t="str">
        <f t="shared" si="263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</v>
      </c>
      <c r="P2807" s="5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</v>
      </c>
      <c r="P2808" s="5">
        <f t="shared" si="259"/>
        <v>44.25</v>
      </c>
      <c r="Q2808" t="str">
        <f t="shared" si="263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5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</v>
      </c>
      <c r="P2810" s="5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</v>
      </c>
      <c r="P2811" s="5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</v>
      </c>
      <c r="P2812" s="5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</v>
      </c>
      <c r="P2813" s="5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</v>
      </c>
      <c r="P2814" s="5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128</v>
      </c>
      <c r="P2815" s="5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108</v>
      </c>
      <c r="P2816" s="5">
        <f t="shared" si="259"/>
        <v>25.25</v>
      </c>
      <c r="Q2816" t="str">
        <f t="shared" si="263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5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264">ROUND(((E2818/D2818)*100),0)</f>
        <v>142</v>
      </c>
      <c r="P2818" s="5">
        <f t="shared" ref="P2818:P2881" si="265">E2818/L2818</f>
        <v>25.130177514792898</v>
      </c>
      <c r="Q2818" t="str">
        <f t="shared" si="263"/>
        <v>theater</v>
      </c>
      <c r="R2818" t="str">
        <f t="shared" ref="R2818:R2881" si="266">RIGHT($N2818,LEN($N2818)-FIND("/", $N2818))</f>
        <v>plays</v>
      </c>
      <c r="S2818" s="9">
        <f t="shared" ref="S2818:S2881" si="267">(((J2818/60)/60)/24)+DATE(1970,1,1)</f>
        <v>42188.467499999999</v>
      </c>
      <c r="T2818" s="9">
        <f t="shared" ref="T2818:T2881" si="268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264"/>
        <v>130</v>
      </c>
      <c r="P2819" s="5">
        <f t="shared" si="265"/>
        <v>23.636363636363637</v>
      </c>
      <c r="Q2819" t="str">
        <f t="shared" ref="Q2819:Q2882" si="269">LEFT(N2819,FIND("/", N2819)-1)</f>
        <v>theater</v>
      </c>
      <c r="R2819" t="str">
        <f t="shared" si="266"/>
        <v>plays</v>
      </c>
      <c r="S2819" s="9">
        <f t="shared" si="267"/>
        <v>42023.634976851856</v>
      </c>
      <c r="T2819" s="9">
        <f t="shared" si="268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</v>
      </c>
      <c r="P2820" s="5">
        <f t="shared" si="265"/>
        <v>103.95098039215686</v>
      </c>
      <c r="Q2820" t="str">
        <f t="shared" si="269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105</v>
      </c>
      <c r="P2821" s="5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5">
        <f t="shared" si="265"/>
        <v>13.6</v>
      </c>
      <c r="Q2822" t="str">
        <f t="shared" si="269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5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5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5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117</v>
      </c>
      <c r="P2826" s="5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</v>
      </c>
      <c r="P2827" s="5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108</v>
      </c>
      <c r="P2828" s="5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</v>
      </c>
      <c r="P2829" s="5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</v>
      </c>
      <c r="P2830" s="5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107</v>
      </c>
      <c r="P2831" s="5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5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111</v>
      </c>
      <c r="P2833" s="5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115</v>
      </c>
      <c r="P2834" s="5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</v>
      </c>
      <c r="P2835" s="5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5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</v>
      </c>
      <c r="P2837" s="5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108</v>
      </c>
      <c r="P2838" s="5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5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</v>
      </c>
      <c r="P2840" s="5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</v>
      </c>
      <c r="P2841" s="5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5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5">
        <f t="shared" si="265"/>
        <v>10</v>
      </c>
      <c r="Q2843" t="str">
        <f t="shared" si="269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5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5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</v>
      </c>
      <c r="P2846" s="5">
        <f t="shared" si="265"/>
        <v>30</v>
      </c>
      <c r="Q2846" t="str">
        <f t="shared" si="269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32</v>
      </c>
      <c r="P2847" s="5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5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5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</v>
      </c>
      <c r="P2850" s="5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5">
        <f t="shared" si="265"/>
        <v>5</v>
      </c>
      <c r="Q2851" t="str">
        <f t="shared" si="269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4</v>
      </c>
      <c r="P2852" s="5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5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2</v>
      </c>
      <c r="P2854" s="5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5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42</v>
      </c>
      <c r="P2856" s="5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5">
        <f t="shared" si="265"/>
        <v>60</v>
      </c>
      <c r="Q2857" t="str">
        <f t="shared" si="269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5</v>
      </c>
      <c r="P2858" s="5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20</v>
      </c>
      <c r="P2859" s="5">
        <f t="shared" si="265"/>
        <v>500</v>
      </c>
      <c r="Q2859" t="str">
        <f t="shared" si="269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5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2</v>
      </c>
      <c r="P2861" s="5">
        <f t="shared" si="265"/>
        <v>35</v>
      </c>
      <c r="Q2861" t="str">
        <f t="shared" si="269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7</v>
      </c>
      <c r="P2862" s="5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5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</v>
      </c>
      <c r="P2864" s="5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</v>
      </c>
      <c r="P2865" s="5">
        <f t="shared" si="265"/>
        <v>20</v>
      </c>
      <c r="Q2865" t="str">
        <f t="shared" si="269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2</v>
      </c>
      <c r="P2866" s="5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5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1</v>
      </c>
      <c r="P2868" s="5">
        <f t="shared" si="265"/>
        <v>22.5</v>
      </c>
      <c r="Q2868" t="str">
        <f t="shared" si="269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</v>
      </c>
      <c r="P2869" s="5">
        <f t="shared" si="265"/>
        <v>50.4</v>
      </c>
      <c r="Q2869" t="str">
        <f t="shared" si="269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</v>
      </c>
      <c r="P2870" s="5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1</v>
      </c>
      <c r="P2871" s="5">
        <f t="shared" si="265"/>
        <v>35.4</v>
      </c>
      <c r="Q2871" t="str">
        <f t="shared" si="269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5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5</v>
      </c>
      <c r="P2873" s="5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5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</v>
      </c>
      <c r="P2875" s="5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</v>
      </c>
      <c r="P2876" s="5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0</v>
      </c>
      <c r="P2877" s="5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5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11</v>
      </c>
      <c r="P2879" s="5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</v>
      </c>
      <c r="P2880" s="5">
        <f t="shared" si="265"/>
        <v>15.75</v>
      </c>
      <c r="Q2880" t="str">
        <f t="shared" si="269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</v>
      </c>
      <c r="P2881" s="5">
        <f t="shared" si="265"/>
        <v>29</v>
      </c>
      <c r="Q2881" t="str">
        <f t="shared" si="269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270">ROUND(((E2882/D2882)*100),0)</f>
        <v>23</v>
      </c>
      <c r="P2882" s="5">
        <f t="shared" ref="P2882:P2945" si="271">E2882/L2882</f>
        <v>96.551724137931032</v>
      </c>
      <c r="Q2882" t="str">
        <f t="shared" si="269"/>
        <v>theater</v>
      </c>
      <c r="R2882" t="str">
        <f t="shared" ref="R2882:R2945" si="272">RIGHT($N2882,LEN($N2882)-FIND("/", $N2882))</f>
        <v>plays</v>
      </c>
      <c r="S2882" s="9">
        <f t="shared" ref="S2882:S2945" si="273">(((J2882/60)/60)/24)+DATE(1970,1,1)</f>
        <v>42192.905694444446</v>
      </c>
      <c r="T2882" s="9">
        <f t="shared" ref="T2882:T2945" si="274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270"/>
        <v>0</v>
      </c>
      <c r="P2883" s="5" t="e">
        <f t="shared" si="271"/>
        <v>#DIV/0!</v>
      </c>
      <c r="Q2883" t="str">
        <f t="shared" ref="Q2883:Q2946" si="275">LEFT(N2883,FIND("/", N2883)-1)</f>
        <v>theater</v>
      </c>
      <c r="R2883" t="str">
        <f t="shared" si="272"/>
        <v>plays</v>
      </c>
      <c r="S2883" s="9">
        <f t="shared" si="273"/>
        <v>41916.597638888888</v>
      </c>
      <c r="T2883" s="9">
        <f t="shared" si="274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34</v>
      </c>
      <c r="P2884" s="5">
        <f t="shared" si="271"/>
        <v>63</v>
      </c>
      <c r="Q2884" t="str">
        <f t="shared" si="275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</v>
      </c>
      <c r="P2885" s="5">
        <f t="shared" si="271"/>
        <v>381.6</v>
      </c>
      <c r="Q2885" t="str">
        <f t="shared" si="275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</v>
      </c>
      <c r="P2886" s="5">
        <f t="shared" si="271"/>
        <v>46.25</v>
      </c>
      <c r="Q2886" t="str">
        <f t="shared" si="275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33</v>
      </c>
      <c r="P2887" s="5">
        <f t="shared" si="271"/>
        <v>26</v>
      </c>
      <c r="Q2887" t="str">
        <f t="shared" si="275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5">
        <f t="shared" si="271"/>
        <v>10</v>
      </c>
      <c r="Q2888" t="str">
        <f t="shared" si="275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</v>
      </c>
      <c r="P2889" s="5">
        <f t="shared" si="271"/>
        <v>5</v>
      </c>
      <c r="Q2889" t="str">
        <f t="shared" si="275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5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</v>
      </c>
      <c r="P2891" s="5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</v>
      </c>
      <c r="P2892" s="5">
        <f t="shared" si="271"/>
        <v>7</v>
      </c>
      <c r="Q2892" t="str">
        <f t="shared" si="275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3</v>
      </c>
      <c r="P2893" s="5">
        <f t="shared" si="271"/>
        <v>27.3</v>
      </c>
      <c r="Q2893" t="str">
        <f t="shared" si="275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</v>
      </c>
      <c r="P2894" s="5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1</v>
      </c>
      <c r="P2895" s="5">
        <f t="shared" si="271"/>
        <v>12.5</v>
      </c>
      <c r="Q2895" t="str">
        <f t="shared" si="275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5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5</v>
      </c>
      <c r="P2897" s="5">
        <f t="shared" si="271"/>
        <v>5.75</v>
      </c>
      <c r="Q2897" t="str">
        <f t="shared" si="275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21</v>
      </c>
      <c r="P2898" s="5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5</v>
      </c>
      <c r="P2899" s="5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</v>
      </c>
      <c r="P2900" s="5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5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62</v>
      </c>
      <c r="P2902" s="5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1</v>
      </c>
      <c r="P2903" s="5">
        <f t="shared" si="271"/>
        <v>3</v>
      </c>
      <c r="Q2903" t="str">
        <f t="shared" si="275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0</v>
      </c>
      <c r="P2904" s="5">
        <f t="shared" si="271"/>
        <v>25</v>
      </c>
      <c r="Q2904" t="str">
        <f t="shared" si="275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1</v>
      </c>
      <c r="P2905" s="5">
        <f t="shared" si="271"/>
        <v>9.75</v>
      </c>
      <c r="Q2905" t="str">
        <f t="shared" si="275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5">
        <f t="shared" si="271"/>
        <v>18.75</v>
      </c>
      <c r="Q2906" t="str">
        <f t="shared" si="275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18</v>
      </c>
      <c r="P2907" s="5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</v>
      </c>
      <c r="P2908" s="5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</v>
      </c>
      <c r="P2909" s="5">
        <f t="shared" si="271"/>
        <v>1</v>
      </c>
      <c r="Q2909" t="str">
        <f t="shared" si="275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3</v>
      </c>
      <c r="P2910" s="5">
        <f t="shared" si="271"/>
        <v>52.8</v>
      </c>
      <c r="Q2910" t="str">
        <f t="shared" si="275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0</v>
      </c>
      <c r="P2911" s="5">
        <f t="shared" si="271"/>
        <v>20</v>
      </c>
      <c r="Q2911" t="str">
        <f t="shared" si="275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0</v>
      </c>
      <c r="P2912" s="5">
        <f t="shared" si="271"/>
        <v>1</v>
      </c>
      <c r="Q2912" t="str">
        <f t="shared" si="275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37</v>
      </c>
      <c r="P2913" s="5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</v>
      </c>
      <c r="P2914" s="5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</v>
      </c>
      <c r="P2915" s="5">
        <f t="shared" si="271"/>
        <v>1</v>
      </c>
      <c r="Q2915" t="str">
        <f t="shared" si="275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0</v>
      </c>
      <c r="P2916" s="5">
        <f t="shared" si="271"/>
        <v>1</v>
      </c>
      <c r="Q2916" t="str">
        <f t="shared" si="275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</v>
      </c>
      <c r="P2917" s="5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8</v>
      </c>
      <c r="P2918" s="5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22</v>
      </c>
      <c r="P2919" s="5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</v>
      </c>
      <c r="P2920" s="5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9</v>
      </c>
      <c r="P2921" s="5">
        <f t="shared" si="271"/>
        <v>8.5</v>
      </c>
      <c r="Q2921" t="str">
        <f t="shared" si="275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27</v>
      </c>
      <c r="P2922" s="5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5">
        <f t="shared" si="271"/>
        <v>43</v>
      </c>
      <c r="Q2923" t="str">
        <f t="shared" si="275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5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5">
        <f t="shared" si="271"/>
        <v>30</v>
      </c>
      <c r="Q2925" t="str">
        <f t="shared" si="275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</v>
      </c>
      <c r="P2926" s="5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</v>
      </c>
      <c r="P2927" s="5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5">
        <f t="shared" si="271"/>
        <v>75</v>
      </c>
      <c r="Q2928" t="str">
        <f t="shared" si="275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131</v>
      </c>
      <c r="P2929" s="5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5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</v>
      </c>
      <c r="P2931" s="5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101</v>
      </c>
      <c r="P2932" s="5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5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</v>
      </c>
      <c r="P2934" s="5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103</v>
      </c>
      <c r="P2935" s="5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5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101</v>
      </c>
      <c r="P2937" s="5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5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</v>
      </c>
      <c r="P2939" s="5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</v>
      </c>
      <c r="P2940" s="5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103</v>
      </c>
      <c r="P2941" s="5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</v>
      </c>
      <c r="P2942" s="5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0</v>
      </c>
      <c r="P2943" s="5">
        <f t="shared" si="271"/>
        <v>1</v>
      </c>
      <c r="Q2943" t="str">
        <f t="shared" si="275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</v>
      </c>
      <c r="P2944" s="5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5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276">ROUND(((E2946/D2946)*100),0)</f>
        <v>1</v>
      </c>
      <c r="P2946" s="5">
        <f t="shared" ref="P2946:P3009" si="277">E2946/L2946</f>
        <v>100</v>
      </c>
      <c r="Q2946" t="str">
        <f t="shared" si="275"/>
        <v>theater</v>
      </c>
      <c r="R2946" t="str">
        <f t="shared" ref="R2946:R3009" si="278">RIGHT($N2946,LEN($N2946)-FIND("/", $N2946))</f>
        <v>spaces</v>
      </c>
      <c r="S2946" s="9">
        <f t="shared" ref="S2946:S3009" si="279">(((J2946/60)/60)/24)+DATE(1970,1,1)</f>
        <v>42132.9143287037</v>
      </c>
      <c r="T2946" s="9">
        <f t="shared" ref="T2946:T3009" si="280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276"/>
        <v>0</v>
      </c>
      <c r="P2947" s="5" t="e">
        <f t="shared" si="277"/>
        <v>#DIV/0!</v>
      </c>
      <c r="Q2947" t="str">
        <f t="shared" ref="Q2947:Q3010" si="281">LEFT(N2947,FIND("/", N2947)-1)</f>
        <v>theater</v>
      </c>
      <c r="R2947" t="str">
        <f t="shared" si="278"/>
        <v>spaces</v>
      </c>
      <c r="S2947" s="9">
        <f t="shared" si="279"/>
        <v>42118.139583333337</v>
      </c>
      <c r="T2947" s="9">
        <f t="shared" si="280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</v>
      </c>
      <c r="P2948" s="5">
        <f t="shared" si="277"/>
        <v>1</v>
      </c>
      <c r="Q2948" t="str">
        <f t="shared" si="281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</v>
      </c>
      <c r="P2949" s="5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0</v>
      </c>
      <c r="P2950" s="5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3</v>
      </c>
      <c r="P2951" s="5">
        <f t="shared" si="277"/>
        <v>12.5</v>
      </c>
      <c r="Q2951" t="str">
        <f t="shared" si="281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5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</v>
      </c>
      <c r="P2953" s="5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</v>
      </c>
      <c r="P2954" s="5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</v>
      </c>
      <c r="P2955" s="5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5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60</v>
      </c>
      <c r="P2957" s="5">
        <f t="shared" si="277"/>
        <v>65</v>
      </c>
      <c r="Q2957" t="str">
        <f t="shared" si="281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17</v>
      </c>
      <c r="P2958" s="5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2</v>
      </c>
      <c r="P2959" s="5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5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5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5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110</v>
      </c>
      <c r="P2963" s="5">
        <f t="shared" si="277"/>
        <v>50.75</v>
      </c>
      <c r="Q2963" t="str">
        <f t="shared" si="281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122</v>
      </c>
      <c r="P2964" s="5">
        <f t="shared" si="277"/>
        <v>60.9</v>
      </c>
      <c r="Q2964" t="str">
        <f t="shared" si="281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107</v>
      </c>
      <c r="P2965" s="5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101</v>
      </c>
      <c r="P2966" s="5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</v>
      </c>
      <c r="P2967" s="5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114</v>
      </c>
      <c r="P2968" s="5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114</v>
      </c>
      <c r="P2969" s="5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5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163</v>
      </c>
      <c r="P2971" s="5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5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</v>
      </c>
      <c r="P2973" s="5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</v>
      </c>
      <c r="P2974" s="5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175</v>
      </c>
      <c r="P2975" s="5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5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</v>
      </c>
      <c r="P2977" s="5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</v>
      </c>
      <c r="P2978" s="5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114</v>
      </c>
      <c r="P2979" s="5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</v>
      </c>
      <c r="P2980" s="5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</v>
      </c>
      <c r="P2981" s="5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</v>
      </c>
      <c r="P2982" s="5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129</v>
      </c>
      <c r="P2983" s="5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</v>
      </c>
      <c r="P2984" s="5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147</v>
      </c>
      <c r="P2985" s="5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</v>
      </c>
      <c r="P2986" s="5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122</v>
      </c>
      <c r="P2987" s="5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106</v>
      </c>
      <c r="P2988" s="5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</v>
      </c>
      <c r="P2989" s="5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5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177</v>
      </c>
      <c r="P2991" s="5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5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</v>
      </c>
      <c r="P2993" s="5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105</v>
      </c>
      <c r="P2994" s="5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</v>
      </c>
      <c r="P2995" s="5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458</v>
      </c>
      <c r="P2996" s="5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105</v>
      </c>
      <c r="P2997" s="5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172</v>
      </c>
      <c r="P2998" s="5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104</v>
      </c>
      <c r="P2999" s="5">
        <f t="shared" si="277"/>
        <v>90.2</v>
      </c>
      <c r="Q2999" t="str">
        <f t="shared" si="281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</v>
      </c>
      <c r="P3000" s="5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119</v>
      </c>
      <c r="P3001" s="5">
        <f t="shared" si="277"/>
        <v>80.25</v>
      </c>
      <c r="Q3001" t="str">
        <f t="shared" si="281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5">
        <f t="shared" si="277"/>
        <v>62.5</v>
      </c>
      <c r="Q3002" t="str">
        <f t="shared" si="281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319</v>
      </c>
      <c r="P3003" s="5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109</v>
      </c>
      <c r="P3004" s="5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</v>
      </c>
      <c r="P3005" s="5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113</v>
      </c>
      <c r="P3006" s="5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</v>
      </c>
      <c r="P3007" s="5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108</v>
      </c>
      <c r="P3008" s="5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5">
        <f t="shared" si="277"/>
        <v>54</v>
      </c>
      <c r="Q3009" t="str">
        <f t="shared" si="281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282">ROUND(((E3010/D3010)*100),0)</f>
        <v>101</v>
      </c>
      <c r="P3010" s="5">
        <f t="shared" ref="P3010:P3073" si="283">E3010/L3010</f>
        <v>116.73076923076923</v>
      </c>
      <c r="Q3010" t="str">
        <f t="shared" si="281"/>
        <v>theater</v>
      </c>
      <c r="R3010" t="str">
        <f t="shared" ref="R3010:R3073" si="284">RIGHT($N3010,LEN($N3010)-FIND("/", $N3010))</f>
        <v>spaces</v>
      </c>
      <c r="S3010" s="9">
        <f t="shared" ref="S3010:S3073" si="285">(((J3010/60)/60)/24)+DATE(1970,1,1)</f>
        <v>42360.212025462963</v>
      </c>
      <c r="T3010" s="9">
        <f t="shared" ref="T3010:T3073" si="286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282"/>
        <v>120</v>
      </c>
      <c r="P3011" s="5">
        <f t="shared" si="283"/>
        <v>233.8984375</v>
      </c>
      <c r="Q3011" t="str">
        <f t="shared" ref="Q3011:Q3074" si="287">LEFT(N3011,FIND("/", N3011)-1)</f>
        <v>theater</v>
      </c>
      <c r="R3011" t="str">
        <f t="shared" si="284"/>
        <v>spaces</v>
      </c>
      <c r="S3011" s="9">
        <f t="shared" si="285"/>
        <v>41939.569907407407</v>
      </c>
      <c r="T3011" s="9">
        <f t="shared" si="286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5">
        <f t="shared" si="283"/>
        <v>158</v>
      </c>
      <c r="Q3012" t="str">
        <f t="shared" si="287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124</v>
      </c>
      <c r="P3013" s="5">
        <f t="shared" si="283"/>
        <v>14.84</v>
      </c>
      <c r="Q3013" t="str">
        <f t="shared" si="287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</v>
      </c>
      <c r="P3014" s="5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157</v>
      </c>
      <c r="P3015" s="5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</v>
      </c>
      <c r="P3016" s="5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</v>
      </c>
      <c r="P3017" s="5">
        <f t="shared" si="283"/>
        <v>87.7</v>
      </c>
      <c r="Q3017" t="str">
        <f t="shared" si="287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103</v>
      </c>
      <c r="P3018" s="5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106</v>
      </c>
      <c r="P3019" s="5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101</v>
      </c>
      <c r="P3020" s="5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</v>
      </c>
      <c r="P3021" s="5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101</v>
      </c>
      <c r="P3022" s="5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</v>
      </c>
      <c r="P3023" s="5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101</v>
      </c>
      <c r="P3024" s="5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5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</v>
      </c>
      <c r="P3026" s="5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</v>
      </c>
      <c r="P3027" s="5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</v>
      </c>
      <c r="P3028" s="5">
        <f t="shared" si="283"/>
        <v>51.6</v>
      </c>
      <c r="Q3028" t="str">
        <f t="shared" si="287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</v>
      </c>
      <c r="P3029" s="5">
        <f t="shared" si="283"/>
        <v>164.3</v>
      </c>
      <c r="Q3029" t="str">
        <f t="shared" si="287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</v>
      </c>
      <c r="P3030" s="5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110</v>
      </c>
      <c r="P3031" s="5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107</v>
      </c>
      <c r="P3032" s="5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5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</v>
      </c>
      <c r="P3034" s="5">
        <f t="shared" si="283"/>
        <v>50.88</v>
      </c>
      <c r="Q3034" t="str">
        <f t="shared" si="287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147</v>
      </c>
      <c r="P3035" s="5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113</v>
      </c>
      <c r="P3036" s="5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109</v>
      </c>
      <c r="P3037" s="5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127</v>
      </c>
      <c r="P3038" s="5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</v>
      </c>
      <c r="P3039" s="5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101</v>
      </c>
      <c r="P3040" s="5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109</v>
      </c>
      <c r="P3041" s="5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108</v>
      </c>
      <c r="P3042" s="5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</v>
      </c>
      <c r="P3043" s="5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5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</v>
      </c>
      <c r="P3045" s="5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</v>
      </c>
      <c r="P3046" s="5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133</v>
      </c>
      <c r="P3047" s="5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191</v>
      </c>
      <c r="P3048" s="5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5">
        <f t="shared" si="283"/>
        <v>37.25</v>
      </c>
      <c r="Q3049" t="str">
        <f t="shared" si="287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</v>
      </c>
      <c r="P3050" s="5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107</v>
      </c>
      <c r="P3051" s="5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5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24</v>
      </c>
      <c r="P3053" s="5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</v>
      </c>
      <c r="P3054" s="5">
        <f t="shared" si="283"/>
        <v>37.5</v>
      </c>
      <c r="Q3054" t="str">
        <f t="shared" si="287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</v>
      </c>
      <c r="P3055" s="5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5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0</v>
      </c>
      <c r="P3057" s="5">
        <f t="shared" si="283"/>
        <v>1</v>
      </c>
      <c r="Q3057" t="str">
        <f t="shared" si="287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5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5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0</v>
      </c>
      <c r="P3060" s="5">
        <f t="shared" si="283"/>
        <v>1</v>
      </c>
      <c r="Q3060" t="str">
        <f t="shared" si="287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</v>
      </c>
      <c r="P3061" s="5">
        <f t="shared" si="283"/>
        <v>41</v>
      </c>
      <c r="Q3061" t="str">
        <f t="shared" si="287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</v>
      </c>
      <c r="P3062" s="5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5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67</v>
      </c>
      <c r="P3064" s="5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20</v>
      </c>
      <c r="P3065" s="5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</v>
      </c>
      <c r="P3066" s="5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</v>
      </c>
      <c r="P3067" s="5">
        <f t="shared" si="283"/>
        <v>5</v>
      </c>
      <c r="Q3067" t="str">
        <f t="shared" si="287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12</v>
      </c>
      <c r="P3068" s="5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3</v>
      </c>
      <c r="P3069" s="5">
        <f t="shared" si="283"/>
        <v>200</v>
      </c>
      <c r="Q3069" t="str">
        <f t="shared" si="287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0</v>
      </c>
      <c r="P3070" s="5">
        <f t="shared" si="283"/>
        <v>87.5</v>
      </c>
      <c r="Q3070" t="str">
        <f t="shared" si="287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</v>
      </c>
      <c r="P3071" s="5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</v>
      </c>
      <c r="P3072" s="5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60</v>
      </c>
      <c r="P3073" s="5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288">ROUND(((E3074/D3074)*100),0)</f>
        <v>0</v>
      </c>
      <c r="P3074" s="5">
        <f t="shared" ref="P3074:P3137" si="289">E3074/L3074</f>
        <v>1</v>
      </c>
      <c r="Q3074" t="str">
        <f t="shared" si="287"/>
        <v>theater</v>
      </c>
      <c r="R3074" t="str">
        <f t="shared" ref="R3074:R3137" si="290">RIGHT($N3074,LEN($N3074)-FIND("/", $N3074))</f>
        <v>spaces</v>
      </c>
      <c r="S3074" s="9">
        <f t="shared" ref="S3074:S3137" si="291">(((J3074/60)/60)/24)+DATE(1970,1,1)</f>
        <v>42658.690532407403</v>
      </c>
      <c r="T3074" s="9">
        <f t="shared" ref="T3074:T3137" si="292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288"/>
        <v>0</v>
      </c>
      <c r="P3075" s="5">
        <f t="shared" si="289"/>
        <v>92.142857142857139</v>
      </c>
      <c r="Q3075" t="str">
        <f t="shared" ref="Q3075:Q3138" si="293">LEFT(N3075,FIND("/", N3075)-1)</f>
        <v>theater</v>
      </c>
      <c r="R3075" t="str">
        <f t="shared" si="290"/>
        <v>spaces</v>
      </c>
      <c r="S3075" s="9">
        <f t="shared" si="291"/>
        <v>42111.684027777781</v>
      </c>
      <c r="T3075" s="9">
        <f t="shared" si="292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0</v>
      </c>
      <c r="P3076" s="5">
        <f t="shared" si="289"/>
        <v>7.333333333333333</v>
      </c>
      <c r="Q3076" t="str">
        <f t="shared" si="293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9</v>
      </c>
      <c r="P3077" s="5">
        <f t="shared" si="289"/>
        <v>64.8</v>
      </c>
      <c r="Q3077" t="str">
        <f t="shared" si="293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</v>
      </c>
      <c r="P3078" s="5">
        <f t="shared" si="289"/>
        <v>30.12</v>
      </c>
      <c r="Q3078" t="str">
        <f t="shared" si="293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</v>
      </c>
      <c r="P3079" s="5">
        <f t="shared" si="289"/>
        <v>52.5</v>
      </c>
      <c r="Q3079" t="str">
        <f t="shared" si="293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</v>
      </c>
      <c r="P3080" s="5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1</v>
      </c>
      <c r="P3081" s="5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0</v>
      </c>
      <c r="P3082" s="5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</v>
      </c>
      <c r="P3083" s="5">
        <f t="shared" si="289"/>
        <v>420.6</v>
      </c>
      <c r="Q3083" t="str">
        <f t="shared" si="293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5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</v>
      </c>
      <c r="P3085" s="5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12</v>
      </c>
      <c r="P3086" s="5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</v>
      </c>
      <c r="P3087" s="5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</v>
      </c>
      <c r="P3088" s="5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1</v>
      </c>
      <c r="P3089" s="5">
        <f t="shared" si="289"/>
        <v>62.5</v>
      </c>
      <c r="Q3089" t="str">
        <f t="shared" si="293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</v>
      </c>
      <c r="P3090" s="5">
        <f t="shared" si="289"/>
        <v>42</v>
      </c>
      <c r="Q3090" t="str">
        <f t="shared" si="293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</v>
      </c>
      <c r="P3091" s="5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</v>
      </c>
      <c r="P3092" s="5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16</v>
      </c>
      <c r="P3093" s="5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</v>
      </c>
      <c r="P3094" s="5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23</v>
      </c>
      <c r="P3095" s="5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0</v>
      </c>
      <c r="P3096" s="5">
        <f t="shared" si="289"/>
        <v>25</v>
      </c>
      <c r="Q3096" t="str">
        <f t="shared" si="293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</v>
      </c>
      <c r="P3097" s="5">
        <f t="shared" si="289"/>
        <v>50</v>
      </c>
      <c r="Q3097" t="str">
        <f t="shared" si="293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4</v>
      </c>
      <c r="P3098" s="5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</v>
      </c>
      <c r="P3099" s="5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4</v>
      </c>
      <c r="P3100" s="5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14</v>
      </c>
      <c r="P3101" s="5">
        <f t="shared" si="289"/>
        <v>55.6</v>
      </c>
      <c r="Q3101" t="str">
        <f t="shared" si="293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</v>
      </c>
      <c r="P3102" s="5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5">
        <f t="shared" si="289"/>
        <v>25</v>
      </c>
      <c r="Q3103" t="str">
        <f t="shared" si="293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</v>
      </c>
      <c r="P3104" s="5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</v>
      </c>
      <c r="P3105" s="5">
        <f t="shared" si="289"/>
        <v>5.5</v>
      </c>
      <c r="Q3105" t="str">
        <f t="shared" si="293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30</v>
      </c>
      <c r="P3106" s="5">
        <f t="shared" si="289"/>
        <v>237</v>
      </c>
      <c r="Q3106" t="str">
        <f t="shared" si="293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</v>
      </c>
      <c r="P3107" s="5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</v>
      </c>
      <c r="P3108" s="5">
        <f t="shared" si="289"/>
        <v>10.25</v>
      </c>
      <c r="Q3108" t="str">
        <f t="shared" si="293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20</v>
      </c>
      <c r="P3109" s="5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0</v>
      </c>
      <c r="P3110" s="5">
        <f t="shared" si="289"/>
        <v>13</v>
      </c>
      <c r="Q3110" t="str">
        <f t="shared" si="293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</v>
      </c>
      <c r="P3111" s="5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</v>
      </c>
      <c r="P3112" s="5">
        <f t="shared" si="289"/>
        <v>10</v>
      </c>
      <c r="Q3112" t="str">
        <f t="shared" si="293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27</v>
      </c>
      <c r="P3113" s="5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5</v>
      </c>
      <c r="P3114" s="5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</v>
      </c>
      <c r="P3115" s="5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5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5">
        <f t="shared" si="289"/>
        <v>300</v>
      </c>
      <c r="Q3117" t="str">
        <f t="shared" si="293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</v>
      </c>
      <c r="P3118" s="5">
        <f t="shared" si="289"/>
        <v>43</v>
      </c>
      <c r="Q3118" t="str">
        <f t="shared" si="293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</v>
      </c>
      <c r="P3119" s="5">
        <f t="shared" si="289"/>
        <v>1</v>
      </c>
      <c r="Q3119" t="str">
        <f t="shared" si="293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</v>
      </c>
      <c r="P3120" s="5">
        <f t="shared" si="289"/>
        <v>775</v>
      </c>
      <c r="Q3120" t="str">
        <f t="shared" si="293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</v>
      </c>
      <c r="P3121" s="5">
        <f t="shared" si="289"/>
        <v>5</v>
      </c>
      <c r="Q3121" t="str">
        <f t="shared" si="293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0</v>
      </c>
      <c r="P3122" s="5">
        <f t="shared" si="289"/>
        <v>12.8</v>
      </c>
      <c r="Q3122" t="str">
        <f t="shared" si="293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1</v>
      </c>
      <c r="P3123" s="5">
        <f t="shared" si="289"/>
        <v>10</v>
      </c>
      <c r="Q3123" t="str">
        <f t="shared" si="293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</v>
      </c>
      <c r="P3124" s="5">
        <f t="shared" si="289"/>
        <v>58</v>
      </c>
      <c r="Q3124" t="str">
        <f t="shared" si="293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</v>
      </c>
      <c r="P3125" s="5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0</v>
      </c>
      <c r="P3126" s="5">
        <f t="shared" si="289"/>
        <v>6.5</v>
      </c>
      <c r="Q3126" t="str">
        <f t="shared" si="293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5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</v>
      </c>
      <c r="P3128" s="5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5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109</v>
      </c>
      <c r="P3130" s="5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1</v>
      </c>
      <c r="P3131" s="5">
        <f t="shared" si="289"/>
        <v>10</v>
      </c>
      <c r="Q3131" t="str">
        <f t="shared" si="293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4</v>
      </c>
      <c r="P3132" s="5">
        <f t="shared" si="289"/>
        <v>93.75</v>
      </c>
      <c r="Q3132" t="str">
        <f t="shared" si="293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16</v>
      </c>
      <c r="P3133" s="5">
        <f t="shared" si="289"/>
        <v>53.75</v>
      </c>
      <c r="Q3133" t="str">
        <f t="shared" si="293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0</v>
      </c>
      <c r="P3134" s="5">
        <f t="shared" si="289"/>
        <v>10</v>
      </c>
      <c r="Q3134" t="str">
        <f t="shared" si="293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5">
        <f t="shared" si="289"/>
        <v>33.75</v>
      </c>
      <c r="Q3135" t="str">
        <f t="shared" si="293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23</v>
      </c>
      <c r="P3136" s="5">
        <f t="shared" si="289"/>
        <v>18.75</v>
      </c>
      <c r="Q3136" t="str">
        <f t="shared" si="293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21</v>
      </c>
      <c r="P3137" s="5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294">ROUND(((E3138/D3138)*100),0)</f>
        <v>128</v>
      </c>
      <c r="P3138" s="5">
        <f t="shared" ref="P3138:P3201" si="295">E3138/L3138</f>
        <v>29.045454545454547</v>
      </c>
      <c r="Q3138" t="str">
        <f t="shared" si="293"/>
        <v>theater</v>
      </c>
      <c r="R3138" t="str">
        <f t="shared" ref="R3138:R3201" si="296">RIGHT($N3138,LEN($N3138)-FIND("/", $N3138))</f>
        <v>plays</v>
      </c>
      <c r="S3138" s="9">
        <f t="shared" ref="S3138:S3201" si="297">(((J3138/60)/60)/24)+DATE(1970,1,1)</f>
        <v>42789.462430555555</v>
      </c>
      <c r="T3138" s="9">
        <f t="shared" ref="T3138:T3201" si="298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294"/>
        <v>3</v>
      </c>
      <c r="P3139" s="5">
        <f t="shared" si="295"/>
        <v>50</v>
      </c>
      <c r="Q3139" t="str">
        <f t="shared" ref="Q3139:Q3202" si="299">LEFT(N3139,FIND("/", N3139)-1)</f>
        <v>theater</v>
      </c>
      <c r="R3139" t="str">
        <f t="shared" si="296"/>
        <v>plays</v>
      </c>
      <c r="S3139" s="9">
        <f t="shared" si="297"/>
        <v>42807.885057870371</v>
      </c>
      <c r="T3139" s="9">
        <f t="shared" si="298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5" t="e">
        <f t="shared" si="295"/>
        <v>#DIV/0!</v>
      </c>
      <c r="Q3140" t="str">
        <f t="shared" si="299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</v>
      </c>
      <c r="P3141" s="5">
        <f t="shared" si="295"/>
        <v>450</v>
      </c>
      <c r="Q3141" t="str">
        <f t="shared" si="299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1</v>
      </c>
      <c r="P3142" s="5">
        <f t="shared" si="295"/>
        <v>24</v>
      </c>
      <c r="Q3142" t="str">
        <f t="shared" si="299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52</v>
      </c>
      <c r="P3143" s="5">
        <f t="shared" si="295"/>
        <v>32.25</v>
      </c>
      <c r="Q3143" t="str">
        <f t="shared" si="299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2</v>
      </c>
      <c r="P3144" s="5">
        <f t="shared" si="295"/>
        <v>15</v>
      </c>
      <c r="Q3144" t="str">
        <f t="shared" si="299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5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</v>
      </c>
      <c r="P3146" s="5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5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11</v>
      </c>
      <c r="P3148" s="5">
        <f t="shared" si="295"/>
        <v>437.5</v>
      </c>
      <c r="Q3148" t="str">
        <f t="shared" si="299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118</v>
      </c>
      <c r="P3149" s="5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</v>
      </c>
      <c r="P3150" s="5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5">
        <f t="shared" si="295"/>
        <v>52</v>
      </c>
      <c r="Q3151" t="str">
        <f t="shared" si="299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5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</v>
      </c>
      <c r="P3153" s="5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106</v>
      </c>
      <c r="P3154" s="5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336</v>
      </c>
      <c r="P3155" s="5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113</v>
      </c>
      <c r="P3156" s="5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189</v>
      </c>
      <c r="P3157" s="5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102</v>
      </c>
      <c r="P3158" s="5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5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114</v>
      </c>
      <c r="P3160" s="5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</v>
      </c>
      <c r="P3161" s="5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102</v>
      </c>
      <c r="P3162" s="5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</v>
      </c>
      <c r="P3163" s="5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</v>
      </c>
      <c r="P3164" s="5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</v>
      </c>
      <c r="P3165" s="5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107</v>
      </c>
      <c r="P3166" s="5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163</v>
      </c>
      <c r="P3167" s="5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</v>
      </c>
      <c r="P3168" s="5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</v>
      </c>
      <c r="P3169" s="5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</v>
      </c>
      <c r="P3170" s="5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</v>
      </c>
      <c r="P3171" s="5">
        <f t="shared" si="295"/>
        <v>100.5</v>
      </c>
      <c r="Q3171" t="str">
        <f t="shared" si="299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</v>
      </c>
      <c r="P3172" s="5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109</v>
      </c>
      <c r="P3173" s="5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115</v>
      </c>
      <c r="P3174" s="5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5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</v>
      </c>
      <c r="P3176" s="5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110</v>
      </c>
      <c r="P3177" s="5">
        <f t="shared" si="295"/>
        <v>91.3</v>
      </c>
      <c r="Q3177" t="str">
        <f t="shared" si="299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115</v>
      </c>
      <c r="P3178" s="5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</v>
      </c>
      <c r="P3179" s="5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172</v>
      </c>
      <c r="P3180" s="5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</v>
      </c>
      <c r="P3181" s="5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120</v>
      </c>
      <c r="P3182" s="5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</v>
      </c>
      <c r="P3183" s="5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101</v>
      </c>
      <c r="P3184" s="5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</v>
      </c>
      <c r="P3185" s="5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</v>
      </c>
      <c r="P3186" s="5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5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</v>
      </c>
      <c r="P3188" s="5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</v>
      </c>
      <c r="P3189" s="5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5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</v>
      </c>
      <c r="P3191" s="5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5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</v>
      </c>
      <c r="P3193" s="5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</v>
      </c>
      <c r="P3194" s="5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12</v>
      </c>
      <c r="P3195" s="5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5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</v>
      </c>
      <c r="P3197" s="5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</v>
      </c>
      <c r="P3198" s="5">
        <f t="shared" si="295"/>
        <v>300</v>
      </c>
      <c r="Q3198" t="str">
        <f t="shared" si="299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</v>
      </c>
      <c r="P3199" s="5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</v>
      </c>
      <c r="P3200" s="5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</v>
      </c>
      <c r="P3201" s="5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300">ROUND(((E3202/D3202)*100),0)</f>
        <v>0</v>
      </c>
      <c r="P3202" s="5">
        <f t="shared" ref="P3202:P3265" si="301">E3202/L3202</f>
        <v>1</v>
      </c>
      <c r="Q3202" t="str">
        <f t="shared" si="299"/>
        <v>theater</v>
      </c>
      <c r="R3202" t="str">
        <f t="shared" ref="R3202:R3265" si="302">RIGHT($N3202,LEN($N3202)-FIND("/", $N3202))</f>
        <v>musical</v>
      </c>
      <c r="S3202" s="9">
        <f t="shared" ref="S3202:S3265" si="303">(((J3202/60)/60)/24)+DATE(1970,1,1)</f>
        <v>42460.320613425924</v>
      </c>
      <c r="T3202" s="9">
        <f t="shared" ref="T3202:T3265" si="304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300"/>
        <v>1</v>
      </c>
      <c r="P3203" s="5">
        <f t="shared" si="301"/>
        <v>12.5</v>
      </c>
      <c r="Q3203" t="str">
        <f t="shared" ref="Q3203:Q3266" si="305">LEFT(N3203,FIND("/", N3203)-1)</f>
        <v>theater</v>
      </c>
      <c r="R3203" t="str">
        <f t="shared" si="302"/>
        <v>musical</v>
      </c>
      <c r="S3203" s="9">
        <f t="shared" si="303"/>
        <v>41861.767094907409</v>
      </c>
      <c r="T3203" s="9">
        <f t="shared" si="304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55</v>
      </c>
      <c r="P3204" s="5">
        <f t="shared" si="301"/>
        <v>109.04</v>
      </c>
      <c r="Q3204" t="str">
        <f t="shared" si="305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5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5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</v>
      </c>
      <c r="P3207" s="5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5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</v>
      </c>
      <c r="P3209" s="5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104</v>
      </c>
      <c r="P3210" s="5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</v>
      </c>
      <c r="P3211" s="5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126</v>
      </c>
      <c r="P3212" s="5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120</v>
      </c>
      <c r="P3213" s="5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</v>
      </c>
      <c r="P3214" s="5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</v>
      </c>
      <c r="P3215" s="5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</v>
      </c>
      <c r="P3216" s="5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</v>
      </c>
      <c r="P3217" s="5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</v>
      </c>
      <c r="P3218" s="5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</v>
      </c>
      <c r="P3219" s="5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</v>
      </c>
      <c r="P3220" s="5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</v>
      </c>
      <c r="P3221" s="5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101</v>
      </c>
      <c r="P3222" s="5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</v>
      </c>
      <c r="P3223" s="5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125</v>
      </c>
      <c r="P3224" s="5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110</v>
      </c>
      <c r="P3225" s="5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</v>
      </c>
      <c r="P3226" s="5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</v>
      </c>
      <c r="P3227" s="5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</v>
      </c>
      <c r="P3228" s="5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5">
        <f t="shared" si="301"/>
        <v>50</v>
      </c>
      <c r="Q3229" t="str">
        <f t="shared" si="305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</v>
      </c>
      <c r="P3230" s="5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108</v>
      </c>
      <c r="P3231" s="5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110</v>
      </c>
      <c r="P3232" s="5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5">
        <f t="shared" si="301"/>
        <v>57.5</v>
      </c>
      <c r="Q3233" t="str">
        <f t="shared" si="305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</v>
      </c>
      <c r="P3234" s="5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119</v>
      </c>
      <c r="P3235" s="5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</v>
      </c>
      <c r="P3236" s="5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</v>
      </c>
      <c r="P3237" s="5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101</v>
      </c>
      <c r="P3238" s="5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101</v>
      </c>
      <c r="P3239" s="5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</v>
      </c>
      <c r="P3240" s="5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106</v>
      </c>
      <c r="P3241" s="5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101</v>
      </c>
      <c r="P3242" s="5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</v>
      </c>
      <c r="P3243" s="5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</v>
      </c>
      <c r="P3244" s="5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103</v>
      </c>
      <c r="P3245" s="5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103</v>
      </c>
      <c r="P3246" s="5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</v>
      </c>
      <c r="P3247" s="5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</v>
      </c>
      <c r="P3248" s="5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106</v>
      </c>
      <c r="P3249" s="5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101</v>
      </c>
      <c r="P3250" s="5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105</v>
      </c>
      <c r="P3251" s="5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102</v>
      </c>
      <c r="P3252" s="5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111</v>
      </c>
      <c r="P3253" s="5">
        <f t="shared" si="301"/>
        <v>83.05</v>
      </c>
      <c r="Q3253" t="str">
        <f t="shared" si="305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128</v>
      </c>
      <c r="P3254" s="5">
        <f t="shared" si="301"/>
        <v>57.52</v>
      </c>
      <c r="Q3254" t="str">
        <f t="shared" si="305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102</v>
      </c>
      <c r="P3255" s="5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</v>
      </c>
      <c r="P3256" s="5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5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</v>
      </c>
      <c r="P3258" s="5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</v>
      </c>
      <c r="P3259" s="5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</v>
      </c>
      <c r="P3260" s="5">
        <f t="shared" si="301"/>
        <v>98.2</v>
      </c>
      <c r="Q3260" t="str">
        <f t="shared" si="305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</v>
      </c>
      <c r="P3261" s="5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</v>
      </c>
      <c r="P3262" s="5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</v>
      </c>
      <c r="P3263" s="5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</v>
      </c>
      <c r="P3264" s="5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</v>
      </c>
      <c r="P3265" s="5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306">ROUND(((E3266/D3266)*100),0)</f>
        <v>103</v>
      </c>
      <c r="P3266" s="5">
        <f t="shared" ref="P3266:P3329" si="307">E3266/L3266</f>
        <v>52.551020408163268</v>
      </c>
      <c r="Q3266" t="str">
        <f t="shared" si="305"/>
        <v>theater</v>
      </c>
      <c r="R3266" t="str">
        <f t="shared" ref="R3266:R3329" si="308">RIGHT($N3266,LEN($N3266)-FIND("/", $N3266))</f>
        <v>plays</v>
      </c>
      <c r="S3266" s="9">
        <f t="shared" ref="S3266:S3329" si="309">(((J3266/60)/60)/24)+DATE(1970,1,1)</f>
        <v>42016.800208333334</v>
      </c>
      <c r="T3266" s="9">
        <f t="shared" ref="T3266:T3329" si="310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306"/>
        <v>164</v>
      </c>
      <c r="P3267" s="5">
        <f t="shared" si="307"/>
        <v>70.285714285714292</v>
      </c>
      <c r="Q3267" t="str">
        <f t="shared" ref="Q3267:Q3330" si="311">LEFT(N3267,FIND("/", N3267)-1)</f>
        <v>theater</v>
      </c>
      <c r="R3267" t="str">
        <f t="shared" si="308"/>
        <v>plays</v>
      </c>
      <c r="S3267" s="9">
        <f t="shared" si="309"/>
        <v>42311.711979166663</v>
      </c>
      <c r="T3267" s="9">
        <f t="shared" si="310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</v>
      </c>
      <c r="P3268" s="5">
        <f t="shared" si="307"/>
        <v>48.325153374233132</v>
      </c>
      <c r="Q3268" t="str">
        <f t="shared" si="311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</v>
      </c>
      <c r="P3269" s="5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5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102</v>
      </c>
      <c r="P3271" s="5">
        <f t="shared" si="307"/>
        <v>116</v>
      </c>
      <c r="Q3271" t="str">
        <f t="shared" si="311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102</v>
      </c>
      <c r="P3272" s="5">
        <f t="shared" si="307"/>
        <v>61</v>
      </c>
      <c r="Q3272" t="str">
        <f t="shared" si="311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5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</v>
      </c>
      <c r="P3274" s="5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</v>
      </c>
      <c r="P3275" s="5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</v>
      </c>
      <c r="P3276" s="5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</v>
      </c>
      <c r="P3277" s="5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117</v>
      </c>
      <c r="P3278" s="5">
        <f t="shared" si="307"/>
        <v>52.58</v>
      </c>
      <c r="Q3278" t="str">
        <f t="shared" si="311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109</v>
      </c>
      <c r="P3279" s="5">
        <f t="shared" si="307"/>
        <v>54.3</v>
      </c>
      <c r="Q3279" t="str">
        <f t="shared" si="311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</v>
      </c>
      <c r="P3280" s="5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</v>
      </c>
      <c r="P3281" s="5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5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122</v>
      </c>
      <c r="P3283" s="5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103</v>
      </c>
      <c r="P3284" s="5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105</v>
      </c>
      <c r="P3285" s="5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102</v>
      </c>
      <c r="P3286" s="5">
        <f t="shared" si="307"/>
        <v>203.2</v>
      </c>
      <c r="Q3286" t="str">
        <f t="shared" si="311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</v>
      </c>
      <c r="P3287" s="5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102</v>
      </c>
      <c r="P3288" s="5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5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</v>
      </c>
      <c r="P3290" s="5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</v>
      </c>
      <c r="P3291" s="5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</v>
      </c>
      <c r="P3292" s="5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114</v>
      </c>
      <c r="P3293" s="5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</v>
      </c>
      <c r="P3294" s="5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</v>
      </c>
      <c r="P3295" s="5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</v>
      </c>
      <c r="P3296" s="5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103</v>
      </c>
      <c r="P3297" s="5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</v>
      </c>
      <c r="P3298" s="5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</v>
      </c>
      <c r="P3299" s="5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102</v>
      </c>
      <c r="P3300" s="5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</v>
      </c>
      <c r="P3301" s="5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</v>
      </c>
      <c r="P3302" s="5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</v>
      </c>
      <c r="P3303" s="5">
        <f t="shared" si="307"/>
        <v>57.2</v>
      </c>
      <c r="Q3303" t="str">
        <f t="shared" si="311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</v>
      </c>
      <c r="P3304" s="5">
        <f t="shared" si="307"/>
        <v>173.7</v>
      </c>
      <c r="Q3304" t="str">
        <f t="shared" si="311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116</v>
      </c>
      <c r="P3305" s="5">
        <f t="shared" si="307"/>
        <v>59.6</v>
      </c>
      <c r="Q3305" t="str">
        <f t="shared" si="311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105</v>
      </c>
      <c r="P3306" s="5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</v>
      </c>
      <c r="P3307" s="5">
        <f t="shared" si="307"/>
        <v>204.05</v>
      </c>
      <c r="Q3307" t="str">
        <f t="shared" si="311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</v>
      </c>
      <c r="P3308" s="5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107</v>
      </c>
      <c r="P3309" s="5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</v>
      </c>
      <c r="P3310" s="5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</v>
      </c>
      <c r="P3311" s="5">
        <f t="shared" si="307"/>
        <v>18</v>
      </c>
      <c r="Q3311" t="str">
        <f t="shared" si="311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</v>
      </c>
      <c r="P3312" s="5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110</v>
      </c>
      <c r="P3313" s="5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</v>
      </c>
      <c r="P3314" s="5">
        <f t="shared" si="307"/>
        <v>61</v>
      </c>
      <c r="Q3314" t="str">
        <f t="shared" si="311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</v>
      </c>
      <c r="P3315" s="5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211</v>
      </c>
      <c r="P3316" s="5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</v>
      </c>
      <c r="P3317" s="5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</v>
      </c>
      <c r="P3318" s="5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</v>
      </c>
      <c r="P3319" s="5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126</v>
      </c>
      <c r="P3320" s="5">
        <f t="shared" si="307"/>
        <v>78.5</v>
      </c>
      <c r="Q3320" t="str">
        <f t="shared" si="311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5">
        <f t="shared" si="307"/>
        <v>33.75</v>
      </c>
      <c r="Q3321" t="str">
        <f t="shared" si="311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5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</v>
      </c>
      <c r="P3323" s="5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102</v>
      </c>
      <c r="P3324" s="5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126</v>
      </c>
      <c r="P3325" s="5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102</v>
      </c>
      <c r="P3326" s="5">
        <f t="shared" si="307"/>
        <v>152.5</v>
      </c>
      <c r="Q3326" t="str">
        <f t="shared" si="311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113</v>
      </c>
      <c r="P3327" s="5">
        <f t="shared" si="307"/>
        <v>30</v>
      </c>
      <c r="Q3327" t="str">
        <f t="shared" si="311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</v>
      </c>
      <c r="P3328" s="5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</v>
      </c>
      <c r="P3329" s="5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312">ROUND(((E3330/D3330)*100),0)</f>
        <v>146</v>
      </c>
      <c r="P3330" s="5">
        <f t="shared" ref="P3330:P3393" si="313">E3330/L3330</f>
        <v>292.77777777777777</v>
      </c>
      <c r="Q3330" t="str">
        <f t="shared" si="311"/>
        <v>theater</v>
      </c>
      <c r="R3330" t="str">
        <f t="shared" ref="R3330:R3393" si="314">RIGHT($N3330,LEN($N3330)-FIND("/", $N3330))</f>
        <v>plays</v>
      </c>
      <c r="S3330" s="9">
        <f t="shared" ref="S3330:S3393" si="315">(((J3330/60)/60)/24)+DATE(1970,1,1)</f>
        <v>41822.57503472222</v>
      </c>
      <c r="T3330" s="9">
        <f t="shared" ref="T3330:T3393" si="316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312"/>
        <v>117</v>
      </c>
      <c r="P3331" s="5">
        <f t="shared" si="313"/>
        <v>44.92307692307692</v>
      </c>
      <c r="Q3331" t="str">
        <f t="shared" ref="Q3331:Q3394" si="317">LEFT(N3331,FIND("/", N3331)-1)</f>
        <v>theater</v>
      </c>
      <c r="R3331" t="str">
        <f t="shared" si="314"/>
        <v>plays</v>
      </c>
      <c r="S3331" s="9">
        <f t="shared" si="315"/>
        <v>41837.323009259257</v>
      </c>
      <c r="T3331" s="9">
        <f t="shared" si="316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</v>
      </c>
      <c r="P3332" s="5">
        <f t="shared" si="313"/>
        <v>23.10144927536232</v>
      </c>
      <c r="Q3332" t="str">
        <f t="shared" si="317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105</v>
      </c>
      <c r="P3333" s="5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5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105</v>
      </c>
      <c r="P3335" s="5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139</v>
      </c>
      <c r="P3336" s="5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</v>
      </c>
      <c r="P3337" s="5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5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</v>
      </c>
      <c r="P3339" s="5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</v>
      </c>
      <c r="P3340" s="5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</v>
      </c>
      <c r="P3341" s="5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</v>
      </c>
      <c r="P3342" s="5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5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102</v>
      </c>
      <c r="P3344" s="5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</v>
      </c>
      <c r="P3345" s="5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</v>
      </c>
      <c r="P3346" s="5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5">
        <f t="shared" si="313"/>
        <v>50</v>
      </c>
      <c r="Q3347" t="str">
        <f t="shared" si="317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</v>
      </c>
      <c r="P3348" s="5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</v>
      </c>
      <c r="P3349" s="5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</v>
      </c>
      <c r="P3350" s="5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</v>
      </c>
      <c r="P3351" s="5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</v>
      </c>
      <c r="P3352" s="5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</v>
      </c>
      <c r="P3353" s="5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108</v>
      </c>
      <c r="P3354" s="5">
        <f t="shared" si="313"/>
        <v>76.8</v>
      </c>
      <c r="Q3354" t="str">
        <f t="shared" si="317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5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102</v>
      </c>
      <c r="P3356" s="5">
        <f t="shared" si="313"/>
        <v>55.6</v>
      </c>
      <c r="Q3356" t="str">
        <f t="shared" si="317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</v>
      </c>
      <c r="P3357" s="5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</v>
      </c>
      <c r="P3358" s="5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5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103</v>
      </c>
      <c r="P3360" s="5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</v>
      </c>
      <c r="P3361" s="5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</v>
      </c>
      <c r="P3362" s="5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</v>
      </c>
      <c r="P3363" s="5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</v>
      </c>
      <c r="P3364" s="5">
        <f t="shared" si="313"/>
        <v>54.5</v>
      </c>
      <c r="Q3364" t="str">
        <f t="shared" si="317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</v>
      </c>
      <c r="P3365" s="5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106</v>
      </c>
      <c r="P3366" s="5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5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5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119</v>
      </c>
      <c r="P3369" s="5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105</v>
      </c>
      <c r="P3370" s="5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104</v>
      </c>
      <c r="P3371" s="5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118</v>
      </c>
      <c r="P3372" s="5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139</v>
      </c>
      <c r="P3373" s="5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104</v>
      </c>
      <c r="P3374" s="5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</v>
      </c>
      <c r="P3375" s="5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107</v>
      </c>
      <c r="P3376" s="5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5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</v>
      </c>
      <c r="P3378" s="5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</v>
      </c>
      <c r="P3379" s="5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108</v>
      </c>
      <c r="P3380" s="5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104</v>
      </c>
      <c r="P3381" s="5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</v>
      </c>
      <c r="P3382" s="5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</v>
      </c>
      <c r="P3383" s="5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101</v>
      </c>
      <c r="P3384" s="5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112</v>
      </c>
      <c r="P3385" s="5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</v>
      </c>
      <c r="P3386" s="5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5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5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117</v>
      </c>
      <c r="P3389" s="5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104</v>
      </c>
      <c r="P3390" s="5">
        <f t="shared" si="313"/>
        <v>34.6</v>
      </c>
      <c r="Q3390" t="str">
        <f t="shared" si="317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115</v>
      </c>
      <c r="P3391" s="5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</v>
      </c>
      <c r="P3392" s="5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5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318">ROUND(((E3394/D3394)*100),0)</f>
        <v>100</v>
      </c>
      <c r="P3394" s="5">
        <f t="shared" ref="P3394:P3457" si="319">E3394/L3394</f>
        <v>41.666666666666664</v>
      </c>
      <c r="Q3394" t="str">
        <f t="shared" si="317"/>
        <v>theater</v>
      </c>
      <c r="R3394" t="str">
        <f t="shared" ref="R3394:R3457" si="320">RIGHT($N3394,LEN($N3394)-FIND("/", $N3394))</f>
        <v>plays</v>
      </c>
      <c r="S3394" s="9">
        <f t="shared" ref="S3394:S3457" si="321">(((J3394/60)/60)/24)+DATE(1970,1,1)</f>
        <v>42446.845543981486</v>
      </c>
      <c r="T3394" s="9">
        <f t="shared" ref="T3394:T3457" si="322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318"/>
        <v>106</v>
      </c>
      <c r="P3395" s="5">
        <f t="shared" si="319"/>
        <v>36.06818181818182</v>
      </c>
      <c r="Q3395" t="str">
        <f t="shared" ref="Q3395:Q3458" si="323">LEFT(N3395,FIND("/", N3395)-1)</f>
        <v>theater</v>
      </c>
      <c r="R3395" t="str">
        <f t="shared" si="320"/>
        <v>plays</v>
      </c>
      <c r="S3395" s="9">
        <f t="shared" si="321"/>
        <v>41923.921643518523</v>
      </c>
      <c r="T3395" s="9">
        <f t="shared" si="322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</v>
      </c>
      <c r="P3396" s="5">
        <f t="shared" si="319"/>
        <v>29</v>
      </c>
      <c r="Q3396" t="str">
        <f t="shared" si="323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5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</v>
      </c>
      <c r="P3398" s="5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</v>
      </c>
      <c r="P3399" s="5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</v>
      </c>
      <c r="P3400" s="5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104</v>
      </c>
      <c r="P3401" s="5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</v>
      </c>
      <c r="P3402" s="5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102</v>
      </c>
      <c r="P3403" s="5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110</v>
      </c>
      <c r="P3404" s="5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5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5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138</v>
      </c>
      <c r="P3407" s="5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</v>
      </c>
      <c r="P3408" s="5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</v>
      </c>
      <c r="P3409" s="5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5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124</v>
      </c>
      <c r="P3411" s="5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109</v>
      </c>
      <c r="P3412" s="5">
        <f t="shared" si="319"/>
        <v>81.375</v>
      </c>
      <c r="Q3412" t="str">
        <f t="shared" si="323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104</v>
      </c>
      <c r="P3413" s="5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5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5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104</v>
      </c>
      <c r="P3416" s="5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5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120</v>
      </c>
      <c r="P3418" s="5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</v>
      </c>
      <c r="P3419" s="5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101</v>
      </c>
      <c r="P3420" s="5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107</v>
      </c>
      <c r="P3421" s="5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5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</v>
      </c>
      <c r="P3423" s="5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</v>
      </c>
      <c r="P3424" s="5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5">
        <f t="shared" si="319"/>
        <v>35</v>
      </c>
      <c r="Q3425" t="str">
        <f t="shared" si="323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104</v>
      </c>
      <c r="P3426" s="5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103</v>
      </c>
      <c r="P3427" s="5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</v>
      </c>
      <c r="P3428" s="5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5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103</v>
      </c>
      <c r="P3430" s="5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5">
        <f t="shared" si="319"/>
        <v>16.25</v>
      </c>
      <c r="Q3431" t="str">
        <f t="shared" si="323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109</v>
      </c>
      <c r="P3432" s="5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5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110</v>
      </c>
      <c r="P3434" s="5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</v>
      </c>
      <c r="P3435" s="5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106</v>
      </c>
      <c r="P3436" s="5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</v>
      </c>
      <c r="P3437" s="5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106</v>
      </c>
      <c r="P3438" s="5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5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</v>
      </c>
      <c r="P3440" s="5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135</v>
      </c>
      <c r="P3441" s="5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</v>
      </c>
      <c r="P3442" s="5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103</v>
      </c>
      <c r="P3443" s="5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5">
        <f t="shared" si="319"/>
        <v>31.25</v>
      </c>
      <c r="Q3444" t="str">
        <f t="shared" si="323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186</v>
      </c>
      <c r="P3445" s="5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5">
        <f t="shared" si="319"/>
        <v>43.35</v>
      </c>
      <c r="Q3446" t="str">
        <f t="shared" si="323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5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</v>
      </c>
      <c r="P3448" s="5">
        <f t="shared" si="319"/>
        <v>43.28</v>
      </c>
      <c r="Q3448" t="str">
        <f t="shared" si="323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108</v>
      </c>
      <c r="P3449" s="5">
        <f t="shared" si="319"/>
        <v>77</v>
      </c>
      <c r="Q3449" t="str">
        <f t="shared" si="323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110</v>
      </c>
      <c r="P3450" s="5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171</v>
      </c>
      <c r="P3451" s="5">
        <f t="shared" si="319"/>
        <v>68.25</v>
      </c>
      <c r="Q3451" t="str">
        <f t="shared" si="323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5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</v>
      </c>
      <c r="P3453" s="5">
        <f t="shared" si="319"/>
        <v>41.125</v>
      </c>
      <c r="Q3453" t="str">
        <f t="shared" si="323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</v>
      </c>
      <c r="P3454" s="5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</v>
      </c>
      <c r="P3455" s="5">
        <f t="shared" si="319"/>
        <v>27.5</v>
      </c>
      <c r="Q3455" t="str">
        <f t="shared" si="323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101</v>
      </c>
      <c r="P3456" s="5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101</v>
      </c>
      <c r="P3457" s="5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324">ROUND(((E3458/D3458)*100),0)</f>
        <v>191</v>
      </c>
      <c r="P3458" s="5">
        <f t="shared" ref="P3458:P3521" si="325">E3458/L3458</f>
        <v>358.6875</v>
      </c>
      <c r="Q3458" t="str">
        <f t="shared" si="323"/>
        <v>theater</v>
      </c>
      <c r="R3458" t="str">
        <f t="shared" ref="R3458:R3521" si="326">RIGHT($N3458,LEN($N3458)-FIND("/", $N3458))</f>
        <v>plays</v>
      </c>
      <c r="S3458" s="9">
        <f t="shared" ref="S3458:S3521" si="327">(((J3458/60)/60)/24)+DATE(1970,1,1)</f>
        <v>41821.205636574072</v>
      </c>
      <c r="T3458" s="9">
        <f t="shared" ref="T3458:T3521" si="328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324"/>
        <v>140</v>
      </c>
      <c r="P3459" s="5">
        <f t="shared" si="325"/>
        <v>50.981818181818184</v>
      </c>
      <c r="Q3459" t="str">
        <f t="shared" ref="Q3459:Q3522" si="329">LEFT(N3459,FIND("/", N3459)-1)</f>
        <v>theater</v>
      </c>
      <c r="R3459" t="str">
        <f t="shared" si="326"/>
        <v>plays</v>
      </c>
      <c r="S3459" s="9">
        <f t="shared" si="327"/>
        <v>42016.706678240742</v>
      </c>
      <c r="T3459" s="9">
        <f t="shared" si="328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</v>
      </c>
      <c r="P3460" s="5">
        <f t="shared" si="325"/>
        <v>45.037037037037038</v>
      </c>
      <c r="Q3460" t="str">
        <f t="shared" si="329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</v>
      </c>
      <c r="P3461" s="5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5">
        <f t="shared" si="325"/>
        <v>50</v>
      </c>
      <c r="Q3462" t="str">
        <f t="shared" si="329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5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5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</v>
      </c>
      <c r="P3465" s="5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</v>
      </c>
      <c r="P3466" s="5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5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</v>
      </c>
      <c r="P3468" s="5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5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122</v>
      </c>
      <c r="P3470" s="5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</v>
      </c>
      <c r="P3471" s="5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5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215</v>
      </c>
      <c r="P3473" s="5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</v>
      </c>
      <c r="P3474" s="5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5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5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</v>
      </c>
      <c r="P3477" s="5">
        <f t="shared" si="325"/>
        <v>20</v>
      </c>
      <c r="Q3477" t="str">
        <f t="shared" si="329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5">
        <f t="shared" si="325"/>
        <v>52</v>
      </c>
      <c r="Q3478" t="str">
        <f t="shared" si="329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</v>
      </c>
      <c r="P3479" s="5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113</v>
      </c>
      <c r="P3480" s="5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128</v>
      </c>
      <c r="P3481" s="5">
        <f t="shared" si="325"/>
        <v>34.25</v>
      </c>
      <c r="Q3481" t="str">
        <f t="shared" si="329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143</v>
      </c>
      <c r="P3482" s="5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119</v>
      </c>
      <c r="P3483" s="5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</v>
      </c>
      <c r="P3484" s="5">
        <f t="shared" si="325"/>
        <v>51.875</v>
      </c>
      <c r="Q3484" t="str">
        <f t="shared" si="329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160</v>
      </c>
      <c r="P3485" s="5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</v>
      </c>
      <c r="P3486" s="5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101</v>
      </c>
      <c r="P3487" s="5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</v>
      </c>
      <c r="P3488" s="5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128</v>
      </c>
      <c r="P3489" s="5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</v>
      </c>
      <c r="P3490" s="5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113</v>
      </c>
      <c r="P3491" s="5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128</v>
      </c>
      <c r="P3492" s="5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</v>
      </c>
      <c r="P3493" s="5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</v>
      </c>
      <c r="P3494" s="5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5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5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107</v>
      </c>
      <c r="P3497" s="5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</v>
      </c>
      <c r="P3498" s="5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109</v>
      </c>
      <c r="P3499" s="5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</v>
      </c>
      <c r="P3500" s="5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106</v>
      </c>
      <c r="P3501" s="5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</v>
      </c>
      <c r="P3502" s="5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101</v>
      </c>
      <c r="P3503" s="5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</v>
      </c>
      <c r="P3504" s="5">
        <f t="shared" si="325"/>
        <v>136</v>
      </c>
      <c r="Q3504" t="str">
        <f t="shared" si="329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108</v>
      </c>
      <c r="P3505" s="5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5">
        <f t="shared" si="325"/>
        <v>125</v>
      </c>
      <c r="Q3506" t="str">
        <f t="shared" si="329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104</v>
      </c>
      <c r="P3507" s="5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102</v>
      </c>
      <c r="P3508" s="5">
        <f t="shared" si="325"/>
        <v>105</v>
      </c>
      <c r="Q3508" t="str">
        <f t="shared" si="329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</v>
      </c>
      <c r="P3509" s="5">
        <f t="shared" si="325"/>
        <v>145</v>
      </c>
      <c r="Q3509" t="str">
        <f t="shared" si="329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5">
        <f t="shared" si="325"/>
        <v>12</v>
      </c>
      <c r="Q3510" t="str">
        <f t="shared" si="329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</v>
      </c>
      <c r="P3511" s="5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101</v>
      </c>
      <c r="P3512" s="5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</v>
      </c>
      <c r="P3513" s="5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5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</v>
      </c>
      <c r="P3515" s="5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</v>
      </c>
      <c r="P3516" s="5">
        <f t="shared" si="325"/>
        <v>55</v>
      </c>
      <c r="Q3516" t="str">
        <f t="shared" si="329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103</v>
      </c>
      <c r="P3517" s="5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5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5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</v>
      </c>
      <c r="P3520" s="5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</v>
      </c>
      <c r="P3521" s="5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330">ROUND(((E3522/D3522)*100),0)</f>
        <v>101</v>
      </c>
      <c r="P3522" s="5">
        <f t="shared" ref="P3522:P3585" si="331">E3522/L3522</f>
        <v>95.952380952380949</v>
      </c>
      <c r="Q3522" t="str">
        <f t="shared" si="329"/>
        <v>theater</v>
      </c>
      <c r="R3522" t="str">
        <f t="shared" ref="R3522:R3585" si="332">RIGHT($N3522,LEN($N3522)-FIND("/", $N3522))</f>
        <v>plays</v>
      </c>
      <c r="S3522" s="9">
        <f t="shared" ref="S3522:S3585" si="333">(((J3522/60)/60)/24)+DATE(1970,1,1)</f>
        <v>42227.824212962965</v>
      </c>
      <c r="T3522" s="9">
        <f t="shared" ref="T3522:T3585" si="334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330"/>
        <v>169</v>
      </c>
      <c r="P3523" s="5">
        <f t="shared" si="331"/>
        <v>45.615384615384613</v>
      </c>
      <c r="Q3523" t="str">
        <f t="shared" ref="Q3523:Q3586" si="335">LEFT(N3523,FIND("/", N3523)-1)</f>
        <v>theater</v>
      </c>
      <c r="R3523" t="str">
        <f t="shared" si="332"/>
        <v>plays</v>
      </c>
      <c r="S3523" s="9">
        <f t="shared" si="333"/>
        <v>41881.361342592594</v>
      </c>
      <c r="T3523" s="9">
        <f t="shared" si="334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5">
        <f t="shared" si="331"/>
        <v>41.029411764705884</v>
      </c>
      <c r="Q3524" t="str">
        <f t="shared" si="335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114</v>
      </c>
      <c r="P3525" s="5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102</v>
      </c>
      <c r="P3526" s="5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5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5">
        <f t="shared" si="331"/>
        <v>99</v>
      </c>
      <c r="Q3528" t="str">
        <f t="shared" si="335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117</v>
      </c>
      <c r="P3529" s="5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</v>
      </c>
      <c r="P3530" s="5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5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5">
        <f t="shared" si="331"/>
        <v>125</v>
      </c>
      <c r="Q3532" t="str">
        <f t="shared" si="335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5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119</v>
      </c>
      <c r="P3534" s="5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</v>
      </c>
      <c r="P3535" s="5">
        <f t="shared" si="331"/>
        <v>78.875</v>
      </c>
      <c r="Q3535" t="str">
        <f t="shared" si="335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</v>
      </c>
      <c r="P3536" s="5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</v>
      </c>
      <c r="P3537" s="5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</v>
      </c>
      <c r="P3538" s="5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</v>
      </c>
      <c r="P3539" s="5">
        <f t="shared" si="331"/>
        <v>43.5</v>
      </c>
      <c r="Q3539" t="str">
        <f t="shared" si="335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</v>
      </c>
      <c r="P3540" s="5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120</v>
      </c>
      <c r="P3541" s="5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5">
        <f t="shared" si="331"/>
        <v>46.125</v>
      </c>
      <c r="Q3542" t="str">
        <f t="shared" si="335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5">
        <f t="shared" si="331"/>
        <v>39.375</v>
      </c>
      <c r="Q3543" t="str">
        <f t="shared" si="335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</v>
      </c>
      <c r="P3544" s="5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105</v>
      </c>
      <c r="P3545" s="5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5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</v>
      </c>
      <c r="P3547" s="5">
        <f t="shared" si="331"/>
        <v>31.375</v>
      </c>
      <c r="Q3547" t="str">
        <f t="shared" si="335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</v>
      </c>
      <c r="P3548" s="5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</v>
      </c>
      <c r="P3549" s="5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102</v>
      </c>
      <c r="P3550" s="5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5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105</v>
      </c>
      <c r="P3552" s="5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102</v>
      </c>
      <c r="P3553" s="5">
        <f t="shared" si="331"/>
        <v>61.1</v>
      </c>
      <c r="Q3553" t="str">
        <f t="shared" si="335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5">
        <f t="shared" si="331"/>
        <v>38.65</v>
      </c>
      <c r="Q3554" t="str">
        <f t="shared" si="335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</v>
      </c>
      <c r="P3555" s="5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</v>
      </c>
      <c r="P3556" s="5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5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</v>
      </c>
      <c r="P3558" s="5">
        <f t="shared" si="331"/>
        <v>110.5</v>
      </c>
      <c r="Q3558" t="str">
        <f t="shared" si="335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</v>
      </c>
      <c r="P3559" s="5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5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104</v>
      </c>
      <c r="P3561" s="5">
        <f t="shared" si="331"/>
        <v>43.125</v>
      </c>
      <c r="Q3561" t="str">
        <f t="shared" si="335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</v>
      </c>
      <c r="P3562" s="5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</v>
      </c>
      <c r="P3563" s="5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149</v>
      </c>
      <c r="P3564" s="5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</v>
      </c>
      <c r="P3565" s="5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101</v>
      </c>
      <c r="P3566" s="5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131</v>
      </c>
      <c r="P3567" s="5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105</v>
      </c>
      <c r="P3568" s="5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109</v>
      </c>
      <c r="P3569" s="5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</v>
      </c>
      <c r="P3570" s="5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</v>
      </c>
      <c r="P3571" s="5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</v>
      </c>
      <c r="P3572" s="5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</v>
      </c>
      <c r="P3573" s="5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5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103</v>
      </c>
      <c r="P3575" s="5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</v>
      </c>
      <c r="P3576" s="5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</v>
      </c>
      <c r="P3577" s="5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5">
        <f t="shared" si="331"/>
        <v>20</v>
      </c>
      <c r="Q3578" t="str">
        <f t="shared" si="335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5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</v>
      </c>
      <c r="P3580" s="5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5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114</v>
      </c>
      <c r="P3582" s="5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5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5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109</v>
      </c>
      <c r="P3585" s="5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336">ROUND(((E3586/D3586)*100),0)</f>
        <v>116</v>
      </c>
      <c r="P3586" s="5">
        <f t="shared" ref="P3586:P3649" si="337">E3586/L3586</f>
        <v>30.9375</v>
      </c>
      <c r="Q3586" t="str">
        <f t="shared" si="335"/>
        <v>theater</v>
      </c>
      <c r="R3586" t="str">
        <f t="shared" ref="R3586:R3649" si="338">RIGHT($N3586,LEN($N3586)-FIND("/", $N3586))</f>
        <v>plays</v>
      </c>
      <c r="S3586" s="9">
        <f t="shared" ref="S3586:S3649" si="339">(((J3586/60)/60)/24)+DATE(1970,1,1)</f>
        <v>42168.316481481481</v>
      </c>
      <c r="T3586" s="9">
        <f t="shared" ref="T3586:T3649" si="340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336"/>
        <v>119</v>
      </c>
      <c r="P3587" s="5">
        <f t="shared" si="337"/>
        <v>176.08695652173913</v>
      </c>
      <c r="Q3587" t="str">
        <f t="shared" ref="Q3587:Q3650" si="341">LEFT(N3587,FIND("/", N3587)-1)</f>
        <v>theater</v>
      </c>
      <c r="R3587" t="str">
        <f t="shared" si="338"/>
        <v>plays</v>
      </c>
      <c r="S3587" s="9">
        <f t="shared" si="339"/>
        <v>41964.716319444444</v>
      </c>
      <c r="T3587" s="9">
        <f t="shared" si="340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</v>
      </c>
      <c r="P3588" s="5">
        <f t="shared" si="337"/>
        <v>151.9814814814815</v>
      </c>
      <c r="Q3588" t="str">
        <f t="shared" si="341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127</v>
      </c>
      <c r="P3589" s="5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101</v>
      </c>
      <c r="P3590" s="5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128</v>
      </c>
      <c r="P3591" s="5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</v>
      </c>
      <c r="P3592" s="5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5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</v>
      </c>
      <c r="P3594" s="5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111</v>
      </c>
      <c r="P3595" s="5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126</v>
      </c>
      <c r="P3596" s="5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119</v>
      </c>
      <c r="P3597" s="5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108</v>
      </c>
      <c r="P3598" s="5">
        <f t="shared" si="337"/>
        <v>79</v>
      </c>
      <c r="Q3598" t="str">
        <f t="shared" si="341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103</v>
      </c>
      <c r="P3599" s="5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</v>
      </c>
      <c r="P3600" s="5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5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5">
        <f t="shared" si="337"/>
        <v>3.25</v>
      </c>
      <c r="Q3602" t="str">
        <f t="shared" si="341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</v>
      </c>
      <c r="P3603" s="5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</v>
      </c>
      <c r="P3604" s="5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171</v>
      </c>
      <c r="P3605" s="5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113</v>
      </c>
      <c r="P3606" s="5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5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</v>
      </c>
      <c r="P3608" s="5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</v>
      </c>
      <c r="P3609" s="5">
        <f t="shared" si="337"/>
        <v>29</v>
      </c>
      <c r="Q3609" t="str">
        <f t="shared" si="341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5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</v>
      </c>
      <c r="P3611" s="5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</v>
      </c>
      <c r="P3612" s="5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5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</v>
      </c>
      <c r="P3614" s="5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5">
        <f t="shared" si="337"/>
        <v>62.5</v>
      </c>
      <c r="Q3615" t="str">
        <f t="shared" si="341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101</v>
      </c>
      <c r="P3616" s="5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107</v>
      </c>
      <c r="P3617" s="5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125</v>
      </c>
      <c r="P3618" s="5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119</v>
      </c>
      <c r="P3619" s="5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5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113</v>
      </c>
      <c r="P3621" s="5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</v>
      </c>
      <c r="P3622" s="5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110</v>
      </c>
      <c r="P3623" s="5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</v>
      </c>
      <c r="P3624" s="5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5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105</v>
      </c>
      <c r="P3626" s="5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103</v>
      </c>
      <c r="P3627" s="5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102</v>
      </c>
      <c r="P3628" s="5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5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5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0</v>
      </c>
      <c r="P3631" s="5">
        <f t="shared" si="337"/>
        <v>1</v>
      </c>
      <c r="Q3631" t="str">
        <f t="shared" si="341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0</v>
      </c>
      <c r="P3632" s="5">
        <f t="shared" si="337"/>
        <v>1</v>
      </c>
      <c r="Q3632" t="str">
        <f t="shared" si="341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</v>
      </c>
      <c r="P3633" s="5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5">
        <f t="shared" si="337"/>
        <v>100</v>
      </c>
      <c r="Q3634" t="str">
        <f t="shared" si="341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</v>
      </c>
      <c r="P3635" s="5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</v>
      </c>
      <c r="P3636" s="5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</v>
      </c>
      <c r="P3637" s="5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5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31</v>
      </c>
      <c r="P3639" s="5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7</v>
      </c>
      <c r="P3640" s="5">
        <f t="shared" si="337"/>
        <v>108</v>
      </c>
      <c r="Q3640" t="str">
        <f t="shared" si="341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0</v>
      </c>
      <c r="P3641" s="5">
        <f t="shared" si="337"/>
        <v>1</v>
      </c>
      <c r="Q3641" t="str">
        <f t="shared" si="341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6</v>
      </c>
      <c r="P3642" s="5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5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</v>
      </c>
      <c r="P3644" s="5">
        <f t="shared" si="337"/>
        <v>7.5</v>
      </c>
      <c r="Q3644" t="str">
        <f t="shared" si="341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5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</v>
      </c>
      <c r="P3646" s="5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</v>
      </c>
      <c r="P3647" s="5">
        <f t="shared" si="337"/>
        <v>1</v>
      </c>
      <c r="Q3647" t="str">
        <f t="shared" si="341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5</v>
      </c>
      <c r="P3648" s="5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5">
        <f t="shared" si="337"/>
        <v>15</v>
      </c>
      <c r="Q3649" t="str">
        <f t="shared" si="341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342">ROUND(((E3650/D3650)*100),0)</f>
        <v>100</v>
      </c>
      <c r="P3650" s="5">
        <f t="shared" ref="P3650:P3713" si="343">E3650/L3650</f>
        <v>550.04109589041093</v>
      </c>
      <c r="Q3650" t="str">
        <f t="shared" si="341"/>
        <v>theater</v>
      </c>
      <c r="R3650" t="str">
        <f t="shared" ref="R3650:R3713" si="344">RIGHT($N3650,LEN($N3650)-FIND("/", $N3650))</f>
        <v>plays</v>
      </c>
      <c r="S3650" s="9">
        <f t="shared" ref="S3650:S3713" si="345">(((J3650/60)/60)/24)+DATE(1970,1,1)</f>
        <v>41887.292187500003</v>
      </c>
      <c r="T3650" s="9">
        <f t="shared" ref="T3650:T3713" si="346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342"/>
        <v>104</v>
      </c>
      <c r="P3651" s="5">
        <f t="shared" si="343"/>
        <v>97.5</v>
      </c>
      <c r="Q3651" t="str">
        <f t="shared" ref="Q3651:Q3714" si="347">LEFT(N3651,FIND("/", N3651)-1)</f>
        <v>theater</v>
      </c>
      <c r="R3651" t="str">
        <f t="shared" si="344"/>
        <v>plays</v>
      </c>
      <c r="S3651" s="9">
        <f t="shared" si="345"/>
        <v>41780.712893518517</v>
      </c>
      <c r="T3651" s="9">
        <f t="shared" si="346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5">
        <f t="shared" si="343"/>
        <v>29.411764705882351</v>
      </c>
      <c r="Q3652" t="str">
        <f t="shared" si="347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5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251</v>
      </c>
      <c r="P3654" s="5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101</v>
      </c>
      <c r="P3655" s="5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</v>
      </c>
      <c r="P3656" s="5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</v>
      </c>
      <c r="P3657" s="5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106</v>
      </c>
      <c r="P3658" s="5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111</v>
      </c>
      <c r="P3659" s="5">
        <f t="shared" si="343"/>
        <v>110.75</v>
      </c>
      <c r="Q3659" t="str">
        <f t="shared" si="347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101</v>
      </c>
      <c r="P3660" s="5">
        <f t="shared" si="343"/>
        <v>75.5</v>
      </c>
      <c r="Q3660" t="str">
        <f t="shared" si="347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</v>
      </c>
      <c r="P3661" s="5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5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</v>
      </c>
      <c r="P3663" s="5">
        <f t="shared" si="343"/>
        <v>92.5</v>
      </c>
      <c r="Q3663" t="str">
        <f t="shared" si="347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</v>
      </c>
      <c r="P3664" s="5">
        <f t="shared" si="343"/>
        <v>202.85</v>
      </c>
      <c r="Q3664" t="str">
        <f t="shared" si="347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5">
        <f t="shared" si="343"/>
        <v>26</v>
      </c>
      <c r="Q3665" t="str">
        <f t="shared" si="347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</v>
      </c>
      <c r="P3666" s="5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</v>
      </c>
      <c r="P3667" s="5">
        <f t="shared" si="343"/>
        <v>51</v>
      </c>
      <c r="Q3667" t="str">
        <f t="shared" si="347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5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</v>
      </c>
      <c r="P3669" s="5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104</v>
      </c>
      <c r="P3670" s="5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</v>
      </c>
      <c r="P3671" s="5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110</v>
      </c>
      <c r="P3672" s="5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101</v>
      </c>
      <c r="P3673" s="5">
        <f t="shared" si="343"/>
        <v>88.25</v>
      </c>
      <c r="Q3673" t="str">
        <f t="shared" si="347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102</v>
      </c>
      <c r="P3674" s="5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114</v>
      </c>
      <c r="P3675" s="5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5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5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129</v>
      </c>
      <c r="P3678" s="5">
        <f t="shared" si="343"/>
        <v>64.375</v>
      </c>
      <c r="Q3678" t="str">
        <f t="shared" si="347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103</v>
      </c>
      <c r="P3679" s="5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103</v>
      </c>
      <c r="P3680" s="5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</v>
      </c>
      <c r="P3681" s="5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113</v>
      </c>
      <c r="P3682" s="5">
        <f t="shared" si="343"/>
        <v>99.5</v>
      </c>
      <c r="Q3682" t="str">
        <f t="shared" si="347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112</v>
      </c>
      <c r="P3683" s="5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</v>
      </c>
      <c r="P3684" s="5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111</v>
      </c>
      <c r="P3685" s="5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</v>
      </c>
      <c r="P3686" s="5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106</v>
      </c>
      <c r="P3687" s="5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</v>
      </c>
      <c r="P3688" s="5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</v>
      </c>
      <c r="P3689" s="5">
        <f t="shared" si="343"/>
        <v>200.49</v>
      </c>
      <c r="Q3689" t="str">
        <f t="shared" si="347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</v>
      </c>
      <c r="P3690" s="5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</v>
      </c>
      <c r="P3691" s="5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5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128</v>
      </c>
      <c r="P3693" s="5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5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</v>
      </c>
      <c r="P3695" s="5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</v>
      </c>
      <c r="P3696" s="5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</v>
      </c>
      <c r="P3697" s="5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5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5">
        <f t="shared" si="343"/>
        <v>72</v>
      </c>
      <c r="Q3699" t="str">
        <f t="shared" si="347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111</v>
      </c>
      <c r="P3700" s="5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101</v>
      </c>
      <c r="P3701" s="5">
        <f t="shared" si="343"/>
        <v>63</v>
      </c>
      <c r="Q3701" t="str">
        <f t="shared" si="347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</v>
      </c>
      <c r="P3702" s="5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</v>
      </c>
      <c r="P3703" s="5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</v>
      </c>
      <c r="P3704" s="5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</v>
      </c>
      <c r="P3705" s="5">
        <f t="shared" si="343"/>
        <v>43.2</v>
      </c>
      <c r="Q3705" t="str">
        <f t="shared" si="347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</v>
      </c>
      <c r="P3706" s="5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</v>
      </c>
      <c r="P3707" s="5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</v>
      </c>
      <c r="P3708" s="5">
        <f t="shared" si="343"/>
        <v>140</v>
      </c>
      <c r="Q3708" t="str">
        <f t="shared" si="347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5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5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</v>
      </c>
      <c r="P3711" s="5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</v>
      </c>
      <c r="P3712" s="5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114</v>
      </c>
      <c r="P3713" s="5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348">ROUND(((E3714/D3714)*100),0)</f>
        <v>154</v>
      </c>
      <c r="P3714" s="5">
        <f t="shared" ref="P3714:P3777" si="349">E3714/L3714</f>
        <v>110.86538461538461</v>
      </c>
      <c r="Q3714" t="str">
        <f t="shared" si="347"/>
        <v>theater</v>
      </c>
      <c r="R3714" t="str">
        <f t="shared" ref="R3714:R3777" si="350">RIGHT($N3714,LEN($N3714)-FIND("/", $N3714))</f>
        <v>plays</v>
      </c>
      <c r="S3714" s="9">
        <f t="shared" ref="S3714:S3777" si="351">(((J3714/60)/60)/24)+DATE(1970,1,1)</f>
        <v>42134.172071759262</v>
      </c>
      <c r="T3714" s="9">
        <f t="shared" ref="T3714:T3777" si="352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348"/>
        <v>102</v>
      </c>
      <c r="P3715" s="5">
        <f t="shared" si="349"/>
        <v>106.84210526315789</v>
      </c>
      <c r="Q3715" t="str">
        <f t="shared" ref="Q3715:Q3778" si="353">LEFT(N3715,FIND("/", N3715)-1)</f>
        <v>theater</v>
      </c>
      <c r="R3715" t="str">
        <f t="shared" si="350"/>
        <v>plays</v>
      </c>
      <c r="S3715" s="9">
        <f t="shared" si="351"/>
        <v>42505.738032407404</v>
      </c>
      <c r="T3715" s="9">
        <f t="shared" si="352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</v>
      </c>
      <c r="P3716" s="5">
        <f t="shared" si="349"/>
        <v>105.51546391752578</v>
      </c>
      <c r="Q3716" t="str">
        <f t="shared" si="353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103</v>
      </c>
      <c r="P3717" s="5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156</v>
      </c>
      <c r="P3718" s="5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101</v>
      </c>
      <c r="P3719" s="5">
        <f t="shared" si="349"/>
        <v>310</v>
      </c>
      <c r="Q3719" t="str">
        <f t="shared" si="353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</v>
      </c>
      <c r="P3720" s="5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5">
        <f t="shared" si="349"/>
        <v>105</v>
      </c>
      <c r="Q3721" t="str">
        <f t="shared" si="353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105</v>
      </c>
      <c r="P3722" s="5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101</v>
      </c>
      <c r="P3723" s="5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</v>
      </c>
      <c r="P3724" s="5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</v>
      </c>
      <c r="P3725" s="5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103</v>
      </c>
      <c r="P3726" s="5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5">
        <f t="shared" si="349"/>
        <v>25.4</v>
      </c>
      <c r="Q3727" t="str">
        <f t="shared" si="353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339</v>
      </c>
      <c r="P3728" s="5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101</v>
      </c>
      <c r="P3729" s="5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</v>
      </c>
      <c r="P3730" s="5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</v>
      </c>
      <c r="P3731" s="5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5">
        <f t="shared" si="349"/>
        <v>100</v>
      </c>
      <c r="Q3732" t="str">
        <f t="shared" si="353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</v>
      </c>
      <c r="P3733" s="5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</v>
      </c>
      <c r="P3734" s="5">
        <f t="shared" si="349"/>
        <v>32.75</v>
      </c>
      <c r="Q3734" t="str">
        <f t="shared" si="353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5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</v>
      </c>
      <c r="P3736" s="5">
        <f t="shared" si="349"/>
        <v>61</v>
      </c>
      <c r="Q3736" t="str">
        <f t="shared" si="353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</v>
      </c>
      <c r="P3737" s="5">
        <f t="shared" si="349"/>
        <v>10</v>
      </c>
      <c r="Q3737" t="str">
        <f t="shared" si="353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1</v>
      </c>
      <c r="P3738" s="5">
        <f t="shared" si="349"/>
        <v>10</v>
      </c>
      <c r="Q3738" t="str">
        <f t="shared" si="353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</v>
      </c>
      <c r="P3739" s="5">
        <f t="shared" si="349"/>
        <v>37.5</v>
      </c>
      <c r="Q3739" t="str">
        <f t="shared" si="353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5">
        <f t="shared" si="349"/>
        <v>45</v>
      </c>
      <c r="Q3740" t="str">
        <f t="shared" si="353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</v>
      </c>
      <c r="P3741" s="5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18</v>
      </c>
      <c r="P3742" s="5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5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5">
        <f t="shared" si="349"/>
        <v>25</v>
      </c>
      <c r="Q3744" t="str">
        <f t="shared" si="353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5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5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5">
        <f t="shared" si="349"/>
        <v>10</v>
      </c>
      <c r="Q3747" t="str">
        <f t="shared" si="353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</v>
      </c>
      <c r="P3748" s="5">
        <f t="shared" si="349"/>
        <v>202</v>
      </c>
      <c r="Q3748" t="str">
        <f t="shared" si="353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5">
        <f t="shared" si="349"/>
        <v>25</v>
      </c>
      <c r="Q3749" t="str">
        <f t="shared" si="353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104</v>
      </c>
      <c r="P3750" s="5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5">
        <f t="shared" si="349"/>
        <v>75</v>
      </c>
      <c r="Q3751" t="str">
        <f t="shared" si="353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</v>
      </c>
      <c r="P3752" s="5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133</v>
      </c>
      <c r="P3753" s="5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113</v>
      </c>
      <c r="P3754" s="5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</v>
      </c>
      <c r="P3755" s="5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5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130</v>
      </c>
      <c r="P3757" s="5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</v>
      </c>
      <c r="P3758" s="5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109</v>
      </c>
      <c r="P3759" s="5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</v>
      </c>
      <c r="P3760" s="5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</v>
      </c>
      <c r="P3761" s="5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</v>
      </c>
      <c r="P3762" s="5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5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</v>
      </c>
      <c r="P3764" s="5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5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5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</v>
      </c>
      <c r="P3767" s="5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103</v>
      </c>
      <c r="P3768" s="5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117</v>
      </c>
      <c r="P3769" s="5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108</v>
      </c>
      <c r="P3770" s="5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5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5">
        <f t="shared" si="349"/>
        <v>100</v>
      </c>
      <c r="Q3772" t="str">
        <f t="shared" si="353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5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</v>
      </c>
      <c r="P3774" s="5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</v>
      </c>
      <c r="P3775" s="5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5">
        <f t="shared" si="349"/>
        <v>100</v>
      </c>
      <c r="Q3776" t="str">
        <f t="shared" si="353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</v>
      </c>
      <c r="P3777" s="5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354">ROUND(((E3778/D3778)*100),0)</f>
        <v>107</v>
      </c>
      <c r="P3778" s="5">
        <f t="shared" ref="P3778:P3841" si="355">E3778/L3778</f>
        <v>90.819148936170208</v>
      </c>
      <c r="Q3778" t="str">
        <f t="shared" si="353"/>
        <v>theater</v>
      </c>
      <c r="R3778" t="str">
        <f t="shared" ref="R3778:R3841" si="356">RIGHT($N3778,LEN($N3778)-FIND("/", $N3778))</f>
        <v>musical</v>
      </c>
      <c r="S3778" s="9">
        <f t="shared" ref="S3778:S3841" si="357">(((J3778/60)/60)/24)+DATE(1970,1,1)</f>
        <v>41814.367800925924</v>
      </c>
      <c r="T3778" s="9">
        <f t="shared" ref="T3778:T3841" si="358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354"/>
        <v>143</v>
      </c>
      <c r="P3779" s="5">
        <f t="shared" si="355"/>
        <v>48.542372881355931</v>
      </c>
      <c r="Q3779" t="str">
        <f t="shared" ref="Q3779:Q3842" si="359">LEFT(N3779,FIND("/", N3779)-1)</f>
        <v>theater</v>
      </c>
      <c r="R3779" t="str">
        <f t="shared" si="356"/>
        <v>musical</v>
      </c>
      <c r="S3779" s="9">
        <f t="shared" si="357"/>
        <v>41887.111354166671</v>
      </c>
      <c r="T3779" s="9">
        <f t="shared" si="358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</v>
      </c>
      <c r="P3780" s="5">
        <f t="shared" si="355"/>
        <v>70.027777777777771</v>
      </c>
      <c r="Q3780" t="str">
        <f t="shared" si="359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104</v>
      </c>
      <c r="P3781" s="5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5">
        <f t="shared" si="355"/>
        <v>100</v>
      </c>
      <c r="Q3782" t="str">
        <f t="shared" si="359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110</v>
      </c>
      <c r="P3783" s="5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102</v>
      </c>
      <c r="P3784" s="5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129</v>
      </c>
      <c r="P3785" s="5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115</v>
      </c>
      <c r="P3786" s="5">
        <f t="shared" si="355"/>
        <v>115</v>
      </c>
      <c r="Q3786" t="str">
        <f t="shared" si="359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151</v>
      </c>
      <c r="P3787" s="5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111</v>
      </c>
      <c r="P3788" s="5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</v>
      </c>
      <c r="P3789" s="5">
        <f t="shared" si="355"/>
        <v>35.1</v>
      </c>
      <c r="Q3789" t="str">
        <f t="shared" si="359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1</v>
      </c>
      <c r="P3790" s="5">
        <f t="shared" si="355"/>
        <v>500</v>
      </c>
      <c r="Q3790" t="str">
        <f t="shared" si="359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</v>
      </c>
      <c r="P3791" s="5">
        <f t="shared" si="355"/>
        <v>29</v>
      </c>
      <c r="Q3791" t="str">
        <f t="shared" si="359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5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5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</v>
      </c>
      <c r="P3794" s="5">
        <f t="shared" si="355"/>
        <v>17.5</v>
      </c>
      <c r="Q3794" t="str">
        <f t="shared" si="359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60</v>
      </c>
      <c r="P3795" s="5">
        <f t="shared" si="355"/>
        <v>174</v>
      </c>
      <c r="Q3795" t="str">
        <f t="shared" si="359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5">
        <f t="shared" si="355"/>
        <v>50</v>
      </c>
      <c r="Q3796" t="str">
        <f t="shared" si="359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2</v>
      </c>
      <c r="P3797" s="5">
        <f t="shared" si="355"/>
        <v>5</v>
      </c>
      <c r="Q3797" t="str">
        <f t="shared" si="359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0</v>
      </c>
      <c r="P3798" s="5">
        <f t="shared" si="355"/>
        <v>1</v>
      </c>
      <c r="Q3798" t="str">
        <f t="shared" si="359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90</v>
      </c>
      <c r="P3799" s="5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</v>
      </c>
      <c r="P3800" s="5">
        <f t="shared" si="355"/>
        <v>205</v>
      </c>
      <c r="Q3800" t="str">
        <f t="shared" si="359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</v>
      </c>
      <c r="P3801" s="5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</v>
      </c>
      <c r="P3802" s="5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9</v>
      </c>
      <c r="P3803" s="5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5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20</v>
      </c>
      <c r="P3805" s="5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5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0</v>
      </c>
      <c r="P3807" s="5">
        <f t="shared" si="355"/>
        <v>1.5</v>
      </c>
      <c r="Q3807" t="str">
        <f t="shared" si="359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0</v>
      </c>
      <c r="P3808" s="5">
        <f t="shared" si="355"/>
        <v>5</v>
      </c>
      <c r="Q3808" t="str">
        <f t="shared" si="359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</v>
      </c>
      <c r="P3809" s="5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5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</v>
      </c>
      <c r="P3811" s="5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122</v>
      </c>
      <c r="P3812" s="5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5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110</v>
      </c>
      <c r="P3814" s="5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101</v>
      </c>
      <c r="P3815" s="5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</v>
      </c>
      <c r="P3816" s="5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</v>
      </c>
      <c r="P3817" s="5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</v>
      </c>
      <c r="P3818" s="5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</v>
      </c>
      <c r="P3819" s="5">
        <f t="shared" si="355"/>
        <v>107.25</v>
      </c>
      <c r="Q3819" t="str">
        <f t="shared" si="359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228</v>
      </c>
      <c r="P3820" s="5">
        <f t="shared" si="355"/>
        <v>57</v>
      </c>
      <c r="Q3820" t="str">
        <f t="shared" si="359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</v>
      </c>
      <c r="P3821" s="5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</v>
      </c>
      <c r="P3822" s="5">
        <f t="shared" si="355"/>
        <v>21.5</v>
      </c>
      <c r="Q3822" t="str">
        <f t="shared" si="359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105</v>
      </c>
      <c r="P3823" s="5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</v>
      </c>
      <c r="P3824" s="5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5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5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</v>
      </c>
      <c r="P3827" s="5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</v>
      </c>
      <c r="P3828" s="5">
        <f t="shared" si="355"/>
        <v>27.5</v>
      </c>
      <c r="Q3828" t="str">
        <f t="shared" si="359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153</v>
      </c>
      <c r="P3829" s="5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5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</v>
      </c>
      <c r="P3831" s="5">
        <f t="shared" si="355"/>
        <v>62.625</v>
      </c>
      <c r="Q3831" t="str">
        <f t="shared" si="359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5">
        <f t="shared" si="355"/>
        <v>75</v>
      </c>
      <c r="Q3832" t="str">
        <f t="shared" si="359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</v>
      </c>
      <c r="P3833" s="5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105</v>
      </c>
      <c r="P3834" s="5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117</v>
      </c>
      <c r="P3835" s="5">
        <f t="shared" si="355"/>
        <v>70</v>
      </c>
      <c r="Q3835" t="str">
        <f t="shared" si="359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</v>
      </c>
      <c r="P3836" s="5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5">
        <f t="shared" si="355"/>
        <v>40</v>
      </c>
      <c r="Q3837" t="str">
        <f t="shared" si="359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113</v>
      </c>
      <c r="P3838" s="5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</v>
      </c>
      <c r="P3839" s="5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101</v>
      </c>
      <c r="P3840" s="5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</v>
      </c>
      <c r="P3841" s="5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360">ROUND(((E3842/D3842)*100),0)</f>
        <v>6500</v>
      </c>
      <c r="P3842" s="5">
        <f t="shared" ref="P3842:P3905" si="361">E3842/L3842</f>
        <v>21.666666666666668</v>
      </c>
      <c r="Q3842" t="str">
        <f t="shared" si="359"/>
        <v>theater</v>
      </c>
      <c r="R3842" t="str">
        <f t="shared" ref="R3842:R3905" si="362">RIGHT($N3842,LEN($N3842)-FIND("/", $N3842))</f>
        <v>plays</v>
      </c>
      <c r="S3842" s="9">
        <f t="shared" ref="S3842:S3905" si="363">(((J3842/60)/60)/24)+DATE(1970,1,1)</f>
        <v>42432.701724537037</v>
      </c>
      <c r="T3842" s="9">
        <f t="shared" ref="T3842:T3905" si="364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360"/>
        <v>9</v>
      </c>
      <c r="P3843" s="5">
        <f t="shared" si="361"/>
        <v>25.647058823529413</v>
      </c>
      <c r="Q3843" t="str">
        <f t="shared" ref="Q3843:Q3906" si="365">LEFT(N3843,FIND("/", N3843)-1)</f>
        <v>theater</v>
      </c>
      <c r="R3843" t="str">
        <f t="shared" si="362"/>
        <v>plays</v>
      </c>
      <c r="S3843" s="9">
        <f t="shared" si="363"/>
        <v>41780.785729166666</v>
      </c>
      <c r="T3843" s="9">
        <f t="shared" si="364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22</v>
      </c>
      <c r="P3844" s="5">
        <f t="shared" si="361"/>
        <v>47.695652173913047</v>
      </c>
      <c r="Q3844" t="str">
        <f t="shared" si="365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</v>
      </c>
      <c r="P3845" s="5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</v>
      </c>
      <c r="P3846" s="5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</v>
      </c>
      <c r="P3847" s="5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3</v>
      </c>
      <c r="P3848" s="5">
        <f t="shared" si="361"/>
        <v>23.625</v>
      </c>
      <c r="Q3848" t="str">
        <f t="shared" si="365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</v>
      </c>
      <c r="P3849" s="5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</v>
      </c>
      <c r="P3850" s="5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</v>
      </c>
      <c r="P3851" s="5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4</v>
      </c>
      <c r="P3852" s="5">
        <f t="shared" si="361"/>
        <v>9.5</v>
      </c>
      <c r="Q3852" t="str">
        <f t="shared" si="365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</v>
      </c>
      <c r="P3853" s="5">
        <f t="shared" si="361"/>
        <v>35.5</v>
      </c>
      <c r="Q3853" t="str">
        <f t="shared" si="365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</v>
      </c>
      <c r="P3854" s="5">
        <f t="shared" si="361"/>
        <v>10</v>
      </c>
      <c r="Q3854" t="str">
        <f t="shared" si="365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0</v>
      </c>
      <c r="P3855" s="5">
        <f t="shared" si="361"/>
        <v>13</v>
      </c>
      <c r="Q3855" t="str">
        <f t="shared" si="365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</v>
      </c>
      <c r="P3856" s="5">
        <f t="shared" si="361"/>
        <v>89.4</v>
      </c>
      <c r="Q3856" t="str">
        <f t="shared" si="365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3</v>
      </c>
      <c r="P3857" s="5">
        <f t="shared" si="361"/>
        <v>25</v>
      </c>
      <c r="Q3857" t="str">
        <f t="shared" si="365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</v>
      </c>
      <c r="P3858" s="5">
        <f t="shared" si="361"/>
        <v>1</v>
      </c>
      <c r="Q3858" t="str">
        <f t="shared" si="365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</v>
      </c>
      <c r="P3859" s="5">
        <f t="shared" si="361"/>
        <v>65</v>
      </c>
      <c r="Q3859" t="str">
        <f t="shared" si="365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5">
        <f t="shared" si="361"/>
        <v>10</v>
      </c>
      <c r="Q3860" t="str">
        <f t="shared" si="365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</v>
      </c>
      <c r="P3861" s="5">
        <f t="shared" si="361"/>
        <v>1</v>
      </c>
      <c r="Q3861" t="str">
        <f t="shared" si="365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18</v>
      </c>
      <c r="P3862" s="5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5">
        <f t="shared" si="361"/>
        <v>100</v>
      </c>
      <c r="Q3863" t="str">
        <f t="shared" si="365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0</v>
      </c>
      <c r="P3864" s="5">
        <f t="shared" si="361"/>
        <v>1</v>
      </c>
      <c r="Q3864" t="str">
        <f t="shared" si="365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5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</v>
      </c>
      <c r="P3866" s="5">
        <f t="shared" si="361"/>
        <v>20</v>
      </c>
      <c r="Q3866" t="str">
        <f t="shared" si="365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27</v>
      </c>
      <c r="P3867" s="5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1</v>
      </c>
      <c r="P3868" s="5">
        <f t="shared" si="361"/>
        <v>5.5</v>
      </c>
      <c r="Q3868" t="str">
        <f t="shared" si="365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13</v>
      </c>
      <c r="P3869" s="5">
        <f t="shared" si="361"/>
        <v>50.2</v>
      </c>
      <c r="Q3869" t="str">
        <f t="shared" si="365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</v>
      </c>
      <c r="P3870" s="5">
        <f t="shared" si="361"/>
        <v>10</v>
      </c>
      <c r="Q3870" t="str">
        <f t="shared" si="365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</v>
      </c>
      <c r="P3871" s="5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5">
        <f t="shared" si="361"/>
        <v>150</v>
      </c>
      <c r="Q3872" t="str">
        <f t="shared" si="365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3</v>
      </c>
      <c r="P3873" s="5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5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5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5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5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53</v>
      </c>
      <c r="P3878" s="5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5</v>
      </c>
      <c r="P3879" s="5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0</v>
      </c>
      <c r="P3880" s="5">
        <f t="shared" si="361"/>
        <v>10</v>
      </c>
      <c r="Q3880" t="str">
        <f t="shared" si="365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5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</v>
      </c>
      <c r="P3882" s="5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5">
        <f t="shared" si="361"/>
        <v>25</v>
      </c>
      <c r="Q3883" t="str">
        <f t="shared" si="365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5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5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5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5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5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2</v>
      </c>
      <c r="P3889" s="5">
        <f t="shared" si="361"/>
        <v>17.5</v>
      </c>
      <c r="Q3889" t="str">
        <f t="shared" si="365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</v>
      </c>
      <c r="P3890" s="5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</v>
      </c>
      <c r="P3891" s="5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17</v>
      </c>
      <c r="P3892" s="5">
        <f t="shared" si="361"/>
        <v>315.5</v>
      </c>
      <c r="Q3892" t="str">
        <f t="shared" si="365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33</v>
      </c>
      <c r="P3893" s="5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5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22</v>
      </c>
      <c r="P3895" s="5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</v>
      </c>
      <c r="P3896" s="5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5">
        <f t="shared" si="361"/>
        <v>50</v>
      </c>
      <c r="Q3897" t="str">
        <f t="shared" si="365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11</v>
      </c>
      <c r="P3898" s="5">
        <f t="shared" si="361"/>
        <v>42.5</v>
      </c>
      <c r="Q3898" t="str">
        <f t="shared" si="365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18</v>
      </c>
      <c r="P3899" s="5">
        <f t="shared" si="361"/>
        <v>44</v>
      </c>
      <c r="Q3899" t="str">
        <f t="shared" si="365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33</v>
      </c>
      <c r="P3900" s="5">
        <f t="shared" si="361"/>
        <v>50.875</v>
      </c>
      <c r="Q3900" t="str">
        <f t="shared" si="365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</v>
      </c>
      <c r="P3901" s="5">
        <f t="shared" si="361"/>
        <v>62.5</v>
      </c>
      <c r="Q3901" t="str">
        <f t="shared" si="365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</v>
      </c>
      <c r="P3902" s="5">
        <f t="shared" si="361"/>
        <v>27</v>
      </c>
      <c r="Q3902" t="str">
        <f t="shared" si="365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1</v>
      </c>
      <c r="P3903" s="5">
        <f t="shared" si="361"/>
        <v>25</v>
      </c>
      <c r="Q3903" t="str">
        <f t="shared" si="365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49</v>
      </c>
      <c r="P3904" s="5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5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366">ROUND(((E3906/D3906)*100),0)</f>
        <v>0</v>
      </c>
      <c r="P3906" s="5">
        <f t="shared" ref="P3906:P3969" si="367">E3906/L3906</f>
        <v>1.5</v>
      </c>
      <c r="Q3906" t="str">
        <f t="shared" si="365"/>
        <v>theater</v>
      </c>
      <c r="R3906" t="str">
        <f t="shared" ref="R3906:R3969" si="368">RIGHT($N3906,LEN($N3906)-FIND("/", $N3906))</f>
        <v>plays</v>
      </c>
      <c r="S3906" s="9">
        <f t="shared" ref="S3906:S3969" si="369">(((J3906/60)/60)/24)+DATE(1970,1,1)</f>
        <v>42095.229166666672</v>
      </c>
      <c r="T3906" s="9">
        <f t="shared" ref="T3906:T3969" si="370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366"/>
        <v>12</v>
      </c>
      <c r="P3907" s="5">
        <f t="shared" si="367"/>
        <v>24.714285714285715</v>
      </c>
      <c r="Q3907" t="str">
        <f t="shared" ref="Q3907:Q3970" si="371">LEFT(N3907,FIND("/", N3907)-1)</f>
        <v>theater</v>
      </c>
      <c r="R3907" t="str">
        <f t="shared" si="368"/>
        <v>plays</v>
      </c>
      <c r="S3907" s="9">
        <f t="shared" si="369"/>
        <v>42124.623877314814</v>
      </c>
      <c r="T3907" s="9">
        <f t="shared" si="370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</v>
      </c>
      <c r="P3908" s="5">
        <f t="shared" si="367"/>
        <v>63.125</v>
      </c>
      <c r="Q3908" t="str">
        <f t="shared" si="371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</v>
      </c>
      <c r="P3909" s="5">
        <f t="shared" si="367"/>
        <v>38.25</v>
      </c>
      <c r="Q3909" t="str">
        <f t="shared" si="371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9</v>
      </c>
      <c r="P3910" s="5">
        <f t="shared" si="367"/>
        <v>16.25</v>
      </c>
      <c r="Q3910" t="str">
        <f t="shared" si="371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</v>
      </c>
      <c r="P3911" s="5">
        <f t="shared" si="367"/>
        <v>33.75</v>
      </c>
      <c r="Q3911" t="str">
        <f t="shared" si="371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</v>
      </c>
      <c r="P3912" s="5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</v>
      </c>
      <c r="P3913" s="5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0</v>
      </c>
      <c r="P3914" s="5">
        <f t="shared" si="367"/>
        <v>1</v>
      </c>
      <c r="Q3914" t="str">
        <f t="shared" si="371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5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</v>
      </c>
      <c r="P3916" s="5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</v>
      </c>
      <c r="P3917" s="5">
        <f t="shared" si="367"/>
        <v>5</v>
      </c>
      <c r="Q3917" t="str">
        <f t="shared" si="371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5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</v>
      </c>
      <c r="P3919" s="5">
        <f t="shared" si="367"/>
        <v>10</v>
      </c>
      <c r="Q3919" t="str">
        <f t="shared" si="371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</v>
      </c>
      <c r="P3920" s="5">
        <f t="shared" si="367"/>
        <v>40</v>
      </c>
      <c r="Q3920" t="str">
        <f t="shared" si="371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2</v>
      </c>
      <c r="P3921" s="5">
        <f t="shared" si="367"/>
        <v>30</v>
      </c>
      <c r="Q3921" t="str">
        <f t="shared" si="371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</v>
      </c>
      <c r="P3922" s="5">
        <f t="shared" si="367"/>
        <v>45</v>
      </c>
      <c r="Q3922" t="str">
        <f t="shared" si="371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5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</v>
      </c>
      <c r="P3924" s="5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</v>
      </c>
      <c r="P3925" s="5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</v>
      </c>
      <c r="P3926" s="5">
        <f t="shared" si="367"/>
        <v>57.25</v>
      </c>
      <c r="Q3926" t="str">
        <f t="shared" si="371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5">
        <f t="shared" si="367"/>
        <v>5</v>
      </c>
      <c r="Q3927" t="str">
        <f t="shared" si="371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</v>
      </c>
      <c r="P3928" s="5">
        <f t="shared" si="367"/>
        <v>15</v>
      </c>
      <c r="Q3928" t="str">
        <f t="shared" si="371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5">
        <f t="shared" si="367"/>
        <v>12.5</v>
      </c>
      <c r="Q3929" t="str">
        <f t="shared" si="371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</v>
      </c>
      <c r="P3930" s="5">
        <f t="shared" si="367"/>
        <v>93</v>
      </c>
      <c r="Q3930" t="str">
        <f t="shared" si="371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</v>
      </c>
      <c r="P3931" s="5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5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5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0</v>
      </c>
      <c r="P3934" s="5">
        <f t="shared" si="367"/>
        <v>1</v>
      </c>
      <c r="Q3934" t="str">
        <f t="shared" si="371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16</v>
      </c>
      <c r="P3935" s="5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5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44</v>
      </c>
      <c r="P3937" s="5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5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</v>
      </c>
      <c r="P3939" s="5">
        <f t="shared" si="367"/>
        <v>248.5</v>
      </c>
      <c r="Q3939" t="str">
        <f t="shared" si="371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</v>
      </c>
      <c r="P3940" s="5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</v>
      </c>
      <c r="P3941" s="5">
        <f t="shared" si="367"/>
        <v>5</v>
      </c>
      <c r="Q3941" t="str">
        <f t="shared" si="371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</v>
      </c>
      <c r="P3942" s="5">
        <f t="shared" si="367"/>
        <v>5.5</v>
      </c>
      <c r="Q3942" t="str">
        <f t="shared" si="371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1</v>
      </c>
      <c r="P3943" s="5">
        <f t="shared" si="367"/>
        <v>25</v>
      </c>
      <c r="Q3943" t="str">
        <f t="shared" si="371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5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36</v>
      </c>
      <c r="P3945" s="5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5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</v>
      </c>
      <c r="P3947" s="5">
        <f t="shared" si="367"/>
        <v>5</v>
      </c>
      <c r="Q3947" t="str">
        <f t="shared" si="371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</v>
      </c>
      <c r="P3948" s="5">
        <f t="shared" si="367"/>
        <v>39</v>
      </c>
      <c r="Q3948" t="str">
        <f t="shared" si="371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</v>
      </c>
      <c r="P3949" s="5">
        <f t="shared" si="367"/>
        <v>50.5</v>
      </c>
      <c r="Q3949" t="str">
        <f t="shared" si="371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5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16</v>
      </c>
      <c r="P3951" s="5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1</v>
      </c>
      <c r="P3952" s="5">
        <f t="shared" si="367"/>
        <v>25</v>
      </c>
      <c r="Q3952" t="str">
        <f t="shared" si="371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0</v>
      </c>
      <c r="P3953" s="5">
        <f t="shared" si="367"/>
        <v>1</v>
      </c>
      <c r="Q3953" t="str">
        <f t="shared" si="371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0</v>
      </c>
      <c r="P3954" s="5">
        <f t="shared" si="367"/>
        <v>25</v>
      </c>
      <c r="Q3954" t="str">
        <f t="shared" si="371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5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5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</v>
      </c>
      <c r="P3957" s="5">
        <f t="shared" si="367"/>
        <v>53.125</v>
      </c>
      <c r="Q3957" t="str">
        <f t="shared" si="371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5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0</v>
      </c>
      <c r="P3959" s="5">
        <f t="shared" si="367"/>
        <v>7</v>
      </c>
      <c r="Q3959" t="str">
        <f t="shared" si="371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</v>
      </c>
      <c r="P3960" s="5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</v>
      </c>
      <c r="P3961" s="5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2</v>
      </c>
      <c r="P3962" s="5">
        <f t="shared" si="367"/>
        <v>11.25</v>
      </c>
      <c r="Q3962" t="str">
        <f t="shared" si="371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</v>
      </c>
      <c r="P3963" s="5">
        <f t="shared" si="367"/>
        <v>10.5</v>
      </c>
      <c r="Q3963" t="str">
        <f t="shared" si="371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</v>
      </c>
      <c r="P3964" s="5">
        <f t="shared" si="367"/>
        <v>15</v>
      </c>
      <c r="Q3964" t="str">
        <f t="shared" si="371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5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</v>
      </c>
      <c r="P3966" s="5">
        <f t="shared" si="367"/>
        <v>42</v>
      </c>
      <c r="Q3966" t="str">
        <f t="shared" si="371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</v>
      </c>
      <c r="P3967" s="5">
        <f t="shared" si="367"/>
        <v>71.25</v>
      </c>
      <c r="Q3967" t="str">
        <f t="shared" si="371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1</v>
      </c>
      <c r="P3968" s="5">
        <f t="shared" si="367"/>
        <v>22.5</v>
      </c>
      <c r="Q3968" t="str">
        <f t="shared" si="371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</v>
      </c>
      <c r="P3969" s="5">
        <f t="shared" si="367"/>
        <v>41</v>
      </c>
      <c r="Q3969" t="str">
        <f t="shared" si="371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372">ROUND(((E3970/D3970)*100),0)</f>
        <v>11</v>
      </c>
      <c r="P3970" s="5">
        <f t="shared" ref="P3970:P4033" si="373">E3970/L3970</f>
        <v>47.909090909090907</v>
      </c>
      <c r="Q3970" t="str">
        <f t="shared" si="371"/>
        <v>theater</v>
      </c>
      <c r="R3970" t="str">
        <f t="shared" ref="R3970:R4033" si="374">RIGHT($N3970,LEN($N3970)-FIND("/", $N3970))</f>
        <v>plays</v>
      </c>
      <c r="S3970" s="9">
        <f t="shared" ref="S3970:S4033" si="375">(((J3970/60)/60)/24)+DATE(1970,1,1)</f>
        <v>42452.815659722226</v>
      </c>
      <c r="T3970" s="9">
        <f t="shared" ref="T3970:T4033" si="376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372"/>
        <v>7</v>
      </c>
      <c r="P3971" s="5">
        <f t="shared" si="373"/>
        <v>35.166666666666664</v>
      </c>
      <c r="Q3971" t="str">
        <f t="shared" ref="Q3971:Q4034" si="377">LEFT(N3971,FIND("/", N3971)-1)</f>
        <v>theater</v>
      </c>
      <c r="R3971" t="str">
        <f t="shared" si="374"/>
        <v>plays</v>
      </c>
      <c r="S3971" s="9">
        <f t="shared" si="375"/>
        <v>42601.854699074072</v>
      </c>
      <c r="T3971" s="9">
        <f t="shared" si="376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0</v>
      </c>
      <c r="P3972" s="5">
        <f t="shared" si="373"/>
        <v>5.5</v>
      </c>
      <c r="Q3972" t="str">
        <f t="shared" si="377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1</v>
      </c>
      <c r="P3973" s="5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</v>
      </c>
      <c r="P3974" s="5">
        <f t="shared" si="373"/>
        <v>26.375</v>
      </c>
      <c r="Q3974" t="str">
        <f t="shared" si="377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</v>
      </c>
      <c r="P3975" s="5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5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5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48</v>
      </c>
      <c r="P3978" s="5">
        <f t="shared" si="373"/>
        <v>62</v>
      </c>
      <c r="Q3978" t="str">
        <f t="shared" si="377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</v>
      </c>
      <c r="P3979" s="5">
        <f t="shared" si="373"/>
        <v>217.5</v>
      </c>
      <c r="Q3979" t="str">
        <f t="shared" si="377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11</v>
      </c>
      <c r="P3980" s="5">
        <f t="shared" si="373"/>
        <v>26.75</v>
      </c>
      <c r="Q3980" t="str">
        <f t="shared" si="377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2</v>
      </c>
      <c r="P3981" s="5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5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</v>
      </c>
      <c r="P3983" s="5">
        <f t="shared" si="373"/>
        <v>175</v>
      </c>
      <c r="Q3983" t="str">
        <f t="shared" si="377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5">
        <f t="shared" si="373"/>
        <v>34</v>
      </c>
      <c r="Q3984" t="str">
        <f t="shared" si="377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35</v>
      </c>
      <c r="P3985" s="5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</v>
      </c>
      <c r="P3986" s="5">
        <f t="shared" si="373"/>
        <v>9.5</v>
      </c>
      <c r="Q3986" t="str">
        <f t="shared" si="377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</v>
      </c>
      <c r="P3987" s="5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10</v>
      </c>
      <c r="P3988" s="5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38</v>
      </c>
      <c r="P3989" s="5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</v>
      </c>
      <c r="P3990" s="5">
        <f t="shared" si="373"/>
        <v>8</v>
      </c>
      <c r="Q3990" t="str">
        <f t="shared" si="377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5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</v>
      </c>
      <c r="P3992" s="5">
        <f t="shared" si="373"/>
        <v>23</v>
      </c>
      <c r="Q3992" t="str">
        <f t="shared" si="377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5">
        <f t="shared" si="373"/>
        <v>100</v>
      </c>
      <c r="Q3993" t="str">
        <f t="shared" si="377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</v>
      </c>
      <c r="P3994" s="5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0</v>
      </c>
      <c r="P3995" s="5">
        <f t="shared" si="373"/>
        <v>3</v>
      </c>
      <c r="Q3995" t="str">
        <f t="shared" si="377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</v>
      </c>
      <c r="P3996" s="5">
        <f t="shared" si="373"/>
        <v>5</v>
      </c>
      <c r="Q3996" t="str">
        <f t="shared" si="377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5">
        <f t="shared" si="373"/>
        <v>17.5</v>
      </c>
      <c r="Q3997" t="str">
        <f t="shared" si="377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17</v>
      </c>
      <c r="P3998" s="5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5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</v>
      </c>
      <c r="P4000" s="5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17</v>
      </c>
      <c r="P4001" s="5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</v>
      </c>
      <c r="P4002" s="5">
        <f t="shared" si="373"/>
        <v>10</v>
      </c>
      <c r="Q4002" t="str">
        <f t="shared" si="377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38</v>
      </c>
      <c r="P4003" s="5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2</v>
      </c>
      <c r="P4004" s="5">
        <f t="shared" si="373"/>
        <v>5.75</v>
      </c>
      <c r="Q4004" t="str">
        <f t="shared" si="377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</v>
      </c>
      <c r="P4005" s="5">
        <f t="shared" si="373"/>
        <v>100.5</v>
      </c>
      <c r="Q4005" t="str">
        <f t="shared" si="377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</v>
      </c>
      <c r="P4006" s="5">
        <f t="shared" si="373"/>
        <v>1</v>
      </c>
      <c r="Q4006" t="str">
        <f t="shared" si="377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</v>
      </c>
      <c r="P4007" s="5">
        <f t="shared" si="373"/>
        <v>20</v>
      </c>
      <c r="Q4007" t="str">
        <f t="shared" si="377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0</v>
      </c>
      <c r="P4008" s="5">
        <f t="shared" si="373"/>
        <v>2</v>
      </c>
      <c r="Q4008" t="str">
        <f t="shared" si="377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</v>
      </c>
      <c r="P4009" s="5">
        <f t="shared" si="373"/>
        <v>5</v>
      </c>
      <c r="Q4009" t="str">
        <f t="shared" si="377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5">
        <f t="shared" si="373"/>
        <v>15</v>
      </c>
      <c r="Q4010" t="str">
        <f t="shared" si="377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4</v>
      </c>
      <c r="P4011" s="5">
        <f t="shared" si="373"/>
        <v>25</v>
      </c>
      <c r="Q4011" t="str">
        <f t="shared" si="377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</v>
      </c>
      <c r="P4012" s="5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8</v>
      </c>
      <c r="P4013" s="5">
        <f t="shared" si="373"/>
        <v>4.75</v>
      </c>
      <c r="Q4013" t="str">
        <f t="shared" si="377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5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</v>
      </c>
      <c r="P4015" s="5">
        <f t="shared" si="373"/>
        <v>13</v>
      </c>
      <c r="Q4015" t="str">
        <f t="shared" si="377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5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0</v>
      </c>
      <c r="P4017" s="5">
        <f t="shared" si="373"/>
        <v>1</v>
      </c>
      <c r="Q4017" t="str">
        <f t="shared" si="377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</v>
      </c>
      <c r="P4018" s="5">
        <f t="shared" si="373"/>
        <v>10</v>
      </c>
      <c r="Q4018" t="str">
        <f t="shared" si="377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</v>
      </c>
      <c r="P4019" s="5">
        <f t="shared" si="373"/>
        <v>52.5</v>
      </c>
      <c r="Q4019" t="str">
        <f t="shared" si="377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9</v>
      </c>
      <c r="P4020" s="5">
        <f t="shared" si="373"/>
        <v>32.5</v>
      </c>
      <c r="Q4020" t="str">
        <f t="shared" si="377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1</v>
      </c>
      <c r="P4021" s="5">
        <f t="shared" si="373"/>
        <v>7.25</v>
      </c>
      <c r="Q4021" t="str">
        <f t="shared" si="377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17</v>
      </c>
      <c r="P4022" s="5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1</v>
      </c>
      <c r="P4023" s="5">
        <f t="shared" si="373"/>
        <v>62.5</v>
      </c>
      <c r="Q4023" t="str">
        <f t="shared" si="377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70</v>
      </c>
      <c r="P4024" s="5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5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</v>
      </c>
      <c r="P4026" s="5">
        <f t="shared" si="373"/>
        <v>10</v>
      </c>
      <c r="Q4026" t="str">
        <f t="shared" si="377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5">
        <f t="shared" si="373"/>
        <v>62.5</v>
      </c>
      <c r="Q4027" t="str">
        <f t="shared" si="377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5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</v>
      </c>
      <c r="P4029" s="5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</v>
      </c>
      <c r="P4030" s="5">
        <f t="shared" si="373"/>
        <v>51</v>
      </c>
      <c r="Q4030" t="str">
        <f t="shared" si="377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5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5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5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378">ROUND(((E4034/D4034)*100),0)</f>
        <v>7</v>
      </c>
      <c r="P4034" s="5">
        <f t="shared" ref="P4034:P4097" si="379">E4034/L4034</f>
        <v>59</v>
      </c>
      <c r="Q4034" t="str">
        <f t="shared" si="377"/>
        <v>theater</v>
      </c>
      <c r="R4034" t="str">
        <f t="shared" ref="R4034:R4097" si="380">RIGHT($N4034,LEN($N4034)-FIND("/", $N4034))</f>
        <v>plays</v>
      </c>
      <c r="S4034" s="9">
        <f t="shared" ref="S4034:S4097" si="381">(((J4034/60)/60)/24)+DATE(1970,1,1)</f>
        <v>42293.809212962966</v>
      </c>
      <c r="T4034" s="9">
        <f t="shared" ref="T4034:T4097" si="382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378"/>
        <v>26</v>
      </c>
      <c r="P4035" s="5">
        <f t="shared" si="379"/>
        <v>65.340319148936175</v>
      </c>
      <c r="Q4035" t="str">
        <f t="shared" ref="Q4035:Q4098" si="383">LEFT(N4035,FIND("/", N4035)-1)</f>
        <v>theater</v>
      </c>
      <c r="R4035" t="str">
        <f t="shared" si="380"/>
        <v>plays</v>
      </c>
      <c r="S4035" s="9">
        <f t="shared" si="381"/>
        <v>42614.268796296295</v>
      </c>
      <c r="T4035" s="9">
        <f t="shared" si="382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</v>
      </c>
      <c r="P4036" s="5">
        <f t="shared" si="379"/>
        <v>100</v>
      </c>
      <c r="Q4036" t="str">
        <f t="shared" si="383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37</v>
      </c>
      <c r="P4037" s="5">
        <f t="shared" si="379"/>
        <v>147.4</v>
      </c>
      <c r="Q4037" t="str">
        <f t="shared" si="383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</v>
      </c>
      <c r="P4038" s="5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</v>
      </c>
      <c r="P4039" s="5">
        <f t="shared" si="379"/>
        <v>40</v>
      </c>
      <c r="Q4039" t="str">
        <f t="shared" si="383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</v>
      </c>
      <c r="P4040" s="5">
        <f t="shared" si="379"/>
        <v>75.25</v>
      </c>
      <c r="Q4040" t="str">
        <f t="shared" si="383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5">
        <f t="shared" si="379"/>
        <v>60</v>
      </c>
      <c r="Q4041" t="str">
        <f t="shared" si="383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</v>
      </c>
      <c r="P4042" s="5">
        <f t="shared" si="379"/>
        <v>1250</v>
      </c>
      <c r="Q4042" t="str">
        <f t="shared" si="383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</v>
      </c>
      <c r="P4043" s="5">
        <f t="shared" si="379"/>
        <v>10.5</v>
      </c>
      <c r="Q4043" t="str">
        <f t="shared" si="383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</v>
      </c>
      <c r="P4044" s="5">
        <f t="shared" si="379"/>
        <v>7</v>
      </c>
      <c r="Q4044" t="str">
        <f t="shared" si="383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5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38</v>
      </c>
      <c r="P4046" s="5">
        <f t="shared" si="379"/>
        <v>56.25</v>
      </c>
      <c r="Q4046" t="str">
        <f t="shared" si="383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</v>
      </c>
      <c r="P4047" s="5">
        <f t="shared" si="379"/>
        <v>1</v>
      </c>
      <c r="Q4047" t="str">
        <f t="shared" si="383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</v>
      </c>
      <c r="P4048" s="5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</v>
      </c>
      <c r="P4049" s="5">
        <f t="shared" si="379"/>
        <v>27.5</v>
      </c>
      <c r="Q4049" t="str">
        <f t="shared" si="383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18</v>
      </c>
      <c r="P4050" s="5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</v>
      </c>
      <c r="P4051" s="5">
        <f t="shared" si="379"/>
        <v>16</v>
      </c>
      <c r="Q4051" t="str">
        <f t="shared" si="383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0</v>
      </c>
      <c r="P4052" s="5">
        <f t="shared" si="379"/>
        <v>1</v>
      </c>
      <c r="Q4052" t="str">
        <f t="shared" si="383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5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38</v>
      </c>
      <c r="P4054" s="5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5">
        <f t="shared" si="379"/>
        <v>55</v>
      </c>
      <c r="Q4055" t="str">
        <f t="shared" si="383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5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18</v>
      </c>
      <c r="P4057" s="5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5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</v>
      </c>
      <c r="P4059" s="5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3</v>
      </c>
      <c r="P4060" s="5">
        <f t="shared" si="379"/>
        <v>23.75</v>
      </c>
      <c r="Q4060" t="str">
        <f t="shared" si="383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3</v>
      </c>
      <c r="P4061" s="5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3</v>
      </c>
      <c r="P4062" s="5">
        <f t="shared" si="379"/>
        <v>57</v>
      </c>
      <c r="Q4062" t="str">
        <f t="shared" si="383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5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</v>
      </c>
      <c r="P4064" s="5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</v>
      </c>
      <c r="P4065" s="5">
        <f t="shared" si="379"/>
        <v>15</v>
      </c>
      <c r="Q4065" t="str">
        <f t="shared" si="383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</v>
      </c>
      <c r="P4066" s="5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1</v>
      </c>
      <c r="P4067" s="5">
        <f t="shared" si="379"/>
        <v>6.75</v>
      </c>
      <c r="Q4067" t="str">
        <f t="shared" si="383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</v>
      </c>
      <c r="P4068" s="5">
        <f t="shared" si="379"/>
        <v>25</v>
      </c>
      <c r="Q4068" t="str">
        <f t="shared" si="383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61</v>
      </c>
      <c r="P4069" s="5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5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</v>
      </c>
      <c r="P4071" s="5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17</v>
      </c>
      <c r="P4072" s="5">
        <f t="shared" si="379"/>
        <v>27.5</v>
      </c>
      <c r="Q4072" t="str">
        <f t="shared" si="383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5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</v>
      </c>
      <c r="P4074" s="5">
        <f t="shared" si="379"/>
        <v>2</v>
      </c>
      <c r="Q4074" t="str">
        <f t="shared" si="383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</v>
      </c>
      <c r="P4075" s="5">
        <f t="shared" si="379"/>
        <v>18.5</v>
      </c>
      <c r="Q4075" t="str">
        <f t="shared" si="383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27</v>
      </c>
      <c r="P4076" s="5">
        <f t="shared" si="379"/>
        <v>35</v>
      </c>
      <c r="Q4076" t="str">
        <f t="shared" si="383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29</v>
      </c>
      <c r="P4077" s="5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5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9</v>
      </c>
      <c r="P4079" s="5">
        <f t="shared" si="379"/>
        <v>222.5</v>
      </c>
      <c r="Q4079" t="str">
        <f t="shared" si="383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5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</v>
      </c>
      <c r="P4081" s="5">
        <f t="shared" si="379"/>
        <v>5</v>
      </c>
      <c r="Q4081" t="str">
        <f t="shared" si="383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5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16</v>
      </c>
      <c r="P4083" s="5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5">
        <f t="shared" si="379"/>
        <v>1.5</v>
      </c>
      <c r="Q4084" t="str">
        <f t="shared" si="383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22</v>
      </c>
      <c r="P4085" s="5">
        <f t="shared" si="379"/>
        <v>126.5</v>
      </c>
      <c r="Q4085" t="str">
        <f t="shared" si="383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</v>
      </c>
      <c r="P4086" s="5">
        <f t="shared" si="379"/>
        <v>10</v>
      </c>
      <c r="Q4086" t="str">
        <f t="shared" si="383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</v>
      </c>
      <c r="P4087" s="5">
        <f t="shared" si="379"/>
        <v>10</v>
      </c>
      <c r="Q4087" t="str">
        <f t="shared" si="383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5</v>
      </c>
      <c r="P4088" s="5">
        <f t="shared" si="379"/>
        <v>9.4</v>
      </c>
      <c r="Q4088" t="str">
        <f t="shared" si="383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5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11</v>
      </c>
      <c r="P4090" s="5">
        <f t="shared" si="379"/>
        <v>72</v>
      </c>
      <c r="Q4090" t="str">
        <f t="shared" si="383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5</v>
      </c>
      <c r="P4091" s="5">
        <f t="shared" si="379"/>
        <v>30</v>
      </c>
      <c r="Q4091" t="str">
        <f t="shared" si="383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</v>
      </c>
      <c r="P4092" s="5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13</v>
      </c>
      <c r="P4093" s="5">
        <f t="shared" si="379"/>
        <v>25.5</v>
      </c>
      <c r="Q4093" t="str">
        <f t="shared" si="383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0</v>
      </c>
      <c r="P4094" s="5">
        <f t="shared" si="379"/>
        <v>20</v>
      </c>
      <c r="Q4094" t="str">
        <f t="shared" si="383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</v>
      </c>
      <c r="P4095" s="5">
        <f t="shared" si="379"/>
        <v>15</v>
      </c>
      <c r="Q4095" t="str">
        <f t="shared" si="383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37</v>
      </c>
      <c r="P4096" s="5">
        <f t="shared" si="379"/>
        <v>91.25</v>
      </c>
      <c r="Q4096" t="str">
        <f t="shared" si="383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3</v>
      </c>
      <c r="P4097" s="5">
        <f t="shared" si="379"/>
        <v>800</v>
      </c>
      <c r="Q4097" t="str">
        <f t="shared" si="383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384">ROUND(((E4098/D4098)*100),0)</f>
        <v>11</v>
      </c>
      <c r="P4098" s="5">
        <f t="shared" ref="P4098:P4115" si="385">E4098/L4098</f>
        <v>80</v>
      </c>
      <c r="Q4098" t="str">
        <f t="shared" si="383"/>
        <v>theater</v>
      </c>
      <c r="R4098" t="str">
        <f t="shared" ref="R4098:R4115" si="386">RIGHT($N4098,LEN($N4098)-FIND("/", $N4098))</f>
        <v>plays</v>
      </c>
      <c r="S4098" s="9">
        <f t="shared" ref="S4098:S4115" si="387">(((J4098/60)/60)/24)+DATE(1970,1,1)</f>
        <v>42750.530312499999</v>
      </c>
      <c r="T4098" s="9">
        <f t="shared" ref="T4098:T4115" si="388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384"/>
        <v>0</v>
      </c>
      <c r="P4099" s="5" t="e">
        <f t="shared" si="385"/>
        <v>#DIV/0!</v>
      </c>
      <c r="Q4099" t="str">
        <f t="shared" ref="Q4099:Q4115" si="389">LEFT(N4099,FIND("/", N4099)-1)</f>
        <v>theater</v>
      </c>
      <c r="R4099" t="str">
        <f t="shared" si="386"/>
        <v>plays</v>
      </c>
      <c r="S4099" s="9">
        <f t="shared" si="387"/>
        <v>42344.824502314819</v>
      </c>
      <c r="T4099" s="9">
        <f t="shared" si="388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5" t="e">
        <f t="shared" si="385"/>
        <v>#DIV/0!</v>
      </c>
      <c r="Q4100" t="str">
        <f t="shared" si="389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</v>
      </c>
      <c r="P4101" s="5">
        <f t="shared" si="385"/>
        <v>50</v>
      </c>
      <c r="Q4101" t="str">
        <f t="shared" si="389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5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5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</v>
      </c>
      <c r="P4104" s="5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5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</v>
      </c>
      <c r="P4106" s="5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7</v>
      </c>
      <c r="P4107" s="5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71</v>
      </c>
      <c r="P4108" s="5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</v>
      </c>
      <c r="P4109" s="5">
        <f t="shared" si="385"/>
        <v>10.25</v>
      </c>
      <c r="Q4109" t="str">
        <f t="shared" si="389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2</v>
      </c>
      <c r="P4110" s="5">
        <f t="shared" si="385"/>
        <v>59</v>
      </c>
      <c r="Q4110" t="str">
        <f t="shared" si="389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5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29</v>
      </c>
      <c r="P4112" s="5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</v>
      </c>
      <c r="P4113" s="5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</v>
      </c>
      <c r="P4114" s="5">
        <f t="shared" si="385"/>
        <v>1</v>
      </c>
      <c r="Q4114" t="str">
        <f t="shared" si="389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</v>
      </c>
      <c r="P4115" s="5">
        <f t="shared" si="385"/>
        <v>1</v>
      </c>
      <c r="Q4115" t="str">
        <f t="shared" si="389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autoFilter ref="A1:T4115" xr:uid="{AE0F3E41-2037-4F1D-8EAD-2A4D417FE9CA}">
    <sortState ref="A2:T4115">
      <sortCondition ref="A1"/>
    </sortState>
  </autoFilter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9BFAB-01B4-44F3-872C-B1222359D16E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8392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5">
      <c r="A2" t="s">
        <v>8344</v>
      </c>
      <c r="B2">
        <f>COUNTIFS(data!$F$2:$F$4115,"successful", data!$D$2:$D$4115, "&lt;1000")</f>
        <v>322</v>
      </c>
      <c r="C2">
        <f>COUNTIFS(data!$F$2:$F$4115,"failed", data!$D$2:$D$4115, "&lt;1000")</f>
        <v>113</v>
      </c>
      <c r="D2">
        <f>COUNTIFS(data!$F$2:$F$4115,"canceled", data!$D$2:$D$4115, "&lt;1000")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5">
      <c r="A3" t="s">
        <v>8345</v>
      </c>
      <c r="B3">
        <f>COUNTIFS(data!$F$2:$F$4115,"successful", data!$D$2:$D$4115, "&gt;=1000", data!$D$2:$D$4115, "&lt; 5000")</f>
        <v>932</v>
      </c>
      <c r="C3">
        <f>COUNTIFS(data!$F$2:$F$4115,"failed", data!$D$2:$D$4115, "&gt;=1000", data!$D$2:$D$4115, "&lt; 5000")</f>
        <v>420</v>
      </c>
      <c r="D3">
        <f>COUNTIFS(data!$F$2:$F$4115,"canceled", data!$D$2:$D$4115, "&gt;=1000", data!$D$2:$D$4115, "&lt; 5000")</f>
        <v>60</v>
      </c>
      <c r="E3">
        <f t="shared" ref="E3:E13" si="0">SUM(B3:D3)</f>
        <v>1412</v>
      </c>
      <c r="F3" s="12">
        <f>B3/$E3</f>
        <v>0.66005665722379603</v>
      </c>
      <c r="G3" s="12">
        <f>C3/$E3</f>
        <v>0.29745042492917845</v>
      </c>
      <c r="H3" s="12">
        <f t="shared" ref="H3:H13" si="1">D3/$E3</f>
        <v>4.2492917847025496E-2</v>
      </c>
    </row>
    <row r="4" spans="1:8" x14ac:dyDescent="0.25">
      <c r="A4" t="s">
        <v>8346</v>
      </c>
      <c r="B4">
        <f>COUNTIFS(data!$F$2:$F$4115,"successful", data!$D$2:$D$4115, "&gt;=5000", data!$D$2:$D$4115, "&lt; 10000")</f>
        <v>381</v>
      </c>
      <c r="C4">
        <f>COUNTIFS(data!$F$2:$F$4115,"failed", data!$D$2:$D$4115, "&gt;=5000", data!$D$2:$D$4115, "&lt; 10000")</f>
        <v>283</v>
      </c>
      <c r="D4">
        <f>COUNTIFS(data!$F$2:$F$4115,"canceled", data!$D$2:$D$4115, "&gt;=5000", data!$D$2:$D$4115, "&lt; 10000")</f>
        <v>52</v>
      </c>
      <c r="E4">
        <f t="shared" si="0"/>
        <v>716</v>
      </c>
      <c r="F4" s="12">
        <f t="shared" ref="F4:F13" si="2">B4/$E4</f>
        <v>0.53212290502793291</v>
      </c>
      <c r="G4" s="12">
        <f t="shared" ref="G4:G13" si="3">C4/$E4</f>
        <v>0.39525139664804471</v>
      </c>
      <c r="H4" s="12">
        <f t="shared" si="1"/>
        <v>7.2625698324022353E-2</v>
      </c>
    </row>
    <row r="5" spans="1:8" x14ac:dyDescent="0.25">
      <c r="A5" t="s">
        <v>8347</v>
      </c>
      <c r="B5">
        <f>COUNTIFS(data!$F$2:$F$4115,"successful", data!$D$2:$D$4115, "&gt;=10000", data!$D$2:$D$4115, "&lt; 15000")</f>
        <v>168</v>
      </c>
      <c r="C5">
        <f>COUNTIFS(data!$F$2:$F$4115,"failed", data!$D$2:$D$4115, "&gt;=10000", data!$D$2:$D$4115, "&lt; 15000")</f>
        <v>144</v>
      </c>
      <c r="D5">
        <f>COUNTIFS(data!$F$2:$F$4115,"canceled", data!$D$2:$D$4115, "&gt;=10000", data!$D$2:$D$4115, "&lt; 15000")</f>
        <v>40</v>
      </c>
      <c r="E5">
        <f t="shared" si="0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1"/>
        <v>0.11363636363636363</v>
      </c>
    </row>
    <row r="6" spans="1:8" x14ac:dyDescent="0.25">
      <c r="A6" t="s">
        <v>8348</v>
      </c>
      <c r="B6">
        <f>COUNTIFS(data!$F$2:$F$4115,"successful", data!$D$2:$D$4115, "&gt;=15000", data!$D$2:$D$4115, "&lt; 20000")</f>
        <v>94</v>
      </c>
      <c r="C6">
        <f>COUNTIFS(data!$F$2:$F$4115,"failed", data!$D$2:$D$4115, "&gt;=15000", data!$D$2:$D$4115, "&lt; 20000")</f>
        <v>90</v>
      </c>
      <c r="D6">
        <f>COUNTIFS(data!$F$2:$F$4115,"canceled", data!$D$2:$D$4115, "&gt;=15000", data!$D$2:$D$4115, "&lt; 20000")</f>
        <v>17</v>
      </c>
      <c r="E6">
        <f t="shared" si="0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1"/>
        <v>8.45771144278607E-2</v>
      </c>
    </row>
    <row r="7" spans="1:8" x14ac:dyDescent="0.25">
      <c r="A7" t="s">
        <v>8349</v>
      </c>
      <c r="B7">
        <f>COUNTIFS(data!$F$2:$F$4115,"successful", data!$D$2:$D$4115, "&gt;=20000", data!$D$2:$D$4115, "&lt; 25000")</f>
        <v>62</v>
      </c>
      <c r="C7">
        <f>COUNTIFS(data!$F$2:$F$4115,"failed", data!$D$2:$D$4115, "&gt;=20000", data!$D$2:$D$4115, "&lt; 25000")</f>
        <v>72</v>
      </c>
      <c r="D7">
        <f>COUNTIFS(data!$F$2:$F$4115,"canceled", data!$D$2:$D$4115, "&gt;=20000", data!$D$2:$D$4115, "&lt; 25000")</f>
        <v>14</v>
      </c>
      <c r="E7">
        <f t="shared" si="0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1"/>
        <v>9.45945945945946E-2</v>
      </c>
    </row>
    <row r="8" spans="1:8" x14ac:dyDescent="0.25">
      <c r="A8" t="s">
        <v>8350</v>
      </c>
      <c r="B8">
        <f>COUNTIFS(data!$F$2:$F$4115,"successful", data!$D$2:$D$4115, "&gt;=25000", data!$D$2:$D$4115, "&lt; 30000")</f>
        <v>55</v>
      </c>
      <c r="C8">
        <f>COUNTIFS(data!$F$2:$F$4115,"failed", data!$D$2:$D$4115, "&gt;=25000", data!$D$2:$D$4115, "&lt; 30000")</f>
        <v>64</v>
      </c>
      <c r="D8">
        <f>COUNTIFS(data!$F$2:$F$4115,"canceled", data!$D$2:$D$4115, "&gt;=25000", data!$D$2:$D$4115, "&lt; 30000")</f>
        <v>18</v>
      </c>
      <c r="E8">
        <f t="shared" si="0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1"/>
        <v>0.13138686131386862</v>
      </c>
    </row>
    <row r="9" spans="1:8" x14ac:dyDescent="0.25">
      <c r="A9" t="s">
        <v>8351</v>
      </c>
      <c r="B9">
        <f>COUNTIFS(data!$F$2:$F$4115,"successful", data!$D$2:$D$4115, "&gt;=30000", data!$D$2:$D$4115, "&lt; 35000")</f>
        <v>32</v>
      </c>
      <c r="C9">
        <f>COUNTIFS(data!$F$2:$F$4115,"failed", data!$D$2:$D$4115, "&gt;=30000", data!$D$2:$D$4115, "&lt; 35000")</f>
        <v>37</v>
      </c>
      <c r="D9">
        <f>COUNTIFS(data!$F$2:$F$4115,"canceled", data!$D$2:$D$4115, "&gt;=30000", data!$D$2:$D$4115, "&lt; 35000")</f>
        <v>13</v>
      </c>
      <c r="E9">
        <f t="shared" si="0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1"/>
        <v>0.15853658536585366</v>
      </c>
    </row>
    <row r="10" spans="1:8" x14ac:dyDescent="0.25">
      <c r="A10" t="s">
        <v>8352</v>
      </c>
      <c r="B10">
        <f>COUNTIFS(data!$F$2:$F$4115,"successful", data!$D$2:$D$4115, "&gt;=35000", data!$D$2:$D$4115, "&lt; 40000")</f>
        <v>26</v>
      </c>
      <c r="C10">
        <f>COUNTIFS(data!$F$2:$F$4115,"failed", data!$D$2:$D$4115, "&gt;=35000", data!$D$2:$D$4115, "&lt; 40000")</f>
        <v>22</v>
      </c>
      <c r="D10">
        <f>COUNTIFS(data!$F$2:$F$4115,"canceled", data!$D$2:$D$4115, "&gt;=35000", data!$D$2:$D$4115, "&lt; 40000")</f>
        <v>7</v>
      </c>
      <c r="E10">
        <f t="shared" si="0"/>
        <v>55</v>
      </c>
      <c r="F10" s="12">
        <f t="shared" si="2"/>
        <v>0.47272727272727272</v>
      </c>
      <c r="G10" s="12">
        <f t="shared" si="3"/>
        <v>0.4</v>
      </c>
      <c r="H10" s="12">
        <f t="shared" si="1"/>
        <v>0.12727272727272726</v>
      </c>
    </row>
    <row r="11" spans="1:8" x14ac:dyDescent="0.25">
      <c r="A11" t="s">
        <v>8353</v>
      </c>
      <c r="B11">
        <f>COUNTIFS(data!$F$2:$F$4115,"successful", data!$D$2:$D$4115, "&gt;=40000", data!$D$2:$D$4115, "&lt; 45000")</f>
        <v>21</v>
      </c>
      <c r="C11">
        <f>COUNTIFS(data!$F$2:$F$4115,"failed", data!$D$2:$D$4115, "&gt;=40000", data!$D$2:$D$4115, "&lt; 45000")</f>
        <v>16</v>
      </c>
      <c r="D11">
        <f>COUNTIFS(data!$F$2:$F$4115,"canceled", data!$D$2:$D$4115, "&gt;=40000", data!$D$2:$D$4115, "&lt; 45000")</f>
        <v>6</v>
      </c>
      <c r="E11">
        <f t="shared" si="0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1"/>
        <v>0.13953488372093023</v>
      </c>
    </row>
    <row r="12" spans="1:8" x14ac:dyDescent="0.25">
      <c r="A12" t="s">
        <v>8354</v>
      </c>
      <c r="B12">
        <f>COUNTIFS(data!$F$2:$F$4115,"successful", data!$D$2:$D$4115, "&gt;=45000", data!$D$2:$D$4115, "&lt; 50000")</f>
        <v>6</v>
      </c>
      <c r="C12">
        <f>COUNTIFS(data!$F$2:$F$4115,"failed", data!$D$2:$D$4115, "&gt;=45000", data!$D$2:$D$4115, "&lt; 50000")</f>
        <v>11</v>
      </c>
      <c r="D12">
        <f>COUNTIFS(data!$F$2:$F$4115,"canceled", data!$D$2:$D$4115, "&gt;=45000", data!$D$2:$D$4115, "&lt; 50000")</f>
        <v>4</v>
      </c>
      <c r="E12">
        <f t="shared" si="0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1"/>
        <v>0.19047619047619047</v>
      </c>
    </row>
    <row r="13" spans="1:8" x14ac:dyDescent="0.25">
      <c r="A13" t="s">
        <v>8355</v>
      </c>
      <c r="B13">
        <f>COUNTIFS(data!$F$2:$F$4115,"successful", data!$D$2:$D$4115, "&gt;=50000")</f>
        <v>86</v>
      </c>
      <c r="C13">
        <f>COUNTIFS(data!$F$2:$F$4115,"failed", data!$D$2:$D$4115, "&gt;=50000")</f>
        <v>258</v>
      </c>
      <c r="D13">
        <f>COUNTIFS(data!$F$2:$F$4115,"canceled", data!$D$2:$D$4115, "&gt;=50000")</f>
        <v>100</v>
      </c>
      <c r="E13">
        <f t="shared" si="0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1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- Pivot 1</vt:lpstr>
      <vt:lpstr>Subcategory - Pivot 2</vt:lpstr>
      <vt:lpstr>Outcomes - Pivot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Tari</cp:lastModifiedBy>
  <dcterms:created xsi:type="dcterms:W3CDTF">2017-04-20T15:17:24Z</dcterms:created>
  <dcterms:modified xsi:type="dcterms:W3CDTF">2019-12-24T04:30:34Z</dcterms:modified>
</cp:coreProperties>
</file>