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eenajaber/Zeena Doc's/FS/Academic/Semester 3/Managerial Accounting/Business Game/Decision Paper BS/"/>
    </mc:Choice>
  </mc:AlternateContent>
  <xr:revisionPtr revIDLastSave="0" documentId="13_ncr:1_{B3BD3525-9760-0647-A5A9-FDDECC081086}" xr6:coauthVersionLast="47" xr6:coauthVersionMax="47" xr10:uidLastSave="{00000000-0000-0000-0000-000000000000}"/>
  <bookViews>
    <workbookView xWindow="0" yWindow="0" windowWidth="28800" windowHeight="18000" activeTab="3" xr2:uid="{59F4B35F-7B80-014A-81F9-4C3D296FC06A}"/>
  </bookViews>
  <sheets>
    <sheet name="Values during game" sheetId="5" r:id="rId1"/>
    <sheet name="Additional Calculation" sheetId="1" r:id="rId2"/>
    <sheet name="Master_Sheet" sheetId="9" r:id="rId3"/>
    <sheet name="Ingame demand" sheetId="10" r:id="rId4"/>
  </sheets>
  <definedNames>
    <definedName name="solver_adj" localSheetId="2" hidden="1">Master_Sheet!$D$87:$D$90</definedName>
    <definedName name="solver_cvg" localSheetId="2" hidden="1">0.0001</definedName>
    <definedName name="solver_drv" localSheetId="2" hidden="1">1</definedName>
    <definedName name="solver_eng" localSheetId="2" hidden="1">1</definedName>
    <definedName name="solver_itr" localSheetId="2" hidden="1">2147483647</definedName>
    <definedName name="solver_lhs1" localSheetId="2" hidden="1">Master_Sheet!$I$77</definedName>
    <definedName name="solver_lhs2" localSheetId="2" hidden="1">Master_Sheet!$I$78</definedName>
    <definedName name="solver_lhs3" localSheetId="2" hidden="1">Master_Sheet!$I$79</definedName>
    <definedName name="solver_lhs4" localSheetId="2" hidden="1">Master_Sheet!$I$80</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4</definedName>
    <definedName name="solver_opt" localSheetId="2" hidden="1">Master_Sheet!$AL$94</definedName>
    <definedName name="solver_pre" localSheetId="2" hidden="1">0.000001</definedName>
    <definedName name="solver_rbv" localSheetId="2" hidden="1">1</definedName>
    <definedName name="solver_rel1" localSheetId="2" hidden="1">1</definedName>
    <definedName name="solver_rel2" localSheetId="2" hidden="1">1</definedName>
    <definedName name="solver_rel3" localSheetId="2" hidden="1">1</definedName>
    <definedName name="solver_rel4" localSheetId="2" hidden="1">1</definedName>
    <definedName name="solver_rhs1" localSheetId="2" hidden="1">Master_Sheet!$G$77</definedName>
    <definedName name="solver_rhs2" localSheetId="2" hidden="1">Master_Sheet!$G$78</definedName>
    <definedName name="solver_rhs3" localSheetId="2" hidden="1">Master_Sheet!$G$79</definedName>
    <definedName name="solver_rhs4" localSheetId="2" hidden="1">Master_Sheet!$G$80</definedName>
    <definedName name="solver_rlx" localSheetId="2" hidden="1">1</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7" i="9" l="1"/>
  <c r="J37" i="9"/>
  <c r="I37" i="9"/>
  <c r="H37" i="9"/>
  <c r="K36" i="9"/>
  <c r="J36" i="9"/>
  <c r="I36" i="9"/>
  <c r="H36" i="9"/>
  <c r="K35" i="9"/>
  <c r="J35" i="9"/>
  <c r="I35" i="9"/>
  <c r="H35" i="9"/>
  <c r="K34" i="9"/>
  <c r="J34" i="9"/>
  <c r="I34" i="9"/>
  <c r="H34" i="9"/>
  <c r="K33" i="9"/>
  <c r="J33" i="9"/>
  <c r="I33" i="9"/>
  <c r="H33" i="9"/>
  <c r="K32" i="9"/>
  <c r="J32" i="9"/>
  <c r="I32" i="9"/>
  <c r="H32" i="9"/>
  <c r="K31" i="9"/>
  <c r="J31" i="9"/>
  <c r="I31" i="9"/>
  <c r="H31" i="9"/>
  <c r="K30" i="9"/>
  <c r="J30" i="9"/>
  <c r="I30" i="9"/>
  <c r="H30" i="9"/>
  <c r="K29" i="9"/>
  <c r="J29" i="9"/>
  <c r="I29" i="9"/>
  <c r="H29" i="9"/>
  <c r="K28" i="9"/>
  <c r="J28" i="9"/>
  <c r="I28" i="9"/>
  <c r="H28" i="9"/>
  <c r="K27" i="9"/>
  <c r="J27" i="9"/>
  <c r="I27" i="9"/>
  <c r="H27" i="9"/>
  <c r="K26" i="9"/>
  <c r="J26" i="9"/>
  <c r="I26" i="9"/>
  <c r="H26" i="9"/>
  <c r="K25" i="9"/>
  <c r="J25" i="9"/>
  <c r="I25" i="9"/>
  <c r="H25" i="9"/>
  <c r="K24" i="9"/>
  <c r="J24" i="9"/>
  <c r="I24" i="9"/>
  <c r="H24" i="9"/>
  <c r="K23" i="9"/>
  <c r="J23" i="9"/>
  <c r="I23" i="9"/>
  <c r="H23" i="9"/>
  <c r="K22" i="9"/>
  <c r="J22" i="9"/>
  <c r="I22" i="9"/>
  <c r="H22" i="9"/>
  <c r="K21" i="9"/>
  <c r="J21" i="9"/>
  <c r="I21" i="9"/>
  <c r="H21" i="9"/>
  <c r="K20" i="9"/>
  <c r="J20" i="9"/>
  <c r="I20" i="9"/>
  <c r="H20" i="9"/>
  <c r="K19" i="9"/>
  <c r="J19" i="9"/>
  <c r="I19" i="9"/>
  <c r="H19" i="9"/>
  <c r="K18" i="9"/>
  <c r="J18" i="9"/>
  <c r="I18" i="9"/>
  <c r="H18" i="9"/>
  <c r="H5" i="10" l="1"/>
  <c r="H6" i="10" s="1"/>
  <c r="H7" i="10" s="1"/>
  <c r="H8" i="10" s="1"/>
  <c r="H9" i="10" s="1"/>
  <c r="H10" i="10" s="1"/>
  <c r="H11" i="10" s="1"/>
  <c r="H12" i="10" s="1"/>
  <c r="H13" i="10" s="1"/>
  <c r="H14" i="10" s="1"/>
  <c r="H15" i="10" s="1"/>
  <c r="H16" i="10" s="1"/>
  <c r="H17" i="10" s="1"/>
  <c r="H18" i="10" s="1"/>
  <c r="H19" i="10" s="1"/>
  <c r="H20" i="10" s="1"/>
  <c r="H21" i="10" s="1"/>
  <c r="H22" i="10" s="1"/>
  <c r="H23" i="10" s="1"/>
  <c r="C5" i="10"/>
  <c r="C6" i="10" s="1"/>
  <c r="C7" i="10" s="1"/>
  <c r="C8" i="10" s="1"/>
  <c r="C9" i="10" s="1"/>
  <c r="C10" i="10" s="1"/>
  <c r="C11" i="10" s="1"/>
  <c r="C12" i="10" s="1"/>
  <c r="C13" i="10" s="1"/>
  <c r="C14" i="10" s="1"/>
  <c r="C15" i="10" s="1"/>
  <c r="C16" i="10" s="1"/>
  <c r="C17" i="10" s="1"/>
  <c r="C18" i="10" s="1"/>
  <c r="C19" i="10" s="1"/>
  <c r="C20" i="10" s="1"/>
  <c r="C21" i="10" s="1"/>
  <c r="C22" i="10" s="1"/>
  <c r="C23" i="10" s="1"/>
  <c r="B5" i="10"/>
  <c r="B6" i="10" s="1"/>
  <c r="B7" i="10" s="1"/>
  <c r="B8" i="10" s="1"/>
  <c r="B9" i="10" s="1"/>
  <c r="B10" i="10" s="1"/>
  <c r="B11" i="10" s="1"/>
  <c r="B12" i="10" s="1"/>
  <c r="B13" i="10" s="1"/>
  <c r="B14" i="10" s="1"/>
  <c r="B15" i="10" s="1"/>
  <c r="B16" i="10" s="1"/>
  <c r="B17" i="10" s="1"/>
  <c r="B18" i="10" s="1"/>
  <c r="B19" i="10" s="1"/>
  <c r="B20" i="10" s="1"/>
  <c r="B21" i="10" s="1"/>
  <c r="B22" i="10" s="1"/>
  <c r="B23" i="10" s="1"/>
  <c r="V11" i="9" l="1"/>
  <c r="U12" i="9"/>
  <c r="T12" i="9"/>
  <c r="S11" i="9"/>
  <c r="E41" i="5" l="1"/>
  <c r="M4" i="5"/>
  <c r="AK45" i="9"/>
  <c r="AK52" i="9"/>
  <c r="AL52" i="9"/>
  <c r="AK48" i="9"/>
  <c r="AK47" i="9"/>
  <c r="AK46" i="9"/>
  <c r="B50" i="9"/>
  <c r="V13" i="9" l="1"/>
  <c r="V14" i="9"/>
  <c r="V12" i="9"/>
  <c r="U14" i="9"/>
  <c r="U13" i="9"/>
  <c r="S14" i="9"/>
  <c r="S13" i="9"/>
  <c r="S12" i="9"/>
  <c r="P5" i="5"/>
  <c r="P6" i="5"/>
  <c r="P7" i="5"/>
  <c r="P8" i="5"/>
  <c r="P9" i="5"/>
  <c r="P10" i="5"/>
  <c r="P11" i="5"/>
  <c r="P12" i="5"/>
  <c r="P13" i="5"/>
  <c r="P14" i="5"/>
  <c r="P15" i="5"/>
  <c r="P16" i="5"/>
  <c r="P17" i="5"/>
  <c r="P18" i="5"/>
  <c r="P19" i="5"/>
  <c r="P20" i="5"/>
  <c r="P21" i="5"/>
  <c r="P22" i="5"/>
  <c r="P23" i="5"/>
  <c r="P24" i="5"/>
  <c r="P25" i="5"/>
  <c r="P26" i="5"/>
  <c r="P27" i="5"/>
  <c r="P28" i="5"/>
  <c r="O5" i="5"/>
  <c r="O6" i="5"/>
  <c r="O7" i="5"/>
  <c r="O8" i="5"/>
  <c r="O9" i="5"/>
  <c r="O10" i="5"/>
  <c r="O11" i="5"/>
  <c r="O12" i="5"/>
  <c r="O13" i="5"/>
  <c r="O14" i="5"/>
  <c r="O15" i="5"/>
  <c r="O16" i="5"/>
  <c r="O17" i="5"/>
  <c r="O18" i="5"/>
  <c r="O19" i="5"/>
  <c r="O20" i="5"/>
  <c r="O21" i="5"/>
  <c r="O22" i="5"/>
  <c r="O23" i="5"/>
  <c r="O24" i="5"/>
  <c r="O25" i="5"/>
  <c r="O26" i="5"/>
  <c r="O27" i="5"/>
  <c r="O28" i="5"/>
  <c r="N5" i="5"/>
  <c r="N6" i="5"/>
  <c r="N7" i="5"/>
  <c r="N8" i="5"/>
  <c r="N9" i="5"/>
  <c r="N10" i="5"/>
  <c r="N11" i="5"/>
  <c r="N12" i="5"/>
  <c r="N13" i="5"/>
  <c r="N14" i="5"/>
  <c r="N15" i="5"/>
  <c r="N16" i="5"/>
  <c r="N17" i="5"/>
  <c r="N18" i="5"/>
  <c r="N19" i="5"/>
  <c r="N20" i="5"/>
  <c r="N21" i="5"/>
  <c r="N22" i="5"/>
  <c r="N23" i="5"/>
  <c r="N24" i="5"/>
  <c r="N25" i="5"/>
  <c r="N26" i="5"/>
  <c r="N27" i="5"/>
  <c r="N28" i="5"/>
  <c r="M5" i="5"/>
  <c r="M6" i="5"/>
  <c r="M7" i="5"/>
  <c r="M8" i="5"/>
  <c r="M9" i="5"/>
  <c r="M10" i="5"/>
  <c r="M11" i="5"/>
  <c r="M12" i="5"/>
  <c r="M13" i="5"/>
  <c r="M14" i="5"/>
  <c r="M15" i="5"/>
  <c r="M16" i="5"/>
  <c r="M17" i="5"/>
  <c r="M18" i="5"/>
  <c r="M19" i="5"/>
  <c r="M20" i="5"/>
  <c r="M21" i="5"/>
  <c r="M22" i="5"/>
  <c r="M23" i="5"/>
  <c r="M24" i="5"/>
  <c r="M25" i="5"/>
  <c r="M26" i="5"/>
  <c r="M27" i="5"/>
  <c r="M28" i="5"/>
  <c r="N4" i="5"/>
  <c r="O4" i="5"/>
  <c r="P4" i="5"/>
  <c r="C19" i="9"/>
  <c r="B19" i="9" l="1"/>
  <c r="AK54" i="9" l="1"/>
  <c r="AL54" i="9" s="1"/>
  <c r="AK53" i="9"/>
  <c r="AL53" i="9" s="1"/>
  <c r="AK55" i="9"/>
  <c r="AL55" i="9" s="1"/>
  <c r="N14" i="9" l="1"/>
  <c r="I67" i="9" l="1"/>
  <c r="G67" i="9"/>
  <c r="H67" i="9"/>
  <c r="F67" i="9"/>
  <c r="Q50" i="9" l="1"/>
  <c r="Q51" i="9"/>
  <c r="P50" i="9"/>
  <c r="P51" i="9"/>
  <c r="O50" i="9"/>
  <c r="O51" i="9"/>
  <c r="N50" i="9"/>
  <c r="N51" i="9"/>
  <c r="N52" i="9"/>
  <c r="Q49" i="9"/>
  <c r="P49" i="9"/>
  <c r="O49" i="9"/>
  <c r="N49" i="9"/>
  <c r="R50" i="9" l="1"/>
  <c r="AK41" i="5" s="1"/>
  <c r="R51" i="9"/>
  <c r="AK42" i="5" s="1"/>
  <c r="R49" i="9"/>
  <c r="AK40" i="5" s="1"/>
  <c r="AB58" i="9"/>
  <c r="AF40" i="5"/>
  <c r="AB70" i="9"/>
  <c r="AB69" i="9"/>
  <c r="AB68" i="9"/>
  <c r="AB67" i="9"/>
  <c r="AE60" i="9"/>
  <c r="AD60" i="9"/>
  <c r="AC60" i="9"/>
  <c r="AB60" i="9"/>
  <c r="AE59" i="9"/>
  <c r="AD59" i="9"/>
  <c r="AC59" i="9"/>
  <c r="AB59" i="9"/>
  <c r="AE58" i="9"/>
  <c r="AD58" i="9"/>
  <c r="AC58" i="9"/>
  <c r="AE57" i="9"/>
  <c r="AD57" i="9"/>
  <c r="AD61" i="9" s="1"/>
  <c r="AC57" i="9"/>
  <c r="AB57" i="9"/>
  <c r="Y16" i="9"/>
  <c r="AC42" i="5"/>
  <c r="AD42" i="5" s="1"/>
  <c r="AC43" i="5"/>
  <c r="AC44" i="5"/>
  <c r="AD44" i="5" s="1"/>
  <c r="AC45" i="5"/>
  <c r="AC46" i="5"/>
  <c r="AD46" i="5" s="1"/>
  <c r="AC47" i="5"/>
  <c r="AD47" i="5" s="1"/>
  <c r="AC48" i="5"/>
  <c r="AD48" i="5" s="1"/>
  <c r="AC49" i="5"/>
  <c r="AD49" i="5" s="1"/>
  <c r="AC50" i="5"/>
  <c r="AD50" i="5" s="1"/>
  <c r="AC51" i="5"/>
  <c r="AC52" i="5"/>
  <c r="AD52" i="5" s="1"/>
  <c r="AC53" i="5"/>
  <c r="AD53" i="5" s="1"/>
  <c r="AC54" i="5"/>
  <c r="AD54" i="5" s="1"/>
  <c r="AC55" i="5"/>
  <c r="AD55" i="5" s="1"/>
  <c r="AC56" i="5"/>
  <c r="AD56" i="5" s="1"/>
  <c r="AC57" i="5"/>
  <c r="AD57" i="5" s="1"/>
  <c r="AC58" i="5"/>
  <c r="AC59" i="5"/>
  <c r="AD59" i="5" s="1"/>
  <c r="AC60" i="5"/>
  <c r="AD60" i="5" s="1"/>
  <c r="AC61" i="5"/>
  <c r="AD61" i="5" s="1"/>
  <c r="AC62" i="5"/>
  <c r="AD62" i="5" s="1"/>
  <c r="AC63" i="5"/>
  <c r="AD63" i="5" s="1"/>
  <c r="AC64" i="5"/>
  <c r="AD64" i="5" s="1"/>
  <c r="AC41" i="5"/>
  <c r="AD41" i="5" s="1"/>
  <c r="U42" i="5"/>
  <c r="V42" i="5" s="1"/>
  <c r="U43" i="5"/>
  <c r="V43" i="5" s="1"/>
  <c r="U44" i="5"/>
  <c r="V44" i="5" s="1"/>
  <c r="U45" i="5"/>
  <c r="V45" i="5" s="1"/>
  <c r="U46" i="5"/>
  <c r="V46" i="5" s="1"/>
  <c r="U47" i="5"/>
  <c r="V47" i="5" s="1"/>
  <c r="U48" i="5"/>
  <c r="V48" i="5" s="1"/>
  <c r="U49" i="5"/>
  <c r="V49" i="5" s="1"/>
  <c r="U50" i="5"/>
  <c r="V50" i="5" s="1"/>
  <c r="U51" i="5"/>
  <c r="V51" i="5" s="1"/>
  <c r="U52" i="5"/>
  <c r="V52" i="5" s="1"/>
  <c r="U53" i="5"/>
  <c r="V53" i="5" s="1"/>
  <c r="U54" i="5"/>
  <c r="V54" i="5" s="1"/>
  <c r="U55" i="5"/>
  <c r="V55" i="5" s="1"/>
  <c r="U56" i="5"/>
  <c r="V56" i="5" s="1"/>
  <c r="U57" i="5"/>
  <c r="V57" i="5" s="1"/>
  <c r="U58" i="5"/>
  <c r="V58" i="5" s="1"/>
  <c r="U59" i="5"/>
  <c r="U60" i="5"/>
  <c r="U61" i="5"/>
  <c r="U62" i="5"/>
  <c r="V62" i="5" s="1"/>
  <c r="U63" i="5"/>
  <c r="V63" i="5" s="1"/>
  <c r="U64" i="5"/>
  <c r="V64" i="5" s="1"/>
  <c r="U41" i="5"/>
  <c r="V41" i="5" s="1"/>
  <c r="M42" i="5"/>
  <c r="N42" i="5" s="1"/>
  <c r="M43" i="5"/>
  <c r="M44" i="5"/>
  <c r="N44" i="5" s="1"/>
  <c r="M45" i="5"/>
  <c r="N45" i="5" s="1"/>
  <c r="M46" i="5"/>
  <c r="N46" i="5" s="1"/>
  <c r="M47" i="5"/>
  <c r="N47" i="5" s="1"/>
  <c r="M48" i="5"/>
  <c r="N48" i="5" s="1"/>
  <c r="M49" i="5"/>
  <c r="N49" i="5" s="1"/>
  <c r="M50" i="5"/>
  <c r="N50" i="5" s="1"/>
  <c r="M51" i="5"/>
  <c r="N51" i="5" s="1"/>
  <c r="M52" i="5"/>
  <c r="N52" i="5" s="1"/>
  <c r="M53" i="5"/>
  <c r="N53" i="5" s="1"/>
  <c r="M54" i="5"/>
  <c r="N54" i="5" s="1"/>
  <c r="M55" i="5"/>
  <c r="N55" i="5" s="1"/>
  <c r="M56" i="5"/>
  <c r="N56" i="5" s="1"/>
  <c r="M57" i="5"/>
  <c r="N57" i="5" s="1"/>
  <c r="M58" i="5"/>
  <c r="N58" i="5" s="1"/>
  <c r="M59" i="5"/>
  <c r="M60" i="5"/>
  <c r="M61" i="5"/>
  <c r="N61" i="5" s="1"/>
  <c r="M62" i="5"/>
  <c r="N62" i="5" s="1"/>
  <c r="M63" i="5"/>
  <c r="N63" i="5" s="1"/>
  <c r="M64" i="5"/>
  <c r="N64" i="5" s="1"/>
  <c r="M41" i="5"/>
  <c r="N41" i="5" s="1"/>
  <c r="F41" i="5"/>
  <c r="AD43" i="5"/>
  <c r="AD45" i="5"/>
  <c r="AD51" i="5"/>
  <c r="AD58" i="5"/>
  <c r="AD40" i="5"/>
  <c r="V59" i="5"/>
  <c r="V60" i="5"/>
  <c r="V61" i="5"/>
  <c r="V40" i="5"/>
  <c r="X40" i="5" s="1"/>
  <c r="F40" i="5"/>
  <c r="H40" i="5" s="1"/>
  <c r="N43" i="5"/>
  <c r="N59" i="5"/>
  <c r="N60" i="5"/>
  <c r="N40" i="5"/>
  <c r="E42" i="5"/>
  <c r="F42" i="5" s="1"/>
  <c r="E43" i="5"/>
  <c r="F43" i="5" s="1"/>
  <c r="E44" i="5"/>
  <c r="F44" i="5" s="1"/>
  <c r="E45" i="5"/>
  <c r="F45" i="5" s="1"/>
  <c r="E46" i="5"/>
  <c r="F46" i="5" s="1"/>
  <c r="E47" i="5"/>
  <c r="F47" i="5" s="1"/>
  <c r="E48" i="5"/>
  <c r="F48" i="5" s="1"/>
  <c r="E49" i="5"/>
  <c r="F49" i="5" s="1"/>
  <c r="E50" i="5"/>
  <c r="F50" i="5" s="1"/>
  <c r="E51" i="5"/>
  <c r="F51" i="5" s="1"/>
  <c r="E52" i="5"/>
  <c r="F52" i="5" s="1"/>
  <c r="E53" i="5"/>
  <c r="F53" i="5" s="1"/>
  <c r="E54" i="5"/>
  <c r="F54" i="5" s="1"/>
  <c r="E55" i="5"/>
  <c r="F55" i="5" s="1"/>
  <c r="E56" i="5"/>
  <c r="F56" i="5" s="1"/>
  <c r="E57" i="5"/>
  <c r="F57" i="5" s="1"/>
  <c r="E58" i="5"/>
  <c r="F58" i="5" s="1"/>
  <c r="E59" i="5"/>
  <c r="F59" i="5" s="1"/>
  <c r="E60" i="5"/>
  <c r="F60" i="5" s="1"/>
  <c r="E61" i="5"/>
  <c r="F61" i="5" s="1"/>
  <c r="E62" i="5"/>
  <c r="F62" i="5" s="1"/>
  <c r="E63" i="5"/>
  <c r="F63" i="5" s="1"/>
  <c r="E64" i="5"/>
  <c r="F64" i="5" s="1"/>
  <c r="I66" i="9"/>
  <c r="G63" i="9"/>
  <c r="G66" i="9" s="1"/>
  <c r="H63" i="9"/>
  <c r="H66" i="9" s="1"/>
  <c r="I63" i="9"/>
  <c r="F63" i="9"/>
  <c r="F66" i="9" s="1"/>
  <c r="N48" i="1"/>
  <c r="O48" i="1"/>
  <c r="P48" i="1"/>
  <c r="M48" i="1"/>
  <c r="X11" i="9"/>
  <c r="X10" i="9"/>
  <c r="Y8" i="9"/>
  <c r="AQ8" i="9" s="1"/>
  <c r="Z8" i="9"/>
  <c r="AR8" i="9" s="1"/>
  <c r="AK8" i="9" s="1"/>
  <c r="AE9" i="9" s="1"/>
  <c r="AA8" i="9"/>
  <c r="AS8" i="9" s="1"/>
  <c r="AL8" i="9" s="1"/>
  <c r="AF9" i="9" s="1"/>
  <c r="X8" i="9"/>
  <c r="AP8" i="9" s="1"/>
  <c r="AV8" i="9" s="1"/>
  <c r="X9" i="9"/>
  <c r="AA10" i="9"/>
  <c r="AA11" i="9"/>
  <c r="AA12" i="9"/>
  <c r="AA13" i="9"/>
  <c r="AA14" i="9"/>
  <c r="AA15" i="9"/>
  <c r="AA16" i="9"/>
  <c r="AA17" i="9"/>
  <c r="AA18" i="9"/>
  <c r="AA19" i="9"/>
  <c r="AA20" i="9"/>
  <c r="AA21" i="9"/>
  <c r="AA22" i="9"/>
  <c r="AA23" i="9"/>
  <c r="AA24" i="9"/>
  <c r="AA25" i="9"/>
  <c r="AA26" i="9"/>
  <c r="AA27" i="9"/>
  <c r="AA28" i="9"/>
  <c r="AA29" i="9"/>
  <c r="AA30" i="9"/>
  <c r="AA31" i="9"/>
  <c r="AA32" i="9"/>
  <c r="Z10" i="9"/>
  <c r="Z11" i="9"/>
  <c r="Z12" i="9"/>
  <c r="Z13" i="9"/>
  <c r="Z14" i="9"/>
  <c r="Z15" i="9"/>
  <c r="Z16" i="9"/>
  <c r="Z17" i="9"/>
  <c r="Z18" i="9"/>
  <c r="Z19" i="9"/>
  <c r="Z20" i="9"/>
  <c r="Z21" i="9"/>
  <c r="Z22" i="9"/>
  <c r="Z23" i="9"/>
  <c r="Z24" i="9"/>
  <c r="Z25" i="9"/>
  <c r="Z26" i="9"/>
  <c r="Z27" i="9"/>
  <c r="Z28" i="9"/>
  <c r="Z29" i="9"/>
  <c r="Z30" i="9"/>
  <c r="Z31" i="9"/>
  <c r="Z32" i="9"/>
  <c r="Y10" i="9"/>
  <c r="Y11" i="9"/>
  <c r="Y15" i="9"/>
  <c r="Y17" i="9"/>
  <c r="Y18" i="9"/>
  <c r="Y19" i="9"/>
  <c r="Y20" i="9"/>
  <c r="Y21" i="9"/>
  <c r="Y22" i="9"/>
  <c r="Y23" i="9"/>
  <c r="Y24" i="9"/>
  <c r="Y25" i="9"/>
  <c r="Y26" i="9"/>
  <c r="Y27" i="9"/>
  <c r="Y28" i="9"/>
  <c r="Y29" i="9"/>
  <c r="Y30" i="9"/>
  <c r="Y31" i="9"/>
  <c r="Y32" i="9"/>
  <c r="X12" i="9"/>
  <c r="X13" i="9"/>
  <c r="X14" i="9"/>
  <c r="X15" i="9"/>
  <c r="X16" i="9"/>
  <c r="X17" i="9"/>
  <c r="X18" i="9"/>
  <c r="X19" i="9"/>
  <c r="X20" i="9"/>
  <c r="X21" i="9"/>
  <c r="X22" i="9"/>
  <c r="X23" i="9"/>
  <c r="X24" i="9"/>
  <c r="X25" i="9"/>
  <c r="X26" i="9"/>
  <c r="X27" i="9"/>
  <c r="X28" i="9"/>
  <c r="X29" i="9"/>
  <c r="X30" i="9"/>
  <c r="X31" i="9"/>
  <c r="X32" i="9"/>
  <c r="Y9" i="9"/>
  <c r="Z9" i="9"/>
  <c r="AA9" i="9"/>
  <c r="M83" i="1"/>
  <c r="M82" i="1"/>
  <c r="M81" i="1"/>
  <c r="M80" i="1"/>
  <c r="AG8" i="9"/>
  <c r="P74" i="1"/>
  <c r="N74" i="1"/>
  <c r="O74" i="1"/>
  <c r="M74" i="1"/>
  <c r="P71" i="1"/>
  <c r="P72" i="1"/>
  <c r="P73" i="1"/>
  <c r="P70" i="1"/>
  <c r="O71" i="1"/>
  <c r="O72" i="1"/>
  <c r="O73" i="1"/>
  <c r="O70" i="1"/>
  <c r="N71" i="1"/>
  <c r="N72" i="1"/>
  <c r="N73" i="1"/>
  <c r="N70" i="1"/>
  <c r="M72" i="1"/>
  <c r="M71" i="1"/>
  <c r="M73" i="1"/>
  <c r="M70" i="1"/>
  <c r="B60" i="1"/>
  <c r="AB72" i="9" l="1"/>
  <c r="AC61" i="9"/>
  <c r="AX8" i="9"/>
  <c r="Y40" i="5" s="1"/>
  <c r="AJ8" i="9"/>
  <c r="AD9" i="9" s="1"/>
  <c r="AW8" i="9"/>
  <c r="Q40" i="5" s="1"/>
  <c r="AE61" i="9"/>
  <c r="AB61" i="9"/>
  <c r="AY8" i="9"/>
  <c r="AG40" i="5" s="1"/>
  <c r="P40" i="5"/>
  <c r="I40" i="5"/>
  <c r="M85" i="1"/>
  <c r="AI8" i="9"/>
  <c r="AC9" i="9" s="1"/>
  <c r="AM8" i="9" l="1"/>
  <c r="AI40" i="5" s="1"/>
  <c r="AM40" i="5" s="1"/>
  <c r="AG9" i="9"/>
  <c r="Q17" i="9" l="1"/>
  <c r="Q55" i="9" s="1"/>
  <c r="P17" i="9"/>
  <c r="P55" i="9" s="1"/>
  <c r="O17" i="9"/>
  <c r="O55" i="9" s="1"/>
  <c r="N17" i="9"/>
  <c r="N55" i="9" s="1"/>
  <c r="Q16" i="9"/>
  <c r="Q54" i="9" s="1"/>
  <c r="P16" i="9"/>
  <c r="P54" i="9" s="1"/>
  <c r="O16" i="9"/>
  <c r="O54" i="9" s="1"/>
  <c r="N16" i="9"/>
  <c r="N54" i="9" s="1"/>
  <c r="Q15" i="9"/>
  <c r="Q53" i="9" s="1"/>
  <c r="P15" i="9"/>
  <c r="P53" i="9" s="1"/>
  <c r="O15" i="9"/>
  <c r="O53" i="9" s="1"/>
  <c r="N15" i="9"/>
  <c r="N53" i="9" s="1"/>
  <c r="Q14" i="9"/>
  <c r="Q52" i="9" s="1"/>
  <c r="P14" i="9"/>
  <c r="P52" i="9" s="1"/>
  <c r="O14" i="9"/>
  <c r="O52" i="9" s="1"/>
  <c r="C20" i="9"/>
  <c r="E19" i="9"/>
  <c r="D19" i="9"/>
  <c r="B20" i="9"/>
  <c r="C21" i="9"/>
  <c r="C22" i="9"/>
  <c r="E20" i="9"/>
  <c r="D20" i="9"/>
  <c r="D21" i="9"/>
  <c r="B21" i="9"/>
  <c r="B22" i="9"/>
  <c r="B23" i="9"/>
  <c r="C23" i="9"/>
  <c r="C24" i="9"/>
  <c r="C25" i="9"/>
  <c r="E21" i="9"/>
  <c r="D22" i="9"/>
  <c r="B24" i="9"/>
  <c r="C26" i="9"/>
  <c r="E22" i="9"/>
  <c r="E23" i="9"/>
  <c r="D23" i="9"/>
  <c r="B25" i="9"/>
  <c r="C27" i="9"/>
  <c r="E24" i="9"/>
  <c r="D24" i="9"/>
  <c r="B26" i="9"/>
  <c r="C28" i="9"/>
  <c r="C29" i="9"/>
  <c r="C30" i="9"/>
  <c r="C31" i="9"/>
  <c r="E25" i="9"/>
  <c r="D25" i="9"/>
  <c r="B27" i="9"/>
  <c r="C32" i="9"/>
  <c r="E26" i="9"/>
  <c r="E27" i="9"/>
  <c r="D26" i="9"/>
  <c r="D27" i="9"/>
  <c r="D28" i="9"/>
  <c r="D29" i="9"/>
  <c r="B28" i="9"/>
  <c r="C33" i="9"/>
  <c r="C34" i="9"/>
  <c r="E28" i="9"/>
  <c r="D30" i="9"/>
  <c r="B29" i="9"/>
  <c r="B30" i="9"/>
  <c r="C35" i="9"/>
  <c r="E29" i="9"/>
  <c r="E30" i="9"/>
  <c r="E31" i="9"/>
  <c r="D31" i="9"/>
  <c r="D32" i="9"/>
  <c r="B31" i="9"/>
  <c r="C36" i="9"/>
  <c r="E32" i="9"/>
  <c r="D33" i="9"/>
  <c r="D34" i="9"/>
  <c r="B32" i="9"/>
  <c r="C37" i="9"/>
  <c r="C38" i="9"/>
  <c r="E33" i="9"/>
  <c r="D35" i="9"/>
  <c r="D36" i="9"/>
  <c r="B33" i="9"/>
  <c r="B34" i="9"/>
  <c r="B35" i="9"/>
  <c r="C39" i="9"/>
  <c r="C40" i="9"/>
  <c r="E34" i="9"/>
  <c r="D37" i="9"/>
  <c r="B36" i="9"/>
  <c r="C41" i="9"/>
  <c r="C42" i="9" s="1"/>
  <c r="C43" i="9"/>
  <c r="C44" i="9" s="1"/>
  <c r="E35" i="9"/>
  <c r="E36" i="9"/>
  <c r="D38" i="9"/>
  <c r="D39" i="9"/>
  <c r="D40" i="9"/>
  <c r="D41" i="9"/>
  <c r="D42" i="9" s="1"/>
  <c r="B37" i="9"/>
  <c r="E37" i="9"/>
  <c r="B38" i="9"/>
  <c r="B39" i="9"/>
  <c r="B40" i="9"/>
  <c r="E38" i="9"/>
  <c r="E39" i="9"/>
  <c r="E40" i="9"/>
  <c r="E41" i="9" s="1"/>
  <c r="B41" i="9"/>
  <c r="B42" i="9"/>
  <c r="E42" i="9"/>
  <c r="E43" i="9" s="1"/>
  <c r="B43" i="9"/>
  <c r="B44" i="9"/>
  <c r="B45" i="9"/>
  <c r="B46" i="9"/>
  <c r="N19" i="9" l="1"/>
  <c r="N57" i="9" s="1"/>
  <c r="T14" i="9"/>
  <c r="Y14" i="9" s="1"/>
  <c r="T13" i="9"/>
  <c r="Y13" i="9" s="1"/>
  <c r="Y12" i="9"/>
  <c r="R54" i="9"/>
  <c r="AK45" i="5" s="1"/>
  <c r="R52" i="9"/>
  <c r="AK43" i="5" s="1"/>
  <c r="R53" i="9"/>
  <c r="AK44" i="5" s="1"/>
  <c r="R55" i="9"/>
  <c r="AK46" i="5" s="1"/>
  <c r="AR9" i="9"/>
  <c r="W41" i="5" s="1"/>
  <c r="X41" i="5" s="1"/>
  <c r="N18" i="9"/>
  <c r="N56" i="9" s="1"/>
  <c r="AQ9" i="9"/>
  <c r="AW9" i="9" s="1"/>
  <c r="Q41" i="5" s="1"/>
  <c r="AS9" i="9"/>
  <c r="AP9" i="9"/>
  <c r="N29" i="9"/>
  <c r="N67" i="9" s="1"/>
  <c r="N76" i="9"/>
  <c r="P76" i="9"/>
  <c r="Q76" i="9"/>
  <c r="O76" i="9"/>
  <c r="N37" i="9"/>
  <c r="N75" i="9" s="1"/>
  <c r="Q37" i="9"/>
  <c r="Q75" i="9" s="1"/>
  <c r="P37" i="9"/>
  <c r="P75" i="9" s="1"/>
  <c r="O37" i="9"/>
  <c r="O75" i="9" s="1"/>
  <c r="P36" i="9"/>
  <c r="P74" i="9" s="1"/>
  <c r="O36" i="9"/>
  <c r="O74" i="9" s="1"/>
  <c r="Q36" i="9"/>
  <c r="Q74" i="9" s="1"/>
  <c r="N36" i="9"/>
  <c r="N74" i="9" s="1"/>
  <c r="P35" i="9"/>
  <c r="P73" i="9" s="1"/>
  <c r="O35" i="9"/>
  <c r="O73" i="9" s="1"/>
  <c r="N35" i="9"/>
  <c r="N73" i="9" s="1"/>
  <c r="Q35" i="9"/>
  <c r="Q73" i="9" s="1"/>
  <c r="Q34" i="9"/>
  <c r="Q72" i="9" s="1"/>
  <c r="P34" i="9"/>
  <c r="P72" i="9" s="1"/>
  <c r="O34" i="9"/>
  <c r="O72" i="9" s="1"/>
  <c r="N34" i="9"/>
  <c r="N72" i="9" s="1"/>
  <c r="O33" i="9"/>
  <c r="O71" i="9" s="1"/>
  <c r="N33" i="9"/>
  <c r="N71" i="9" s="1"/>
  <c r="Q33" i="9"/>
  <c r="Q71" i="9" s="1"/>
  <c r="P33" i="9"/>
  <c r="P71" i="9" s="1"/>
  <c r="N32" i="9"/>
  <c r="N70" i="9" s="1"/>
  <c r="Q32" i="9"/>
  <c r="Q70" i="9" s="1"/>
  <c r="O32" i="9"/>
  <c r="O70" i="9" s="1"/>
  <c r="P32" i="9"/>
  <c r="P70" i="9" s="1"/>
  <c r="Q31" i="9"/>
  <c r="Q69" i="9" s="1"/>
  <c r="P31" i="9"/>
  <c r="P69" i="9" s="1"/>
  <c r="O31" i="9"/>
  <c r="O69" i="9" s="1"/>
  <c r="N31" i="9"/>
  <c r="N69" i="9" s="1"/>
  <c r="N30" i="9"/>
  <c r="N68" i="9" s="1"/>
  <c r="P30" i="9"/>
  <c r="P68" i="9" s="1"/>
  <c r="Q30" i="9"/>
  <c r="Q68" i="9" s="1"/>
  <c r="O30" i="9"/>
  <c r="O68" i="9" s="1"/>
  <c r="Q29" i="9"/>
  <c r="Q67" i="9" s="1"/>
  <c r="P29" i="9"/>
  <c r="P67" i="9" s="1"/>
  <c r="O29" i="9"/>
  <c r="O67" i="9" s="1"/>
  <c r="P28" i="9"/>
  <c r="P66" i="9" s="1"/>
  <c r="Q28" i="9"/>
  <c r="Q66" i="9" s="1"/>
  <c r="O28" i="9"/>
  <c r="O66" i="9" s="1"/>
  <c r="N28" i="9"/>
  <c r="N66" i="9" s="1"/>
  <c r="P27" i="9"/>
  <c r="P65" i="9" s="1"/>
  <c r="O27" i="9"/>
  <c r="O65" i="9" s="1"/>
  <c r="N27" i="9"/>
  <c r="N65" i="9" s="1"/>
  <c r="Q27" i="9"/>
  <c r="Q65" i="9" s="1"/>
  <c r="Q26" i="9"/>
  <c r="Q64" i="9" s="1"/>
  <c r="P26" i="9"/>
  <c r="P64" i="9" s="1"/>
  <c r="O26" i="9"/>
  <c r="O64" i="9" s="1"/>
  <c r="N26" i="9"/>
  <c r="N64" i="9" s="1"/>
  <c r="O25" i="9"/>
  <c r="O63" i="9" s="1"/>
  <c r="Q25" i="9"/>
  <c r="Q63" i="9" s="1"/>
  <c r="P25" i="9"/>
  <c r="P63" i="9" s="1"/>
  <c r="N25" i="9"/>
  <c r="N63" i="9" s="1"/>
  <c r="O24" i="9"/>
  <c r="O62" i="9" s="1"/>
  <c r="N24" i="9"/>
  <c r="N62" i="9" s="1"/>
  <c r="Q24" i="9"/>
  <c r="Q62" i="9" s="1"/>
  <c r="P24" i="9"/>
  <c r="P62" i="9" s="1"/>
  <c r="Q23" i="9"/>
  <c r="Q61" i="9" s="1"/>
  <c r="P23" i="9"/>
  <c r="P61" i="9" s="1"/>
  <c r="O23" i="9"/>
  <c r="O61" i="9" s="1"/>
  <c r="N23" i="9"/>
  <c r="N61" i="9" s="1"/>
  <c r="N22" i="9"/>
  <c r="N60" i="9" s="1"/>
  <c r="Q22" i="9"/>
  <c r="Q60" i="9" s="1"/>
  <c r="P22" i="9"/>
  <c r="P60" i="9" s="1"/>
  <c r="O22" i="9"/>
  <c r="O60" i="9" s="1"/>
  <c r="O21" i="9"/>
  <c r="O59" i="9" s="1"/>
  <c r="N21" i="9"/>
  <c r="N59" i="9" s="1"/>
  <c r="Q21" i="9"/>
  <c r="Q59" i="9" s="1"/>
  <c r="P21" i="9"/>
  <c r="P59" i="9" s="1"/>
  <c r="O20" i="9"/>
  <c r="O58" i="9" s="1"/>
  <c r="N20" i="9"/>
  <c r="N58" i="9" s="1"/>
  <c r="Q20" i="9"/>
  <c r="Q58" i="9" s="1"/>
  <c r="Q19" i="9"/>
  <c r="Q57" i="9" s="1"/>
  <c r="P19" i="9"/>
  <c r="P57" i="9" s="1"/>
  <c r="O19" i="9"/>
  <c r="O57" i="9" s="1"/>
  <c r="P18" i="9"/>
  <c r="P56" i="9" s="1"/>
  <c r="O18" i="9"/>
  <c r="O56" i="9" s="1"/>
  <c r="Q18" i="9"/>
  <c r="Q56" i="9" s="1"/>
  <c r="B47" i="9"/>
  <c r="D43" i="9"/>
  <c r="C45" i="9"/>
  <c r="E44" i="9"/>
  <c r="D44" i="9"/>
  <c r="C46" i="9"/>
  <c r="E45" i="9"/>
  <c r="E46" i="9" s="1"/>
  <c r="AX9" i="9" l="1"/>
  <c r="Y41" i="5" s="1"/>
  <c r="R72" i="9"/>
  <c r="AK63" i="5" s="1"/>
  <c r="P20" i="9"/>
  <c r="P58" i="9" s="1"/>
  <c r="R58" i="9" s="1"/>
  <c r="AK49" i="5" s="1"/>
  <c r="R66" i="9"/>
  <c r="AK57" i="5" s="1"/>
  <c r="AK9" i="9"/>
  <c r="AE10" i="9" s="1"/>
  <c r="AR10" i="9" s="1"/>
  <c r="W42" i="5" s="1"/>
  <c r="X42" i="5" s="1"/>
  <c r="R74" i="9"/>
  <c r="AL9" i="9"/>
  <c r="AF10" i="9" s="1"/>
  <c r="AE41" i="5"/>
  <c r="AF41" i="5" s="1"/>
  <c r="AJ9" i="9"/>
  <c r="AD10" i="9" s="1"/>
  <c r="AQ10" i="9" s="1"/>
  <c r="O41" i="5"/>
  <c r="P41" i="5" s="1"/>
  <c r="AY9" i="9"/>
  <c r="AG41" i="5" s="1"/>
  <c r="R59" i="9"/>
  <c r="AK50" i="5" s="1"/>
  <c r="R75" i="9"/>
  <c r="R68" i="9"/>
  <c r="AK59" i="5" s="1"/>
  <c r="R70" i="9"/>
  <c r="AK61" i="5" s="1"/>
  <c r="R76" i="9"/>
  <c r="R62" i="9"/>
  <c r="AK53" i="5" s="1"/>
  <c r="R60" i="9"/>
  <c r="AK51" i="5" s="1"/>
  <c r="R69" i="9"/>
  <c r="AK60" i="5" s="1"/>
  <c r="R67" i="9"/>
  <c r="AK58" i="5" s="1"/>
  <c r="R57" i="9"/>
  <c r="AK48" i="5" s="1"/>
  <c r="R61" i="9"/>
  <c r="AK52" i="5" s="1"/>
  <c r="R63" i="9"/>
  <c r="AK54" i="5" s="1"/>
  <c r="R73" i="9"/>
  <c r="AK64" i="5" s="1"/>
  <c r="R56" i="9"/>
  <c r="AK47" i="5" s="1"/>
  <c r="AI9" i="9"/>
  <c r="AC10" i="9" s="1"/>
  <c r="G41" i="5"/>
  <c r="H41" i="5" s="1"/>
  <c r="R64" i="9"/>
  <c r="AK55" i="5" s="1"/>
  <c r="R65" i="9"/>
  <c r="AK56" i="5" s="1"/>
  <c r="R71" i="9"/>
  <c r="AK62" i="5" s="1"/>
  <c r="AX10" i="9"/>
  <c r="Y42" i="5" s="1"/>
  <c r="AV9" i="9"/>
  <c r="I41" i="5" s="1"/>
  <c r="E47" i="9"/>
  <c r="D45" i="9"/>
  <c r="D46" i="9"/>
  <c r="D47" i="9" s="1"/>
  <c r="C47" i="9"/>
  <c r="AK10" i="9" l="1"/>
  <c r="AE11" i="9" s="1"/>
  <c r="AR11" i="9" s="1"/>
  <c r="AK11" i="9" s="1"/>
  <c r="AR12" i="9" s="1"/>
  <c r="W44" i="5" s="1"/>
  <c r="X44" i="5" s="1"/>
  <c r="AS10" i="9"/>
  <c r="AL10" i="9" s="1"/>
  <c r="AF11" i="9" s="1"/>
  <c r="AS11" i="9" s="1"/>
  <c r="AL11" i="9" s="1"/>
  <c r="E50" i="9"/>
  <c r="D50" i="9"/>
  <c r="C50" i="9"/>
  <c r="AJ10" i="9"/>
  <c r="AD11" i="9" s="1"/>
  <c r="O42" i="5"/>
  <c r="P42" i="5" s="1"/>
  <c r="AW10" i="9"/>
  <c r="Q42" i="5" s="1"/>
  <c r="AM9" i="9"/>
  <c r="AI41" i="5" s="1"/>
  <c r="AM41" i="5" s="1"/>
  <c r="W43" i="5"/>
  <c r="X43" i="5" s="1"/>
  <c r="AX11" i="9"/>
  <c r="Y43" i="5" s="1"/>
  <c r="AP10" i="9"/>
  <c r="AQ11" i="9"/>
  <c r="AG10" i="9"/>
  <c r="AY10" i="9" l="1"/>
  <c r="AG42" i="5" s="1"/>
  <c r="AE42" i="5"/>
  <c r="AF42" i="5" s="1"/>
  <c r="AV10" i="9"/>
  <c r="I42" i="5" s="1"/>
  <c r="G42" i="5"/>
  <c r="H42" i="5" s="1"/>
  <c r="AI10" i="9"/>
  <c r="AC11" i="9" s="1"/>
  <c r="AE43" i="5"/>
  <c r="AF43" i="5" s="1"/>
  <c r="AY11" i="9"/>
  <c r="AG43" i="5" s="1"/>
  <c r="AX12" i="9"/>
  <c r="Y44" i="5" s="1"/>
  <c r="AK12" i="9"/>
  <c r="AE13" i="9" s="1"/>
  <c r="AR13" i="9" s="1"/>
  <c r="AX13" i="9" s="1"/>
  <c r="Y45" i="5" s="1"/>
  <c r="AJ11" i="9"/>
  <c r="O43" i="5"/>
  <c r="P43" i="5" s="1"/>
  <c r="AW11" i="9"/>
  <c r="Q43" i="5" s="1"/>
  <c r="AQ12" i="9"/>
  <c r="AS12" i="9"/>
  <c r="AL12" i="9" s="1"/>
  <c r="AF13" i="9" s="1"/>
  <c r="AM10" i="9" l="1"/>
  <c r="AI42" i="5" s="1"/>
  <c r="AM42" i="5" s="1"/>
  <c r="AJ12" i="9"/>
  <c r="AD13" i="9" s="1"/>
  <c r="AQ13" i="9" s="1"/>
  <c r="AW13" i="9" s="1"/>
  <c r="Q45" i="5" s="1"/>
  <c r="AE44" i="5"/>
  <c r="AF44" i="5" s="1"/>
  <c r="AY12" i="9"/>
  <c r="AG44" i="5" s="1"/>
  <c r="AK13" i="9"/>
  <c r="W45" i="5"/>
  <c r="X45" i="5" s="1"/>
  <c r="AW12" i="9"/>
  <c r="Q44" i="5" s="1"/>
  <c r="O44" i="5"/>
  <c r="P44" i="5" s="1"/>
  <c r="AS13" i="9"/>
  <c r="AG11" i="9"/>
  <c r="AP11" i="9"/>
  <c r="G43" i="5" s="1"/>
  <c r="H43" i="5" s="1"/>
  <c r="AJ13" i="9" l="1"/>
  <c r="AD14" i="9" s="1"/>
  <c r="AQ14" i="9" s="1"/>
  <c r="AJ14" i="9" s="1"/>
  <c r="AD15" i="9" s="1"/>
  <c r="AQ15" i="9" s="1"/>
  <c r="AJ15" i="9" s="1"/>
  <c r="AD16" i="9" s="1"/>
  <c r="AE14" i="9"/>
  <c r="AR14" i="9" s="1"/>
  <c r="O45" i="5"/>
  <c r="P45" i="5" s="1"/>
  <c r="AE45" i="5"/>
  <c r="AF45" i="5" s="1"/>
  <c r="AY13" i="9"/>
  <c r="AG45" i="5" s="1"/>
  <c r="AL13" i="9"/>
  <c r="AF14" i="9" s="1"/>
  <c r="AS14" i="9" s="1"/>
  <c r="AI11" i="9"/>
  <c r="AM11" i="9" s="1"/>
  <c r="AI43" i="5" s="1"/>
  <c r="AV11" i="9"/>
  <c r="I43" i="5" s="1"/>
  <c r="O46" i="5" l="1"/>
  <c r="P46" i="5" s="1"/>
  <c r="AW14" i="9"/>
  <c r="Q46" i="5" s="1"/>
  <c r="AC12" i="9"/>
  <c r="AP12" i="9" s="1"/>
  <c r="G44" i="5" s="1"/>
  <c r="H44" i="5" s="1"/>
  <c r="W46" i="5"/>
  <c r="X46" i="5" s="1"/>
  <c r="AK14" i="9"/>
  <c r="AE15" i="9" s="1"/>
  <c r="AR15" i="9" s="1"/>
  <c r="W47" i="5" s="1"/>
  <c r="X47" i="5" s="1"/>
  <c r="AX14" i="9"/>
  <c r="Y46" i="5" s="1"/>
  <c r="AM43" i="5"/>
  <c r="AE46" i="5"/>
  <c r="AF46" i="5" s="1"/>
  <c r="AY14" i="9"/>
  <c r="AG46" i="5" s="1"/>
  <c r="AL14" i="9"/>
  <c r="AF15" i="9" s="1"/>
  <c r="AS15" i="9" s="1"/>
  <c r="AW15" i="9"/>
  <c r="Q47" i="5" s="1"/>
  <c r="O47" i="5"/>
  <c r="P47" i="5" s="1"/>
  <c r="AQ16" i="9"/>
  <c r="AX15" i="9" l="1"/>
  <c r="Y47" i="5" s="1"/>
  <c r="AK15" i="9"/>
  <c r="AE16" i="9" s="1"/>
  <c r="AR16" i="9" s="1"/>
  <c r="W48" i="5" s="1"/>
  <c r="X48" i="5" s="1"/>
  <c r="AL15" i="9"/>
  <c r="AF16" i="9" s="1"/>
  <c r="AS16" i="9" s="1"/>
  <c r="AE47" i="5"/>
  <c r="AF47" i="5" s="1"/>
  <c r="AY15" i="9"/>
  <c r="AG47" i="5" s="1"/>
  <c r="AJ16" i="9"/>
  <c r="AD17" i="9" s="1"/>
  <c r="AQ17" i="9" s="1"/>
  <c r="AJ17" i="9" s="1"/>
  <c r="AD18" i="9" s="1"/>
  <c r="O48" i="5"/>
  <c r="P48" i="5" s="1"/>
  <c r="AW16" i="9"/>
  <c r="Q48" i="5" s="1"/>
  <c r="AI12" i="9"/>
  <c r="AM12" i="9" s="1"/>
  <c r="AI44" i="5" s="1"/>
  <c r="AV12" i="9"/>
  <c r="I44" i="5" s="1"/>
  <c r="AX16" i="9" l="1"/>
  <c r="Y48" i="5" s="1"/>
  <c r="AK16" i="9"/>
  <c r="AE17" i="9" s="1"/>
  <c r="AR17" i="9" s="1"/>
  <c r="AX17" i="9" s="1"/>
  <c r="Y49" i="5" s="1"/>
  <c r="AM44" i="5"/>
  <c r="AL16" i="9"/>
  <c r="AF17" i="9" s="1"/>
  <c r="AS17" i="9" s="1"/>
  <c r="AE48" i="5"/>
  <c r="AF48" i="5" s="1"/>
  <c r="AY16" i="9"/>
  <c r="AG48" i="5" s="1"/>
  <c r="O49" i="5"/>
  <c r="P49" i="5" s="1"/>
  <c r="AW17" i="9"/>
  <c r="Q49" i="5" s="1"/>
  <c r="AC13" i="9"/>
  <c r="AP13" i="9" s="1"/>
  <c r="G45" i="5" s="1"/>
  <c r="H45" i="5" s="1"/>
  <c r="AQ18" i="9"/>
  <c r="AK17" i="9" l="1"/>
  <c r="AE18" i="9" s="1"/>
  <c r="AR18" i="9" s="1"/>
  <c r="W50" i="5" s="1"/>
  <c r="X50" i="5" s="1"/>
  <c r="W49" i="5"/>
  <c r="X49" i="5" s="1"/>
  <c r="AE49" i="5"/>
  <c r="AF49" i="5" s="1"/>
  <c r="AY17" i="9"/>
  <c r="AG49" i="5" s="1"/>
  <c r="AL17" i="9"/>
  <c r="AF18" i="9" s="1"/>
  <c r="AS18" i="9" s="1"/>
  <c r="AJ18" i="9"/>
  <c r="AD19" i="9" s="1"/>
  <c r="AQ19" i="9" s="1"/>
  <c r="AJ19" i="9" s="1"/>
  <c r="AD20" i="9" s="1"/>
  <c r="O50" i="5"/>
  <c r="P50" i="5" s="1"/>
  <c r="AW18" i="9"/>
  <c r="Q50" i="5" s="1"/>
  <c r="AG13" i="9"/>
  <c r="AI13" i="9"/>
  <c r="AC14" i="9" s="1"/>
  <c r="AV13" i="9"/>
  <c r="I45" i="5" s="1"/>
  <c r="AK18" i="9" l="1"/>
  <c r="AE19" i="9" s="1"/>
  <c r="AR19" i="9" s="1"/>
  <c r="W51" i="5" s="1"/>
  <c r="X51" i="5" s="1"/>
  <c r="AX18" i="9"/>
  <c r="Y50" i="5" s="1"/>
  <c r="AL18" i="9"/>
  <c r="AF19" i="9" s="1"/>
  <c r="AS19" i="9" s="1"/>
  <c r="AL19" i="9" s="1"/>
  <c r="AF20" i="9" s="1"/>
  <c r="AM13" i="9"/>
  <c r="AI45" i="5" s="1"/>
  <c r="AM45" i="5" s="1"/>
  <c r="AY18" i="9"/>
  <c r="AG50" i="5" s="1"/>
  <c r="AE50" i="5"/>
  <c r="AF50" i="5" s="1"/>
  <c r="O51" i="5"/>
  <c r="P51" i="5" s="1"/>
  <c r="AW19" i="9"/>
  <c r="Q51" i="5" s="1"/>
  <c r="AG14" i="9"/>
  <c r="AP14" i="9"/>
  <c r="G46" i="5" s="1"/>
  <c r="H46" i="5" s="1"/>
  <c r="AQ20" i="9"/>
  <c r="AJ20" i="9" s="1"/>
  <c r="AD21" i="9" s="1"/>
  <c r="AX19" i="9" l="1"/>
  <c r="Y51" i="5" s="1"/>
  <c r="AK19" i="9"/>
  <c r="AE20" i="9" s="1"/>
  <c r="AR20" i="9" s="1"/>
  <c r="W52" i="5" s="1"/>
  <c r="X52" i="5" s="1"/>
  <c r="AY19" i="9"/>
  <c r="AG51" i="5" s="1"/>
  <c r="AE51" i="5"/>
  <c r="AF51" i="5" s="1"/>
  <c r="AW20" i="9"/>
  <c r="Q52" i="5" s="1"/>
  <c r="O52" i="5"/>
  <c r="P52" i="5" s="1"/>
  <c r="AI14" i="9"/>
  <c r="AC15" i="9" s="1"/>
  <c r="AV14" i="9"/>
  <c r="I46" i="5" s="1"/>
  <c r="AQ21" i="9"/>
  <c r="AJ21" i="9" s="1"/>
  <c r="AD22" i="9" s="1"/>
  <c r="AS20" i="9"/>
  <c r="AL20" i="9" s="1"/>
  <c r="AF21" i="9" s="1"/>
  <c r="AK20" i="9" l="1"/>
  <c r="AE21" i="9" s="1"/>
  <c r="AR21" i="9" s="1"/>
  <c r="AX21" i="9" s="1"/>
  <c r="Y53" i="5" s="1"/>
  <c r="AX20" i="9"/>
  <c r="Y52" i="5" s="1"/>
  <c r="AE52" i="5"/>
  <c r="AF52" i="5" s="1"/>
  <c r="AY20" i="9"/>
  <c r="AG52" i="5" s="1"/>
  <c r="O53" i="5"/>
  <c r="P53" i="5" s="1"/>
  <c r="AW21" i="9"/>
  <c r="Q53" i="5" s="1"/>
  <c r="AM14" i="9"/>
  <c r="AI46" i="5" s="1"/>
  <c r="AM46" i="5" s="1"/>
  <c r="AG15" i="9"/>
  <c r="AP15" i="9"/>
  <c r="G47" i="5" s="1"/>
  <c r="H47" i="5" s="1"/>
  <c r="AS21" i="9"/>
  <c r="AL21" i="9" s="1"/>
  <c r="AF22" i="9" s="1"/>
  <c r="AQ22" i="9"/>
  <c r="AJ22" i="9" s="1"/>
  <c r="AD23" i="9" s="1"/>
  <c r="AK21" i="9" l="1"/>
  <c r="AE22" i="9" s="1"/>
  <c r="AR22" i="9" s="1"/>
  <c r="AX22" i="9" s="1"/>
  <c r="Y54" i="5" s="1"/>
  <c r="W53" i="5"/>
  <c r="X53" i="5" s="1"/>
  <c r="W54" i="5"/>
  <c r="X54" i="5" s="1"/>
  <c r="AK22" i="9"/>
  <c r="AE23" i="9" s="1"/>
  <c r="AR23" i="9" s="1"/>
  <c r="AX23" i="9" s="1"/>
  <c r="Y55" i="5" s="1"/>
  <c r="AE53" i="5"/>
  <c r="AF53" i="5" s="1"/>
  <c r="AY21" i="9"/>
  <c r="AG53" i="5" s="1"/>
  <c r="AW22" i="9"/>
  <c r="Q54" i="5" s="1"/>
  <c r="O54" i="5"/>
  <c r="P54" i="5" s="1"/>
  <c r="AI15" i="9"/>
  <c r="AC16" i="9" s="1"/>
  <c r="AV15" i="9"/>
  <c r="I47" i="5" s="1"/>
  <c r="AS22" i="9"/>
  <c r="AQ23" i="9"/>
  <c r="W55" i="5" l="1"/>
  <c r="X55" i="5" s="1"/>
  <c r="AK23" i="9"/>
  <c r="AE24" i="9" s="1"/>
  <c r="AR24" i="9" s="1"/>
  <c r="AK24" i="9" s="1"/>
  <c r="AE25" i="9" s="1"/>
  <c r="AR25" i="9" s="1"/>
  <c r="AM15" i="9"/>
  <c r="AI47" i="5" s="1"/>
  <c r="AM47" i="5" s="1"/>
  <c r="AE54" i="5"/>
  <c r="AF54" i="5" s="1"/>
  <c r="AY22" i="9"/>
  <c r="AG54" i="5" s="1"/>
  <c r="AL22" i="9"/>
  <c r="AF23" i="9" s="1"/>
  <c r="AS23" i="9" s="1"/>
  <c r="AJ23" i="9"/>
  <c r="AD24" i="9" s="1"/>
  <c r="AW23" i="9"/>
  <c r="Q55" i="5" s="1"/>
  <c r="O55" i="5"/>
  <c r="P55" i="5" s="1"/>
  <c r="AP16" i="9"/>
  <c r="AG16" i="9"/>
  <c r="AQ24" i="9" l="1"/>
  <c r="AJ24" i="9" s="1"/>
  <c r="AD25" i="9" s="1"/>
  <c r="AE55" i="5"/>
  <c r="AF55" i="5" s="1"/>
  <c r="AY23" i="9"/>
  <c r="AG55" i="5" s="1"/>
  <c r="AL23" i="9"/>
  <c r="AF24" i="9" s="1"/>
  <c r="AS24" i="9" s="1"/>
  <c r="AK25" i="9"/>
  <c r="AE26" i="9" s="1"/>
  <c r="W57" i="5"/>
  <c r="X57" i="5" s="1"/>
  <c r="AX25" i="9"/>
  <c r="Y57" i="5" s="1"/>
  <c r="AX24" i="9"/>
  <c r="Y56" i="5" s="1"/>
  <c r="W56" i="5"/>
  <c r="X56" i="5" s="1"/>
  <c r="AV16" i="9"/>
  <c r="I48" i="5" s="1"/>
  <c r="G48" i="5"/>
  <c r="H48" i="5" s="1"/>
  <c r="AI16" i="9"/>
  <c r="AC17" i="9" s="1"/>
  <c r="AM16" i="9" l="1"/>
  <c r="AI48" i="5" s="1"/>
  <c r="AM48" i="5" s="1"/>
  <c r="AW24" i="9"/>
  <c r="Q56" i="5" s="1"/>
  <c r="O56" i="5"/>
  <c r="P56" i="5" s="1"/>
  <c r="AQ25" i="9"/>
  <c r="AW25" i="9" s="1"/>
  <c r="Q57" i="5" s="1"/>
  <c r="AL24" i="9"/>
  <c r="AF25" i="9" s="1"/>
  <c r="AS25" i="9" s="1"/>
  <c r="AL25" i="9" s="1"/>
  <c r="AF26" i="9" s="1"/>
  <c r="AE56" i="5"/>
  <c r="AF56" i="5" s="1"/>
  <c r="AY24" i="9"/>
  <c r="AG56" i="5" s="1"/>
  <c r="AR26" i="9"/>
  <c r="AK26" i="9" s="1"/>
  <c r="AE27" i="9" s="1"/>
  <c r="AP17" i="9"/>
  <c r="G49" i="5" s="1"/>
  <c r="H49" i="5" s="1"/>
  <c r="AG17" i="9"/>
  <c r="AJ25" i="9" l="1"/>
  <c r="AD26" i="9" s="1"/>
  <c r="AQ26" i="9" s="1"/>
  <c r="AJ26" i="9" s="1"/>
  <c r="AD27" i="9" s="1"/>
  <c r="AQ27" i="9" s="1"/>
  <c r="AJ27" i="9" s="1"/>
  <c r="AD28" i="9" s="1"/>
  <c r="O57" i="5"/>
  <c r="P57" i="5" s="1"/>
  <c r="AE57" i="5"/>
  <c r="AF57" i="5" s="1"/>
  <c r="AY25" i="9"/>
  <c r="AG57" i="5" s="1"/>
  <c r="AR27" i="9"/>
  <c r="AK27" i="9" s="1"/>
  <c r="AE28" i="9" s="1"/>
  <c r="AX26" i="9"/>
  <c r="Y58" i="5" s="1"/>
  <c r="W58" i="5"/>
  <c r="X58" i="5" s="1"/>
  <c r="AI17" i="9"/>
  <c r="AC18" i="9" s="1"/>
  <c r="AV17" i="9"/>
  <c r="I49" i="5" s="1"/>
  <c r="AS26" i="9"/>
  <c r="O58" i="5" l="1"/>
  <c r="P58" i="5" s="1"/>
  <c r="AW26" i="9"/>
  <c r="Q58" i="5" s="1"/>
  <c r="AM17" i="9"/>
  <c r="AI49" i="5" s="1"/>
  <c r="AM49" i="5" s="1"/>
  <c r="AY26" i="9"/>
  <c r="AG58" i="5" s="1"/>
  <c r="AE58" i="5"/>
  <c r="AF58" i="5" s="1"/>
  <c r="AL26" i="9"/>
  <c r="AF27" i="9" s="1"/>
  <c r="AS27" i="9" s="1"/>
  <c r="AR28" i="9"/>
  <c r="AK28" i="9" s="1"/>
  <c r="AE29" i="9" s="1"/>
  <c r="AR29" i="9" s="1"/>
  <c r="W59" i="5"/>
  <c r="X59" i="5" s="1"/>
  <c r="AX27" i="9"/>
  <c r="Y59" i="5" s="1"/>
  <c r="AW27" i="9"/>
  <c r="Q59" i="5" s="1"/>
  <c r="O59" i="5"/>
  <c r="P59" i="5" s="1"/>
  <c r="AQ28" i="9"/>
  <c r="AP18" i="9"/>
  <c r="G50" i="5" s="1"/>
  <c r="H50" i="5" s="1"/>
  <c r="AG18" i="9"/>
  <c r="AL27" i="9" l="1"/>
  <c r="AF28" i="9" s="1"/>
  <c r="AE59" i="5"/>
  <c r="AF59" i="5" s="1"/>
  <c r="AY27" i="9"/>
  <c r="AG59" i="5" s="1"/>
  <c r="AK29" i="9"/>
  <c r="AE30" i="9" s="1"/>
  <c r="AR30" i="9" s="1"/>
  <c r="W61" i="5"/>
  <c r="X61" i="5" s="1"/>
  <c r="AX29" i="9"/>
  <c r="Y61" i="5" s="1"/>
  <c r="W60" i="5"/>
  <c r="X60" i="5" s="1"/>
  <c r="AX28" i="9"/>
  <c r="Y60" i="5" s="1"/>
  <c r="AJ28" i="9"/>
  <c r="AD29" i="9" s="1"/>
  <c r="AQ29" i="9" s="1"/>
  <c r="AW28" i="9"/>
  <c r="Q60" i="5" s="1"/>
  <c r="O60" i="5"/>
  <c r="P60" i="5" s="1"/>
  <c r="AI18" i="9"/>
  <c r="AC19" i="9" s="1"/>
  <c r="AV18" i="9"/>
  <c r="I50" i="5" s="1"/>
  <c r="AS28" i="9"/>
  <c r="AL28" i="9" s="1"/>
  <c r="AF29" i="9" s="1"/>
  <c r="AM18" i="9" l="1"/>
  <c r="AI50" i="5" s="1"/>
  <c r="AM50" i="5" s="1"/>
  <c r="AY28" i="9"/>
  <c r="AG60" i="5" s="1"/>
  <c r="AE60" i="5"/>
  <c r="AF60" i="5" s="1"/>
  <c r="AK30" i="9"/>
  <c r="AE31" i="9" s="1"/>
  <c r="AR31" i="9" s="1"/>
  <c r="W62" i="5"/>
  <c r="X62" i="5" s="1"/>
  <c r="AX30" i="9"/>
  <c r="Y62" i="5" s="1"/>
  <c r="AJ29" i="9"/>
  <c r="AD30" i="9" s="1"/>
  <c r="AQ30" i="9" s="1"/>
  <c r="O61" i="5"/>
  <c r="P61" i="5" s="1"/>
  <c r="AW29" i="9"/>
  <c r="Q61" i="5" s="1"/>
  <c r="AS29" i="9"/>
  <c r="AP19" i="9"/>
  <c r="G51" i="5" s="1"/>
  <c r="H51" i="5" s="1"/>
  <c r="AG19" i="9"/>
  <c r="B48" i="1"/>
  <c r="AL29" i="9" l="1"/>
  <c r="AF30" i="9" s="1"/>
  <c r="AE61" i="5"/>
  <c r="AF61" i="5" s="1"/>
  <c r="AY29" i="9"/>
  <c r="AG61" i="5" s="1"/>
  <c r="AK31" i="9"/>
  <c r="AE32" i="9" s="1"/>
  <c r="AR32" i="9" s="1"/>
  <c r="AX31" i="9"/>
  <c r="Y63" i="5" s="1"/>
  <c r="W63" i="5"/>
  <c r="X63" i="5" s="1"/>
  <c r="AJ30" i="9"/>
  <c r="AD31" i="9" s="1"/>
  <c r="AQ31" i="9" s="1"/>
  <c r="AW30" i="9"/>
  <c r="Q62" i="5" s="1"/>
  <c r="O62" i="5"/>
  <c r="P62" i="5" s="1"/>
  <c r="AI19" i="9"/>
  <c r="AC20" i="9" s="1"/>
  <c r="AV19" i="9"/>
  <c r="I51" i="5" s="1"/>
  <c r="AS30" i="9"/>
  <c r="AM19" i="9" l="1"/>
  <c r="AI51" i="5" s="1"/>
  <c r="AM51" i="5" s="1"/>
  <c r="AL30" i="9"/>
  <c r="AF31" i="9" s="1"/>
  <c r="AS31" i="9" s="1"/>
  <c r="AE62" i="5"/>
  <c r="AF62" i="5" s="1"/>
  <c r="AY30" i="9"/>
  <c r="AG62" i="5" s="1"/>
  <c r="AK32" i="9"/>
  <c r="AE33" i="9" s="1"/>
  <c r="AR33" i="9" s="1"/>
  <c r="AX32" i="9"/>
  <c r="Y64" i="5" s="1"/>
  <c r="W64" i="5"/>
  <c r="X64" i="5" s="1"/>
  <c r="AJ31" i="9"/>
  <c r="AD32" i="9" s="1"/>
  <c r="AQ32" i="9" s="1"/>
  <c r="AW31" i="9"/>
  <c r="Q63" i="5" s="1"/>
  <c r="O63" i="5"/>
  <c r="P63" i="5" s="1"/>
  <c r="AP20" i="9"/>
  <c r="G52" i="5" s="1"/>
  <c r="H52" i="5" s="1"/>
  <c r="AG20" i="9"/>
  <c r="AL31" i="9" l="1"/>
  <c r="AF32" i="9" s="1"/>
  <c r="AS32" i="9" s="1"/>
  <c r="AE63" i="5"/>
  <c r="AF63" i="5" s="1"/>
  <c r="AY31" i="9"/>
  <c r="AG63" i="5" s="1"/>
  <c r="AK33" i="9"/>
  <c r="AE34" i="9" s="1"/>
  <c r="AR34" i="9" s="1"/>
  <c r="AX33" i="9"/>
  <c r="AJ32" i="9"/>
  <c r="AD33" i="9" s="1"/>
  <c r="AQ33" i="9" s="1"/>
  <c r="O64" i="5"/>
  <c r="P64" i="5" s="1"/>
  <c r="AW32" i="9"/>
  <c r="Q64" i="5" s="1"/>
  <c r="AI20" i="9"/>
  <c r="AM20" i="9" s="1"/>
  <c r="AI52" i="5" s="1"/>
  <c r="AV20" i="9"/>
  <c r="I52" i="5" s="1"/>
  <c r="AC21" i="9" l="1"/>
  <c r="AM52" i="5"/>
  <c r="AL32" i="9"/>
  <c r="AF33" i="9" s="1"/>
  <c r="AS33" i="9" s="1"/>
  <c r="AE64" i="5"/>
  <c r="AF64" i="5" s="1"/>
  <c r="AY32" i="9"/>
  <c r="AG64" i="5" s="1"/>
  <c r="AK34" i="9"/>
  <c r="AE35" i="9" s="1"/>
  <c r="AR35" i="9" s="1"/>
  <c r="AX34" i="9"/>
  <c r="AJ33" i="9"/>
  <c r="AD34" i="9" s="1"/>
  <c r="AQ34" i="9" s="1"/>
  <c r="AW33" i="9"/>
  <c r="AP21" i="9"/>
  <c r="G53" i="5" s="1"/>
  <c r="H53" i="5" s="1"/>
  <c r="AG21" i="9"/>
  <c r="E63" i="1"/>
  <c r="E62" i="1"/>
  <c r="E61" i="1"/>
  <c r="E60" i="1"/>
  <c r="D63" i="1"/>
  <c r="D62" i="1"/>
  <c r="D61" i="1"/>
  <c r="D60" i="1"/>
  <c r="C63" i="1"/>
  <c r="C62" i="1"/>
  <c r="C61" i="1"/>
  <c r="C60" i="1"/>
  <c r="B63" i="1"/>
  <c r="B62" i="1"/>
  <c r="B61" i="1"/>
  <c r="F60" i="1" l="1"/>
  <c r="B70" i="1" s="1"/>
  <c r="F62" i="1"/>
  <c r="B72" i="1" s="1"/>
  <c r="AL33" i="9"/>
  <c r="AF34" i="9" s="1"/>
  <c r="AS34" i="9" s="1"/>
  <c r="AY33" i="9"/>
  <c r="AK35" i="9"/>
  <c r="AE36" i="9" s="1"/>
  <c r="AR36" i="9" s="1"/>
  <c r="AX35" i="9"/>
  <c r="AJ34" i="9"/>
  <c r="AD35" i="9" s="1"/>
  <c r="AQ35" i="9" s="1"/>
  <c r="AW34" i="9"/>
  <c r="AI21" i="9"/>
  <c r="AC22" i="9" s="1"/>
  <c r="AV21" i="9"/>
  <c r="I53" i="5" s="1"/>
  <c r="F63" i="1"/>
  <c r="B73" i="1" s="1"/>
  <c r="F61" i="1"/>
  <c r="B71" i="1" s="1"/>
  <c r="AM21" i="9" l="1"/>
  <c r="AI53" i="5" s="1"/>
  <c r="AM53" i="5" s="1"/>
  <c r="AL34" i="9"/>
  <c r="AF35" i="9" s="1"/>
  <c r="AS35" i="9" s="1"/>
  <c r="AY34" i="9"/>
  <c r="AK36" i="9"/>
  <c r="AE37" i="9" s="1"/>
  <c r="AR37" i="9" s="1"/>
  <c r="AX36" i="9"/>
  <c r="AJ35" i="9"/>
  <c r="AD36" i="9" s="1"/>
  <c r="AQ36" i="9" s="1"/>
  <c r="AW35" i="9"/>
  <c r="AP22" i="9"/>
  <c r="G54" i="5" s="1"/>
  <c r="H54" i="5" s="1"/>
  <c r="AG22" i="9"/>
  <c r="B75" i="1"/>
  <c r="B49" i="1" s="1"/>
  <c r="AL35" i="9" l="1"/>
  <c r="AF36" i="9" s="1"/>
  <c r="AS36" i="9" s="1"/>
  <c r="AY35" i="9"/>
  <c r="AK37" i="9"/>
  <c r="AX37" i="9"/>
  <c r="AJ36" i="9"/>
  <c r="AD37" i="9" s="1"/>
  <c r="AQ37" i="9" s="1"/>
  <c r="AW36" i="9"/>
  <c r="AI22" i="9"/>
  <c r="AC23" i="9" s="1"/>
  <c r="AV22" i="9"/>
  <c r="I54" i="5" s="1"/>
  <c r="AM22" i="9" l="1"/>
  <c r="AI54" i="5" s="1"/>
  <c r="AM54" i="5" s="1"/>
  <c r="AL36" i="9"/>
  <c r="AF37" i="9" s="1"/>
  <c r="AS37" i="9" s="1"/>
  <c r="AY36" i="9"/>
  <c r="AJ37" i="9"/>
  <c r="AW37" i="9"/>
  <c r="AG23" i="9"/>
  <c r="AP23" i="9"/>
  <c r="G55" i="5" s="1"/>
  <c r="H55" i="5" s="1"/>
  <c r="AL37" i="9" l="1"/>
  <c r="AY37" i="9"/>
  <c r="AI23" i="9"/>
  <c r="AM23" i="9" s="1"/>
  <c r="AI55" i="5" s="1"/>
  <c r="AV23" i="9"/>
  <c r="I55" i="5" s="1"/>
  <c r="AC24" i="9" l="1"/>
  <c r="AP24" i="9" s="1"/>
  <c r="G56" i="5" s="1"/>
  <c r="H56" i="5" s="1"/>
  <c r="AM55" i="5"/>
  <c r="AG24" i="9" l="1"/>
  <c r="AI24" i="9"/>
  <c r="AC25" i="9" s="1"/>
  <c r="AV24" i="9"/>
  <c r="I56" i="5" s="1"/>
  <c r="AM24" i="9" l="1"/>
  <c r="AI56" i="5" s="1"/>
  <c r="AM56" i="5" s="1"/>
  <c r="AP25" i="9"/>
  <c r="G57" i="5" s="1"/>
  <c r="H57" i="5" s="1"/>
  <c r="AG25" i="9"/>
  <c r="AI25" i="9" l="1"/>
  <c r="AM25" i="9" s="1"/>
  <c r="AI57" i="5" s="1"/>
  <c r="AV25" i="9"/>
  <c r="I57" i="5" s="1"/>
  <c r="AM57" i="5" l="1"/>
  <c r="AC26" i="9"/>
  <c r="AP26" i="9" s="1"/>
  <c r="G58" i="5" s="1"/>
  <c r="H58" i="5" s="1"/>
  <c r="AG26" i="9" l="1"/>
  <c r="AI26" i="9"/>
  <c r="AM26" i="9" s="1"/>
  <c r="AI58" i="5" s="1"/>
  <c r="AV26" i="9"/>
  <c r="I58" i="5" s="1"/>
  <c r="AC27" i="9" l="1"/>
  <c r="AM58" i="5"/>
  <c r="AP27" i="9"/>
  <c r="G59" i="5" s="1"/>
  <c r="H59" i="5" s="1"/>
  <c r="AG27" i="9"/>
  <c r="AI27" i="9" l="1"/>
  <c r="AM27" i="9" s="1"/>
  <c r="AI59" i="5" s="1"/>
  <c r="AV27" i="9"/>
  <c r="I59" i="5" s="1"/>
  <c r="AM59" i="5" l="1"/>
  <c r="AC28" i="9"/>
  <c r="AP28" i="9" s="1"/>
  <c r="AI28" i="9" s="1"/>
  <c r="AG28" i="9" l="1"/>
  <c r="AV28" i="9"/>
  <c r="I60" i="5" s="1"/>
  <c r="G60" i="5"/>
  <c r="H60" i="5" s="1"/>
  <c r="AC29" i="9"/>
  <c r="AM28" i="9"/>
  <c r="AI60" i="5" s="1"/>
  <c r="AM60" i="5" l="1"/>
  <c r="AP29" i="9"/>
  <c r="AI29" i="9" s="1"/>
  <c r="AG29" i="9"/>
  <c r="AV29" i="9" l="1"/>
  <c r="I61" i="5" s="1"/>
  <c r="G61" i="5"/>
  <c r="H61" i="5" s="1"/>
  <c r="AM29" i="9"/>
  <c r="AI61" i="5" s="1"/>
  <c r="AC30" i="9"/>
  <c r="AM61" i="5" l="1"/>
  <c r="AP30" i="9"/>
  <c r="AI30" i="9" s="1"/>
  <c r="AG30" i="9"/>
  <c r="AV30" i="9" l="1"/>
  <c r="I62" i="5" s="1"/>
  <c r="G62" i="5"/>
  <c r="H62" i="5" s="1"/>
  <c r="AM30" i="9"/>
  <c r="AI62" i="5" s="1"/>
  <c r="AC31" i="9"/>
  <c r="AM62" i="5" l="1"/>
  <c r="AP31" i="9"/>
  <c r="AG31" i="9"/>
  <c r="AV31" i="9" l="1"/>
  <c r="I63" i="5" s="1"/>
  <c r="G63" i="5"/>
  <c r="H63" i="5" s="1"/>
  <c r="AI31" i="9"/>
  <c r="AC32" i="9" s="1"/>
  <c r="AM31" i="9" l="1"/>
  <c r="AI63" i="5" s="1"/>
  <c r="AM63" i="5" s="1"/>
  <c r="AP32" i="9"/>
  <c r="AG32" i="9"/>
  <c r="AV32" i="9" l="1"/>
  <c r="I64" i="5" s="1"/>
  <c r="G64" i="5"/>
  <c r="H64" i="5" s="1"/>
  <c r="AI32" i="9"/>
  <c r="AM32" i="9" s="1"/>
  <c r="AI64" i="5" s="1"/>
  <c r="AM64" i="5" l="1"/>
  <c r="AC33" i="9"/>
  <c r="AG33" i="9" s="1"/>
  <c r="AP33" i="9" l="1"/>
  <c r="AV33" i="9" s="1"/>
  <c r="AI33" i="9" l="1"/>
  <c r="AM33" i="9" l="1"/>
  <c r="AC34" i="9"/>
  <c r="AP34" i="9" l="1"/>
  <c r="AG34" i="9"/>
  <c r="AV34" i="9" l="1"/>
  <c r="AI34" i="9"/>
  <c r="AC35" i="9" l="1"/>
  <c r="AM34" i="9"/>
  <c r="AP35" i="9" l="1"/>
  <c r="AV35" i="9" s="1"/>
  <c r="AG35" i="9"/>
  <c r="AI35" i="9" l="1"/>
  <c r="AM35" i="9" s="1"/>
  <c r="AC36" i="9" l="1"/>
  <c r="AG36" i="9" s="1"/>
  <c r="AP36" i="9" l="1"/>
  <c r="AV36" i="9" s="1"/>
  <c r="AI36" i="9" l="1"/>
  <c r="AM36" i="9" l="1"/>
  <c r="AC37" i="9"/>
  <c r="AP37" i="9" l="1"/>
  <c r="AV37" i="9" s="1"/>
  <c r="AG37" i="9"/>
  <c r="AI37" i="9" l="1"/>
  <c r="AM37" i="9" s="1"/>
</calcChain>
</file>

<file path=xl/sharedStrings.xml><?xml version="1.0" encoding="utf-8"?>
<sst xmlns="http://schemas.openxmlformats.org/spreadsheetml/2006/main" count="259" uniqueCount="95">
  <si>
    <t>P2</t>
  </si>
  <si>
    <t>P1</t>
  </si>
  <si>
    <t>P3</t>
  </si>
  <si>
    <t>P4</t>
  </si>
  <si>
    <t>Fixed Costs:</t>
  </si>
  <si>
    <t>Cost Department Production:</t>
  </si>
  <si>
    <t>Cost Departments without Production:</t>
  </si>
  <si>
    <t>Deliveries</t>
  </si>
  <si>
    <t>Capacity:</t>
  </si>
  <si>
    <t>Hours Granulation</t>
  </si>
  <si>
    <t>Hours Blending</t>
  </si>
  <si>
    <t>Hours Tableting</t>
  </si>
  <si>
    <t>Hours Packaging</t>
  </si>
  <si>
    <t>Hours Needed for Steps depending on produced quantity</t>
  </si>
  <si>
    <t>Unit</t>
  </si>
  <si>
    <t>h/PU</t>
  </si>
  <si>
    <t>Summe</t>
  </si>
  <si>
    <t>Price per Production Step depending on produced quantity</t>
  </si>
  <si>
    <t>Granulation</t>
  </si>
  <si>
    <t>Blending</t>
  </si>
  <si>
    <t>Tableting</t>
  </si>
  <si>
    <t>Packaging</t>
  </si>
  <si>
    <t>Max hours per month</t>
  </si>
  <si>
    <t>Cost Department</t>
  </si>
  <si>
    <t>Capacity Costs per Hour</t>
  </si>
  <si>
    <t>[€/h]</t>
  </si>
  <si>
    <t>Purchasing</t>
  </si>
  <si>
    <t>Material</t>
  </si>
  <si>
    <t>Quality Control</t>
  </si>
  <si>
    <t>Sales</t>
  </si>
  <si>
    <t>Admin</t>
  </si>
  <si>
    <t xml:space="preserve">Fixed Other Costs [€/month]  </t>
  </si>
  <si>
    <t xml:space="preserve">Total Fixed Costs </t>
  </si>
  <si>
    <t>Month</t>
  </si>
  <si>
    <t>Incoming Orders (given)</t>
  </si>
  <si>
    <t>Planned Production (decision)</t>
  </si>
  <si>
    <t>Planned Capacity (decision)</t>
  </si>
  <si>
    <t>Months</t>
  </si>
  <si>
    <t>Sum</t>
  </si>
  <si>
    <t>Planned Production Quantity</t>
  </si>
  <si>
    <t>[PU/Month]</t>
  </si>
  <si>
    <t xml:space="preserve">        Product
Month</t>
  </si>
  <si>
    <t>Business Game Decisions By Predecessor Board</t>
  </si>
  <si>
    <t> </t>
  </si>
  <si>
    <t>Planned production capacity</t>
  </si>
  <si>
    <t>[h/Month]</t>
  </si>
  <si>
    <t xml:space="preserve">        Stage
Month</t>
  </si>
  <si>
    <t>Actual production capacity</t>
  </si>
  <si>
    <t>demand</t>
  </si>
  <si>
    <t>hier werden manuell die Werte eingetragen, die 7 Monate vorher geforecastet wurden</t>
  </si>
  <si>
    <t>max. Cap</t>
  </si>
  <si>
    <t>G</t>
  </si>
  <si>
    <t>B</t>
  </si>
  <si>
    <t>P</t>
  </si>
  <si>
    <t>T</t>
  </si>
  <si>
    <t>If we would choose to use the whole capacity for one product, how much of it could we produce?</t>
  </si>
  <si>
    <t xml:space="preserve">Inventory Inflow </t>
  </si>
  <si>
    <t>How much you can produce with the given actual capacity (old forecast)</t>
  </si>
  <si>
    <t>Inventory beginning</t>
  </si>
  <si>
    <t>Inventory Ending</t>
  </si>
  <si>
    <t xml:space="preserve">month </t>
  </si>
  <si>
    <t>entstandener Backlog</t>
  </si>
  <si>
    <t>Av. Contribution Margin</t>
  </si>
  <si>
    <t>Average CM</t>
  </si>
  <si>
    <t>Backlog C</t>
  </si>
  <si>
    <t>Backlog*demand</t>
  </si>
  <si>
    <t>price</t>
  </si>
  <si>
    <t xml:space="preserve">average variable </t>
  </si>
  <si>
    <t>VC</t>
  </si>
  <si>
    <t>Price</t>
  </si>
  <si>
    <t>CM</t>
  </si>
  <si>
    <t>Variable Costs 1</t>
  </si>
  <si>
    <t>Variable Costs 2</t>
  </si>
  <si>
    <t>Variable Costs Sum</t>
  </si>
  <si>
    <t>Delivery</t>
  </si>
  <si>
    <t>CM/ month</t>
  </si>
  <si>
    <t>backlog costs</t>
  </si>
  <si>
    <t>Operating Income in this month</t>
  </si>
  <si>
    <t>fixed dep</t>
  </si>
  <si>
    <t>prod fixed</t>
  </si>
  <si>
    <t>Costs Capactiy in this month</t>
  </si>
  <si>
    <t>missed revenue</t>
  </si>
  <si>
    <t>eliminating a product</t>
  </si>
  <si>
    <r>
      <t xml:space="preserve">m. </t>
    </r>
    <r>
      <rPr>
        <b/>
        <sz val="10"/>
        <rFont val="Arial"/>
        <family val="2"/>
      </rPr>
      <t>40</t>
    </r>
    <r>
      <rPr>
        <sz val="10"/>
        <rFont val="Arial"/>
        <family val="2"/>
      </rPr>
      <t xml:space="preserve"> = old forecast 43</t>
    </r>
  </si>
  <si>
    <t>1.5*forecased demand 57</t>
  </si>
  <si>
    <t>demand sum for last three months</t>
  </si>
  <si>
    <t>sum inventory holding costs</t>
  </si>
  <si>
    <t>Aycada month</t>
  </si>
  <si>
    <t>Forecast</t>
  </si>
  <si>
    <t>Wenn wir im Spiel in month 36 sind, schreibt ihr den Wert des demand forecastes für monat 43 in die Spalte value demand. Diesen Wert tragen wir, wenn wir im Spiel in month 40 sind, als Planned Production Quantity ein.</t>
  </si>
  <si>
    <t>"= planned production quantity in"</t>
  </si>
  <si>
    <t>Value demand P1</t>
  </si>
  <si>
    <t>Value demand P2</t>
  </si>
  <si>
    <t>Value demand P3</t>
  </si>
  <si>
    <t>Value demand 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</si>
</sst>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000"/>
    <numFmt numFmtId="165" formatCode="_-* #,##0.00\ _€_-;\-* #,##0.00\ _€_-;_-* &quot;-&quot;??\ _€_-;_-@_-"/>
    <numFmt numFmtId="166" formatCode="0.0000"/>
  </numFmts>
  <fonts count="18" x14ac:knownFonts="1">
    <font>
      <sz val="12"/>
      <color theme="1"/>
      <name val="Calibri"/>
      <family val="2"/>
      <scheme val="minor"/>
    </font>
    <font>
      <b/>
      <sz val="12"/>
      <color theme="1"/>
      <name val="Calibri"/>
      <family val="2"/>
      <scheme val="minor"/>
    </font>
    <font>
      <i/>
      <sz val="12"/>
      <color theme="1"/>
      <name val="Calibri"/>
      <family val="2"/>
      <scheme val="minor"/>
    </font>
    <font>
      <sz val="10"/>
      <color indexed="8"/>
      <name val="Arial"/>
      <family val="2"/>
    </font>
    <font>
      <u/>
      <sz val="12"/>
      <color theme="1"/>
      <name val="Calibri"/>
      <family val="2"/>
      <scheme val="minor"/>
    </font>
    <font>
      <sz val="11"/>
      <color theme="1"/>
      <name val="Calibri"/>
      <family val="2"/>
      <scheme val="minor"/>
    </font>
    <font>
      <sz val="11"/>
      <color theme="1"/>
      <name val="Arial"/>
      <family val="2"/>
    </font>
    <font>
      <sz val="10"/>
      <color theme="1"/>
      <name val="Arial"/>
      <family val="2"/>
    </font>
    <font>
      <sz val="10"/>
      <name val="Arial"/>
      <family val="2"/>
    </font>
    <font>
      <b/>
      <i/>
      <sz val="10"/>
      <name val="Arial"/>
      <family val="2"/>
    </font>
    <font>
      <b/>
      <sz val="10"/>
      <name val="Arial"/>
      <family val="2"/>
    </font>
    <font>
      <sz val="12"/>
      <color theme="1"/>
      <name val="Calibri"/>
      <family val="2"/>
      <scheme val="minor"/>
    </font>
    <font>
      <sz val="12"/>
      <color rgb="FF000000"/>
      <name val="Calibri"/>
      <family val="2"/>
      <scheme val="minor"/>
    </font>
    <font>
      <b/>
      <sz val="12"/>
      <color rgb="FF000000"/>
      <name val="Calibri"/>
      <family val="2"/>
      <scheme val="minor"/>
    </font>
    <font>
      <sz val="12"/>
      <color indexed="8"/>
      <name val="Arial"/>
      <family val="2"/>
    </font>
    <font>
      <sz val="10"/>
      <color rgb="FF000000"/>
      <name val="Arial"/>
      <family val="2"/>
    </font>
    <font>
      <sz val="8"/>
      <name val="Calibri"/>
      <family val="2"/>
      <scheme val="minor"/>
    </font>
    <font>
      <sz val="12"/>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B5A2ED"/>
        <bgColor indexed="64"/>
      </patternFill>
    </fill>
    <fill>
      <patternFill patternType="solid">
        <fgColor theme="7" tint="0.59999389629810485"/>
        <bgColor indexed="64"/>
      </patternFill>
    </fill>
    <fill>
      <patternFill patternType="solid">
        <fgColor rgb="FFF0C2E9"/>
        <bgColor indexed="64"/>
      </patternFill>
    </fill>
    <fill>
      <patternFill patternType="solid">
        <fgColor theme="0"/>
        <bgColor indexed="64"/>
      </patternFill>
    </fill>
    <fill>
      <patternFill patternType="solid">
        <fgColor theme="5" tint="0.39997558519241921"/>
        <bgColor indexed="64"/>
      </patternFill>
    </fill>
  </fills>
  <borders count="23">
    <border>
      <left/>
      <right/>
      <top/>
      <bottom/>
      <diagonal/>
    </border>
    <border>
      <left/>
      <right/>
      <top/>
      <bottom style="thin">
        <color indexed="64"/>
      </bottom>
      <diagonal/>
    </border>
    <border>
      <left/>
      <right/>
      <top/>
      <bottom style="medium">
        <color indexed="64"/>
      </bottom>
      <diagonal/>
    </border>
    <border>
      <left style="thin">
        <color indexed="64"/>
      </left>
      <right/>
      <top/>
      <bottom/>
      <diagonal/>
    </border>
    <border diagonalDown="1">
      <left/>
      <right style="thin">
        <color indexed="64"/>
      </right>
      <top/>
      <bottom style="thin">
        <color indexed="64"/>
      </bottom>
      <diagonal style="thin">
        <color indexed="64"/>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3" fillId="0" borderId="0"/>
    <xf numFmtId="0" fontId="5" fillId="0" borderId="0"/>
    <xf numFmtId="0" fontId="8" fillId="0" borderId="0"/>
    <xf numFmtId="43" fontId="11" fillId="0" borderId="0" applyFont="0" applyFill="0" applyBorder="0" applyAlignment="0" applyProtection="0"/>
  </cellStyleXfs>
  <cellXfs count="175">
    <xf numFmtId="0" fontId="0" fillId="0" borderId="0" xfId="0"/>
    <xf numFmtId="0" fontId="0" fillId="0" borderId="1" xfId="0" applyBorder="1"/>
    <xf numFmtId="0" fontId="0" fillId="0" borderId="0" xfId="0" applyBorder="1"/>
    <xf numFmtId="0" fontId="1" fillId="0" borderId="0" xfId="0" applyFont="1"/>
    <xf numFmtId="0" fontId="2" fillId="0" borderId="0" xfId="0" applyFont="1"/>
    <xf numFmtId="0" fontId="3" fillId="0" borderId="0" xfId="1" applyBorder="1" applyAlignment="1">
      <alignment horizontal="left"/>
    </xf>
    <xf numFmtId="0" fontId="0" fillId="0" borderId="3" xfId="0" applyBorder="1"/>
    <xf numFmtId="0" fontId="6" fillId="0" borderId="1" xfId="2" applyFont="1" applyBorder="1"/>
    <xf numFmtId="0" fontId="0" fillId="0" borderId="0" xfId="0" applyAlignment="1">
      <alignment horizontal="left" indent="1"/>
    </xf>
    <xf numFmtId="2" fontId="7" fillId="0" borderId="0" xfId="2" applyNumberFormat="1" applyFont="1"/>
    <xf numFmtId="0" fontId="7" fillId="0" borderId="0" xfId="2" applyFont="1"/>
    <xf numFmtId="0" fontId="0" fillId="0" borderId="1" xfId="0" applyBorder="1" applyAlignment="1">
      <alignment horizontal="left" indent="1"/>
    </xf>
    <xf numFmtId="2" fontId="7" fillId="0" borderId="1" xfId="2" applyNumberFormat="1" applyFont="1" applyBorder="1"/>
    <xf numFmtId="0" fontId="7" fillId="0" borderId="1" xfId="2" applyFont="1" applyBorder="1"/>
    <xf numFmtId="0" fontId="8" fillId="0" borderId="1" xfId="0" applyFont="1" applyBorder="1"/>
    <xf numFmtId="0" fontId="0" fillId="0" borderId="1" xfId="0" applyBorder="1" applyAlignment="1">
      <alignment horizontal="right" wrapText="1"/>
    </xf>
    <xf numFmtId="3" fontId="0" fillId="0" borderId="0" xfId="0" applyNumberFormat="1"/>
    <xf numFmtId="4" fontId="0" fillId="0" borderId="0" xfId="0" applyNumberFormat="1"/>
    <xf numFmtId="0" fontId="0" fillId="2" borderId="0" xfId="0" applyFill="1"/>
    <xf numFmtId="0" fontId="0" fillId="3" borderId="0" xfId="0" applyFill="1"/>
    <xf numFmtId="3" fontId="0" fillId="0" borderId="6" xfId="0" applyNumberFormat="1" applyBorder="1"/>
    <xf numFmtId="3" fontId="8" fillId="0" borderId="6" xfId="0" applyNumberFormat="1" applyFont="1" applyBorder="1"/>
    <xf numFmtId="3" fontId="0" fillId="0" borderId="3" xfId="0" applyNumberFormat="1" applyBorder="1"/>
    <xf numFmtId="3" fontId="8" fillId="0" borderId="3" xfId="0" applyNumberFormat="1" applyFont="1" applyBorder="1"/>
    <xf numFmtId="3" fontId="8" fillId="0" borderId="0" xfId="0" applyNumberFormat="1" applyFont="1"/>
    <xf numFmtId="0" fontId="0" fillId="0" borderId="8" xfId="0" applyBorder="1"/>
    <xf numFmtId="0" fontId="0" fillId="0" borderId="9" xfId="0" applyBorder="1"/>
    <xf numFmtId="0" fontId="0" fillId="0" borderId="6" xfId="0" applyBorder="1"/>
    <xf numFmtId="0" fontId="0" fillId="0" borderId="10" xfId="0" applyBorder="1"/>
    <xf numFmtId="0" fontId="0" fillId="0" borderId="5" xfId="0" applyBorder="1"/>
    <xf numFmtId="0" fontId="0" fillId="0" borderId="7" xfId="0" applyBorder="1"/>
    <xf numFmtId="0" fontId="0" fillId="0" borderId="11" xfId="0" applyBorder="1"/>
    <xf numFmtId="0" fontId="0" fillId="0" borderId="12" xfId="0" applyBorder="1"/>
    <xf numFmtId="0" fontId="0" fillId="0" borderId="0" xfId="0" applyAlignment="1"/>
    <xf numFmtId="0" fontId="0" fillId="0" borderId="0" xfId="0" applyFont="1"/>
    <xf numFmtId="3" fontId="1" fillId="0" borderId="0" xfId="0" applyNumberFormat="1" applyFont="1"/>
    <xf numFmtId="3" fontId="0" fillId="0" borderId="0" xfId="0" applyNumberFormat="1" applyBorder="1"/>
    <xf numFmtId="3" fontId="8" fillId="0" borderId="0" xfId="0" applyNumberFormat="1" applyFont="1" applyBorder="1"/>
    <xf numFmtId="3" fontId="8" fillId="0" borderId="0" xfId="3" applyNumberFormat="1"/>
    <xf numFmtId="3" fontId="8" fillId="0" borderId="6" xfId="3" applyNumberFormat="1" applyBorder="1"/>
    <xf numFmtId="3" fontId="10" fillId="0" borderId="0" xfId="3" applyNumberFormat="1" applyFont="1"/>
    <xf numFmtId="3" fontId="3" fillId="0" borderId="4" xfId="1" applyNumberFormat="1" applyBorder="1" applyAlignment="1">
      <alignment horizontal="left" wrapText="1"/>
    </xf>
    <xf numFmtId="3" fontId="3" fillId="0" borderId="1" xfId="1" applyNumberFormat="1" applyBorder="1" applyAlignment="1">
      <alignment horizontal="right" vertical="top" wrapText="1"/>
    </xf>
    <xf numFmtId="3" fontId="3" fillId="0" borderId="5" xfId="1" applyNumberFormat="1" applyBorder="1" applyAlignment="1">
      <alignment horizontal="right" vertical="top" wrapText="1"/>
    </xf>
    <xf numFmtId="3" fontId="8" fillId="4" borderId="0" xfId="3" applyNumberFormat="1" applyFill="1"/>
    <xf numFmtId="3" fontId="9" fillId="0" borderId="0" xfId="3" applyNumberFormat="1" applyFont="1"/>
    <xf numFmtId="3" fontId="8" fillId="4" borderId="6" xfId="3" applyNumberFormat="1" applyFill="1" applyBorder="1"/>
    <xf numFmtId="3" fontId="3" fillId="0" borderId="7" xfId="1" applyNumberFormat="1" applyBorder="1" applyAlignment="1">
      <alignment horizontal="right" vertical="top" wrapText="1"/>
    </xf>
    <xf numFmtId="3" fontId="3" fillId="0" borderId="0" xfId="1" applyNumberFormat="1" applyBorder="1" applyAlignment="1">
      <alignment horizontal="right" vertical="top" wrapText="1"/>
    </xf>
    <xf numFmtId="3" fontId="10" fillId="2" borderId="0" xfId="3" applyNumberFormat="1" applyFont="1" applyFill="1"/>
    <xf numFmtId="3" fontId="8" fillId="0" borderId="0" xfId="3" applyNumberFormat="1" applyFill="1" applyBorder="1"/>
    <xf numFmtId="3" fontId="8" fillId="0" borderId="0" xfId="3" applyNumberFormat="1" applyFill="1"/>
    <xf numFmtId="0" fontId="3" fillId="0" borderId="0" xfId="1" applyFill="1" applyBorder="1" applyAlignment="1">
      <alignment horizontal="left" wrapText="1"/>
    </xf>
    <xf numFmtId="43" fontId="1" fillId="0" borderId="0" xfId="4" applyFont="1"/>
    <xf numFmtId="0" fontId="3" fillId="0" borderId="0" xfId="1" applyFill="1" applyBorder="1" applyAlignment="1">
      <alignment horizontal="right" wrapText="1"/>
    </xf>
    <xf numFmtId="0" fontId="1" fillId="0" borderId="1" xfId="0" applyFont="1" applyBorder="1"/>
    <xf numFmtId="0" fontId="3" fillId="0" borderId="1" xfId="1" applyFont="1" applyBorder="1" applyAlignment="1">
      <alignment horizontal="right" wrapText="1"/>
    </xf>
    <xf numFmtId="0" fontId="0" fillId="0" borderId="1" xfId="0" applyFont="1" applyBorder="1"/>
    <xf numFmtId="0" fontId="3" fillId="0" borderId="0" xfId="1" applyFont="1" applyFill="1" applyBorder="1" applyAlignment="1">
      <alignment horizontal="right" wrapText="1"/>
    </xf>
    <xf numFmtId="164" fontId="0" fillId="0" borderId="0" xfId="0" applyNumberFormat="1" applyFont="1"/>
    <xf numFmtId="43" fontId="11" fillId="0" borderId="0" xfId="4" applyFont="1"/>
    <xf numFmtId="164" fontId="0" fillId="0" borderId="1" xfId="0" applyNumberFormat="1" applyFont="1" applyBorder="1"/>
    <xf numFmtId="165" fontId="0" fillId="0" borderId="0" xfId="0" applyNumberFormat="1" applyFont="1"/>
    <xf numFmtId="0" fontId="0" fillId="0" borderId="2" xfId="0" applyFont="1" applyBorder="1"/>
    <xf numFmtId="165" fontId="0" fillId="0" borderId="2" xfId="0" applyNumberFormat="1" applyFont="1" applyBorder="1"/>
    <xf numFmtId="165" fontId="0" fillId="5" borderId="0" xfId="0" applyNumberFormat="1" applyFont="1" applyFill="1"/>
    <xf numFmtId="3" fontId="8" fillId="0" borderId="0" xfId="3" applyNumberFormat="1" applyBorder="1"/>
    <xf numFmtId="0" fontId="10" fillId="0" borderId="0" xfId="0" applyFont="1" applyBorder="1"/>
    <xf numFmtId="0" fontId="9" fillId="0" borderId="0" xfId="0" applyFont="1" applyBorder="1"/>
    <xf numFmtId="0" fontId="8" fillId="0" borderId="0" xfId="0" applyFont="1" applyBorder="1"/>
    <xf numFmtId="0" fontId="3" fillId="0" borderId="0" xfId="1" applyBorder="1" applyAlignment="1">
      <alignment horizontal="left" wrapText="1"/>
    </xf>
    <xf numFmtId="0" fontId="3" fillId="0" borderId="0" xfId="1" applyBorder="1" applyAlignment="1">
      <alignment horizontal="right" vertical="top" wrapText="1"/>
    </xf>
    <xf numFmtId="43" fontId="1" fillId="0" borderId="0" xfId="4" applyFont="1" applyBorder="1"/>
    <xf numFmtId="3" fontId="8" fillId="0" borderId="6" xfId="3" applyNumberFormat="1" applyFill="1" applyBorder="1"/>
    <xf numFmtId="0" fontId="0" fillId="0" borderId="0" xfId="0" applyFill="1"/>
    <xf numFmtId="3" fontId="8" fillId="0" borderId="7" xfId="3" applyNumberFormat="1" applyBorder="1"/>
    <xf numFmtId="3" fontId="8" fillId="6" borderId="6" xfId="3" applyNumberFormat="1" applyFill="1" applyBorder="1"/>
    <xf numFmtId="3" fontId="8" fillId="7" borderId="6" xfId="3" applyNumberFormat="1" applyFill="1" applyBorder="1"/>
    <xf numFmtId="3" fontId="0" fillId="7" borderId="0" xfId="0" applyNumberFormat="1" applyFill="1" applyBorder="1"/>
    <xf numFmtId="3" fontId="8" fillId="7" borderId="0" xfId="0" applyNumberFormat="1" applyFont="1" applyFill="1" applyBorder="1"/>
    <xf numFmtId="0" fontId="3" fillId="7" borderId="6" xfId="1" applyFill="1" applyBorder="1" applyAlignment="1">
      <alignment horizontal="right" wrapText="1"/>
    </xf>
    <xf numFmtId="3" fontId="0" fillId="6" borderId="0" xfId="0" applyNumberFormat="1" applyFill="1"/>
    <xf numFmtId="3" fontId="8" fillId="8" borderId="8" xfId="3" applyNumberFormat="1" applyFill="1" applyBorder="1"/>
    <xf numFmtId="3" fontId="8" fillId="8" borderId="8" xfId="3" applyNumberFormat="1" applyFill="1" applyBorder="1" applyAlignment="1">
      <alignment horizontal="right"/>
    </xf>
    <xf numFmtId="3" fontId="8" fillId="9" borderId="6" xfId="3" applyNumberFormat="1" applyFill="1" applyBorder="1"/>
    <xf numFmtId="0" fontId="0" fillId="9" borderId="0" xfId="0" applyFill="1"/>
    <xf numFmtId="0" fontId="3" fillId="9" borderId="6" xfId="1" applyFill="1" applyBorder="1" applyAlignment="1">
      <alignment horizontal="right" wrapText="1"/>
    </xf>
    <xf numFmtId="3" fontId="8" fillId="10" borderId="6" xfId="3" applyNumberFormat="1" applyFill="1" applyBorder="1"/>
    <xf numFmtId="0" fontId="0" fillId="10" borderId="0" xfId="0" applyFill="1"/>
    <xf numFmtId="0" fontId="3" fillId="10" borderId="6" xfId="1" applyFill="1" applyBorder="1" applyAlignment="1">
      <alignment horizontal="right" wrapText="1"/>
    </xf>
    <xf numFmtId="166" fontId="0" fillId="0" borderId="0" xfId="0" applyNumberFormat="1"/>
    <xf numFmtId="0" fontId="1" fillId="2" borderId="0" xfId="0" applyFont="1" applyFill="1"/>
    <xf numFmtId="43" fontId="8" fillId="0" borderId="0" xfId="4" applyFont="1"/>
    <xf numFmtId="43" fontId="8" fillId="0" borderId="0" xfId="4" applyFont="1" applyBorder="1"/>
    <xf numFmtId="43" fontId="8" fillId="2" borderId="0" xfId="4" applyFont="1" applyFill="1" applyBorder="1"/>
    <xf numFmtId="0" fontId="12" fillId="0" borderId="0" xfId="0" applyFont="1"/>
    <xf numFmtId="0" fontId="13" fillId="0" borderId="0" xfId="0" applyFont="1"/>
    <xf numFmtId="3" fontId="13" fillId="0" borderId="0" xfId="0" applyNumberFormat="1" applyFont="1"/>
    <xf numFmtId="0" fontId="12" fillId="0" borderId="0" xfId="0" applyFont="1" applyBorder="1"/>
    <xf numFmtId="0" fontId="12" fillId="0" borderId="17" xfId="0" applyFont="1" applyBorder="1"/>
    <xf numFmtId="0" fontId="12" fillId="0" borderId="18" xfId="0" applyFont="1" applyBorder="1"/>
    <xf numFmtId="0" fontId="12" fillId="0" borderId="19" xfId="0" applyFont="1" applyBorder="1"/>
    <xf numFmtId="0" fontId="12" fillId="0" borderId="13" xfId="0" applyFont="1" applyBorder="1"/>
    <xf numFmtId="0" fontId="12" fillId="0" borderId="14" xfId="0" applyFont="1" applyBorder="1"/>
    <xf numFmtId="0" fontId="12" fillId="0" borderId="0" xfId="0" applyFont="1" applyFill="1" applyBorder="1"/>
    <xf numFmtId="0" fontId="12" fillId="0" borderId="15" xfId="0" applyFont="1" applyBorder="1"/>
    <xf numFmtId="0" fontId="12" fillId="0" borderId="2" xfId="0" applyFont="1" applyBorder="1"/>
    <xf numFmtId="0" fontId="12" fillId="0" borderId="20" xfId="0" applyFont="1" applyBorder="1"/>
    <xf numFmtId="0" fontId="13" fillId="0" borderId="0" xfId="0" applyFont="1" applyBorder="1"/>
    <xf numFmtId="3" fontId="13" fillId="0" borderId="0" xfId="0" applyNumberFormat="1" applyFont="1" applyBorder="1"/>
    <xf numFmtId="0" fontId="0" fillId="0" borderId="0" xfId="4" applyNumberFormat="1" applyFont="1" applyBorder="1"/>
    <xf numFmtId="0" fontId="14" fillId="0" borderId="0" xfId="1" applyFont="1" applyBorder="1" applyAlignment="1">
      <alignment horizontal="right" vertical="top" wrapText="1"/>
    </xf>
    <xf numFmtId="0" fontId="0" fillId="0" borderId="0" xfId="0" applyNumberFormat="1" applyBorder="1"/>
    <xf numFmtId="0" fontId="3" fillId="0" borderId="0" xfId="1" applyBorder="1" applyAlignment="1">
      <alignment horizontal="left" vertical="top" wrapText="1"/>
    </xf>
    <xf numFmtId="0" fontId="15" fillId="0" borderId="0" xfId="0" applyFont="1" applyAlignment="1">
      <alignment horizontal="right" wrapText="1"/>
    </xf>
    <xf numFmtId="43" fontId="12" fillId="0" borderId="0" xfId="0" applyNumberFormat="1" applyFont="1"/>
    <xf numFmtId="0" fontId="15" fillId="0" borderId="0" xfId="0" applyFont="1" applyBorder="1" applyAlignment="1">
      <alignment horizontal="right" wrapText="1"/>
    </xf>
    <xf numFmtId="164" fontId="12" fillId="0" borderId="0" xfId="0" applyNumberFormat="1" applyFont="1" applyBorder="1"/>
    <xf numFmtId="3" fontId="0" fillId="0" borderId="0" xfId="0" applyNumberFormat="1" applyFill="1"/>
    <xf numFmtId="3" fontId="8" fillId="0" borderId="5" xfId="3" applyNumberFormat="1" applyFill="1" applyBorder="1"/>
    <xf numFmtId="3" fontId="0" fillId="0" borderId="1" xfId="0" applyNumberFormat="1" applyFill="1" applyBorder="1"/>
    <xf numFmtId="3" fontId="8" fillId="0" borderId="1" xfId="0" applyNumberFormat="1" applyFont="1" applyFill="1" applyBorder="1"/>
    <xf numFmtId="0" fontId="4" fillId="0" borderId="0" xfId="0" applyFont="1" applyBorder="1"/>
    <xf numFmtId="0" fontId="1" fillId="0" borderId="0" xfId="0" applyFont="1" applyBorder="1"/>
    <xf numFmtId="3" fontId="8" fillId="0" borderId="21" xfId="3" applyNumberFormat="1" applyFill="1" applyBorder="1"/>
    <xf numFmtId="3" fontId="3" fillId="0" borderId="22" xfId="1" applyNumberFormat="1" applyBorder="1" applyAlignment="1">
      <alignment horizontal="right" vertical="top" wrapText="1"/>
    </xf>
    <xf numFmtId="3" fontId="3" fillId="0" borderId="6" xfId="1" applyNumberFormat="1" applyFill="1" applyBorder="1" applyAlignment="1">
      <alignment horizontal="right" vertical="top" wrapText="1"/>
    </xf>
    <xf numFmtId="165" fontId="0" fillId="0" borderId="0" xfId="0" applyNumberFormat="1" applyBorder="1"/>
    <xf numFmtId="3" fontId="0" fillId="2" borderId="0" xfId="0" applyNumberFormat="1" applyFill="1"/>
    <xf numFmtId="3" fontId="0" fillId="2" borderId="6" xfId="0" applyNumberFormat="1" applyFill="1" applyBorder="1"/>
    <xf numFmtId="3" fontId="0" fillId="0" borderId="0" xfId="0" applyNumberFormat="1" applyFill="1" applyBorder="1"/>
    <xf numFmtId="3" fontId="8" fillId="9" borderId="8" xfId="3" applyNumberFormat="1" applyFill="1" applyBorder="1"/>
    <xf numFmtId="3" fontId="0" fillId="0" borderId="6" xfId="0" applyNumberFormat="1" applyFill="1" applyBorder="1"/>
    <xf numFmtId="0" fontId="0" fillId="11" borderId="3" xfId="0" applyFill="1" applyBorder="1"/>
    <xf numFmtId="0" fontId="0" fillId="11" borderId="0" xfId="0" applyFill="1"/>
    <xf numFmtId="0" fontId="0" fillId="11" borderId="6" xfId="0" applyFill="1" applyBorder="1"/>
    <xf numFmtId="3" fontId="8" fillId="12" borderId="8" xfId="3" applyNumberFormat="1" applyFill="1" applyBorder="1"/>
    <xf numFmtId="43" fontId="11" fillId="11" borderId="0" xfId="4" applyFont="1" applyFill="1"/>
    <xf numFmtId="3" fontId="8" fillId="11" borderId="0" xfId="3" applyNumberFormat="1" applyFill="1"/>
    <xf numFmtId="3" fontId="8" fillId="11" borderId="6" xfId="3" applyNumberFormat="1" applyFill="1" applyBorder="1"/>
    <xf numFmtId="3" fontId="8" fillId="11" borderId="8" xfId="3" applyNumberFormat="1" applyFill="1" applyBorder="1"/>
    <xf numFmtId="3" fontId="8" fillId="0" borderId="16" xfId="3" applyNumberFormat="1" applyFill="1" applyBorder="1"/>
    <xf numFmtId="0" fontId="0" fillId="0" borderId="6" xfId="0" applyFill="1" applyBorder="1"/>
    <xf numFmtId="0" fontId="0" fillId="0" borderId="0" xfId="0" applyFill="1" applyBorder="1"/>
    <xf numFmtId="0" fontId="11" fillId="0" borderId="0" xfId="0" applyFont="1" applyFill="1"/>
    <xf numFmtId="3" fontId="11" fillId="0" borderId="0" xfId="0" applyNumberFormat="1" applyFont="1" applyFill="1"/>
    <xf numFmtId="3" fontId="11" fillId="6" borderId="0" xfId="0" applyNumberFormat="1" applyFont="1" applyFill="1"/>
    <xf numFmtId="3" fontId="11" fillId="11" borderId="0" xfId="0" applyNumberFormat="1" applyFont="1" applyFill="1"/>
    <xf numFmtId="3" fontId="17" fillId="0" borderId="0" xfId="3" applyNumberFormat="1" applyFont="1"/>
    <xf numFmtId="3" fontId="17" fillId="0" borderId="6" xfId="3" applyNumberFormat="1" applyFont="1" applyBorder="1"/>
    <xf numFmtId="3" fontId="17" fillId="0" borderId="0" xfId="3" applyNumberFormat="1" applyFont="1" applyFill="1"/>
    <xf numFmtId="3" fontId="17" fillId="0" borderId="6" xfId="3" applyNumberFormat="1" applyFont="1" applyFill="1" applyBorder="1"/>
    <xf numFmtId="3" fontId="17" fillId="11" borderId="0" xfId="3" applyNumberFormat="1" applyFont="1" applyFill="1" applyBorder="1"/>
    <xf numFmtId="3" fontId="17" fillId="11" borderId="0" xfId="3" applyNumberFormat="1" applyFont="1" applyFill="1"/>
    <xf numFmtId="3" fontId="17" fillId="6" borderId="0" xfId="3" applyNumberFormat="1" applyFont="1" applyFill="1"/>
    <xf numFmtId="3" fontId="17" fillId="6" borderId="6" xfId="3" applyNumberFormat="1" applyFont="1" applyFill="1" applyBorder="1"/>
    <xf numFmtId="3" fontId="17" fillId="12" borderId="6" xfId="3" applyNumberFormat="1" applyFont="1" applyFill="1" applyBorder="1"/>
    <xf numFmtId="3" fontId="17" fillId="12" borderId="8" xfId="3" applyNumberFormat="1" applyFont="1" applyFill="1" applyBorder="1"/>
    <xf numFmtId="3" fontId="17" fillId="11" borderId="6" xfId="3" applyNumberFormat="1" applyFont="1" applyFill="1" applyBorder="1"/>
    <xf numFmtId="3" fontId="17" fillId="11" borderId="8" xfId="3" applyNumberFormat="1" applyFont="1" applyFill="1" applyBorder="1"/>
    <xf numFmtId="0" fontId="0" fillId="0" borderId="17" xfId="0" applyBorder="1"/>
    <xf numFmtId="0" fontId="0" fillId="0" borderId="18" xfId="0" applyBorder="1"/>
    <xf numFmtId="0" fontId="0" fillId="0" borderId="19" xfId="0" applyBorder="1"/>
    <xf numFmtId="0" fontId="0" fillId="0" borderId="13" xfId="0" applyBorder="1"/>
    <xf numFmtId="0" fontId="0" fillId="0" borderId="14" xfId="0" applyBorder="1"/>
    <xf numFmtId="0" fontId="0" fillId="0" borderId="15" xfId="0" applyBorder="1"/>
    <xf numFmtId="0" fontId="0" fillId="0" borderId="2" xfId="0" applyBorder="1"/>
    <xf numFmtId="0" fontId="0" fillId="0" borderId="20" xfId="0" applyBorder="1"/>
    <xf numFmtId="0" fontId="0" fillId="13" borderId="3" xfId="0" applyFill="1" applyBorder="1"/>
    <xf numFmtId="0" fontId="0" fillId="13" borderId="0" xfId="0" applyFill="1"/>
    <xf numFmtId="0" fontId="0" fillId="13" borderId="6" xfId="0" applyFill="1" applyBorder="1"/>
    <xf numFmtId="164" fontId="0" fillId="13" borderId="0" xfId="0" applyNumberFormat="1" applyFill="1"/>
    <xf numFmtId="0" fontId="0" fillId="0" borderId="0" xfId="0" applyAlignment="1">
      <alignment horizontal="left"/>
    </xf>
    <xf numFmtId="0" fontId="7" fillId="0" borderId="1" xfId="2" applyFont="1" applyBorder="1" applyAlignment="1">
      <alignment horizontal="center" wrapText="1"/>
    </xf>
    <xf numFmtId="0" fontId="7" fillId="0" borderId="1" xfId="2" applyFont="1" applyBorder="1" applyAlignment="1">
      <alignment horizontal="center"/>
    </xf>
  </cellXfs>
  <cellStyles count="5">
    <cellStyle name="Comma" xfId="4" builtinId="3"/>
    <cellStyle name="Normal" xfId="0" builtinId="0"/>
    <cellStyle name="Normal 3" xfId="2" xr:uid="{4F50E5AF-D40B-0B42-9786-0D9109683488}"/>
    <cellStyle name="Normal 4" xfId="3" xr:uid="{E15F95DF-CD9C-CD41-AF79-F732FC4B5D54}"/>
    <cellStyle name="Standard_Ausgangsdaten" xfId="1" xr:uid="{BC0D9743-E013-C54E-80F6-6943FABA7FDB}"/>
  </cellStyles>
  <dxfs count="0"/>
  <tableStyles count="0" defaultTableStyle="TableStyleMedium2" defaultPivotStyle="PivotStyleLight16"/>
  <colors>
    <mruColors>
      <color rgb="FFB5A2ED"/>
      <color rgb="FFF0C2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C6233-AF0D-7C4C-8AA0-67E4061DF04B}">
  <dimension ref="A2:AN71"/>
  <sheetViews>
    <sheetView topLeftCell="A5" zoomScale="56" workbookViewId="0">
      <selection activeCell="N31" sqref="N31"/>
    </sheetView>
  </sheetViews>
  <sheetFormatPr baseColWidth="10" defaultRowHeight="16" x14ac:dyDescent="0.2"/>
  <cols>
    <col min="2" max="2" width="3.5" customWidth="1"/>
    <col min="3" max="3" width="8" customWidth="1"/>
    <col min="4" max="4" width="6.33203125" customWidth="1"/>
    <col min="8" max="8" width="13.5" customWidth="1"/>
    <col min="9" max="9" width="12.33203125" customWidth="1"/>
    <col min="10" max="10" width="7.1640625" customWidth="1"/>
    <col min="11" max="11" width="8.33203125" customWidth="1"/>
    <col min="12" max="12" width="8.1640625" customWidth="1"/>
    <col min="13" max="13" width="7.6640625" customWidth="1"/>
    <col min="14" max="14" width="9.6640625" customWidth="1"/>
    <col min="16" max="16" width="12" customWidth="1"/>
    <col min="24" max="24" width="12.6640625" customWidth="1"/>
    <col min="32" max="32" width="12.6640625" customWidth="1"/>
  </cols>
  <sheetData>
    <row r="2" spans="1:34" x14ac:dyDescent="0.2">
      <c r="C2" s="172" t="s">
        <v>71</v>
      </c>
      <c r="D2" s="172"/>
      <c r="H2" t="s">
        <v>72</v>
      </c>
      <c r="M2" t="s">
        <v>73</v>
      </c>
      <c r="U2" s="172" t="s">
        <v>34</v>
      </c>
      <c r="V2" s="172"/>
      <c r="Z2" s="33" t="s">
        <v>35</v>
      </c>
      <c r="AA2" s="33"/>
      <c r="AE2" s="33" t="s">
        <v>36</v>
      </c>
      <c r="AF2" s="33"/>
    </row>
    <row r="3" spans="1:34" x14ac:dyDescent="0.2">
      <c r="A3" t="s">
        <v>33</v>
      </c>
      <c r="C3" s="30" t="s">
        <v>1</v>
      </c>
      <c r="D3" s="31" t="s">
        <v>0</v>
      </c>
      <c r="E3" s="30" t="s">
        <v>2</v>
      </c>
      <c r="F3" s="32" t="s">
        <v>3</v>
      </c>
      <c r="H3" s="30" t="s">
        <v>1</v>
      </c>
      <c r="I3" s="31" t="s">
        <v>0</v>
      </c>
      <c r="J3" s="30" t="s">
        <v>2</v>
      </c>
      <c r="K3" s="32" t="s">
        <v>3</v>
      </c>
      <c r="M3" s="30" t="s">
        <v>1</v>
      </c>
      <c r="N3" s="31" t="s">
        <v>0</v>
      </c>
      <c r="O3" s="30" t="s">
        <v>2</v>
      </c>
      <c r="P3" s="32" t="s">
        <v>3</v>
      </c>
      <c r="U3" s="30" t="s">
        <v>1</v>
      </c>
      <c r="V3" s="31" t="s">
        <v>0</v>
      </c>
      <c r="W3" s="30" t="s">
        <v>2</v>
      </c>
      <c r="X3" s="32" t="s">
        <v>3</v>
      </c>
      <c r="Z3" s="30" t="s">
        <v>1</v>
      </c>
      <c r="AA3" s="31" t="s">
        <v>0</v>
      </c>
      <c r="AB3" s="30" t="s">
        <v>2</v>
      </c>
      <c r="AC3" s="32" t="s">
        <v>3</v>
      </c>
      <c r="AE3" s="30" t="s">
        <v>18</v>
      </c>
      <c r="AF3" s="31" t="s">
        <v>19</v>
      </c>
      <c r="AG3" s="30" t="s">
        <v>20</v>
      </c>
      <c r="AH3" s="32" t="s">
        <v>21</v>
      </c>
    </row>
    <row r="4" spans="1:34" x14ac:dyDescent="0.2">
      <c r="A4">
        <v>36</v>
      </c>
      <c r="C4" s="25"/>
      <c r="D4" s="6"/>
      <c r="E4" s="25"/>
      <c r="F4" s="27"/>
      <c r="H4" s="25"/>
      <c r="I4" s="6"/>
      <c r="J4" s="25"/>
      <c r="K4" s="27"/>
      <c r="M4" s="25">
        <f>C4+H4</f>
        <v>0</v>
      </c>
      <c r="N4" s="25">
        <f>D4+I4</f>
        <v>0</v>
      </c>
      <c r="O4" s="25">
        <f t="shared" ref="O4:P19" si="0">E4+J4</f>
        <v>0</v>
      </c>
      <c r="P4" s="25">
        <f t="shared" si="0"/>
        <v>0</v>
      </c>
      <c r="U4" s="25"/>
      <c r="V4" s="6"/>
      <c r="W4" s="25"/>
      <c r="X4" s="27"/>
      <c r="Z4" s="25"/>
      <c r="AA4" s="6"/>
      <c r="AB4" s="25"/>
      <c r="AC4" s="27"/>
      <c r="AE4" s="25"/>
      <c r="AF4" s="6"/>
      <c r="AG4" s="25"/>
      <c r="AH4" s="27"/>
    </row>
    <row r="5" spans="1:34" x14ac:dyDescent="0.2">
      <c r="A5">
        <v>37</v>
      </c>
      <c r="C5" s="25"/>
      <c r="D5" s="6"/>
      <c r="E5" s="25"/>
      <c r="F5" s="27"/>
      <c r="H5" s="25"/>
      <c r="I5" s="6"/>
      <c r="J5" s="25"/>
      <c r="K5" s="27"/>
      <c r="M5" s="25">
        <f t="shared" ref="M5:M28" si="1">C5+H5</f>
        <v>0</v>
      </c>
      <c r="N5" s="25">
        <f t="shared" ref="N5:P28" si="2">D5+I5</f>
        <v>0</v>
      </c>
      <c r="O5" s="25">
        <f t="shared" si="0"/>
        <v>0</v>
      </c>
      <c r="P5" s="25">
        <f t="shared" si="0"/>
        <v>0</v>
      </c>
      <c r="U5" s="25"/>
      <c r="V5" s="6"/>
      <c r="W5" s="25"/>
      <c r="X5" s="27"/>
      <c r="Z5" s="25"/>
      <c r="AA5" s="6"/>
      <c r="AB5" s="25"/>
      <c r="AC5" s="27"/>
      <c r="AE5" s="25"/>
      <c r="AF5" s="6"/>
      <c r="AG5" s="25"/>
      <c r="AH5" s="27"/>
    </row>
    <row r="6" spans="1:34" x14ac:dyDescent="0.2">
      <c r="A6">
        <v>38</v>
      </c>
      <c r="C6" s="25"/>
      <c r="D6" s="6"/>
      <c r="E6" s="25"/>
      <c r="F6" s="27"/>
      <c r="H6" s="25"/>
      <c r="I6" s="6"/>
      <c r="J6" s="25"/>
      <c r="K6" s="27"/>
      <c r="M6" s="25">
        <f t="shared" si="1"/>
        <v>0</v>
      </c>
      <c r="N6" s="25">
        <f t="shared" si="2"/>
        <v>0</v>
      </c>
      <c r="O6" s="25">
        <f t="shared" si="0"/>
        <v>0</v>
      </c>
      <c r="P6" s="25">
        <f t="shared" si="0"/>
        <v>0</v>
      </c>
      <c r="U6" s="25"/>
      <c r="V6" s="6"/>
      <c r="W6" s="25"/>
      <c r="X6" s="27"/>
      <c r="Z6" s="25"/>
      <c r="AA6" s="6"/>
      <c r="AB6" s="25"/>
      <c r="AC6" s="27"/>
      <c r="AE6" s="25"/>
      <c r="AF6" s="6"/>
      <c r="AG6" s="25"/>
      <c r="AH6" s="27"/>
    </row>
    <row r="7" spans="1:34" x14ac:dyDescent="0.2">
      <c r="A7">
        <v>39</v>
      </c>
      <c r="C7" s="25"/>
      <c r="D7" s="6"/>
      <c r="E7" s="25"/>
      <c r="F7" s="27"/>
      <c r="H7" s="25"/>
      <c r="I7" s="6"/>
      <c r="J7" s="25"/>
      <c r="K7" s="27"/>
      <c r="M7" s="25">
        <f t="shared" si="1"/>
        <v>0</v>
      </c>
      <c r="N7" s="25">
        <f t="shared" si="2"/>
        <v>0</v>
      </c>
      <c r="O7" s="25">
        <f t="shared" si="0"/>
        <v>0</v>
      </c>
      <c r="P7" s="25">
        <f t="shared" si="0"/>
        <v>0</v>
      </c>
      <c r="U7" s="25"/>
      <c r="V7" s="6"/>
      <c r="W7" s="25"/>
      <c r="X7" s="27"/>
      <c r="Z7" s="25"/>
      <c r="AA7" s="6"/>
      <c r="AB7" s="25"/>
      <c r="AC7" s="27"/>
      <c r="AE7" s="25"/>
      <c r="AF7" s="6"/>
      <c r="AG7" s="25"/>
      <c r="AH7" s="27"/>
    </row>
    <row r="8" spans="1:34" x14ac:dyDescent="0.2">
      <c r="A8">
        <v>40</v>
      </c>
      <c r="C8" s="25"/>
      <c r="D8" s="6"/>
      <c r="E8" s="25"/>
      <c r="F8" s="27"/>
      <c r="H8" s="25"/>
      <c r="I8" s="6"/>
      <c r="J8" s="25"/>
      <c r="K8" s="27"/>
      <c r="M8" s="25">
        <f t="shared" si="1"/>
        <v>0</v>
      </c>
      <c r="N8" s="25">
        <f t="shared" si="2"/>
        <v>0</v>
      </c>
      <c r="O8" s="25">
        <f t="shared" si="0"/>
        <v>0</v>
      </c>
      <c r="P8" s="25">
        <f t="shared" si="0"/>
        <v>0</v>
      </c>
      <c r="U8" s="25"/>
      <c r="V8" s="6"/>
      <c r="W8" s="25"/>
      <c r="X8" s="27"/>
      <c r="Z8" s="25"/>
      <c r="AA8" s="6"/>
      <c r="AB8" s="25"/>
      <c r="AC8" s="27"/>
      <c r="AE8" s="25"/>
      <c r="AF8" s="6"/>
      <c r="AG8" s="25"/>
      <c r="AH8" s="27"/>
    </row>
    <row r="9" spans="1:34" x14ac:dyDescent="0.2">
      <c r="A9">
        <v>41</v>
      </c>
      <c r="C9" s="25"/>
      <c r="D9" s="6"/>
      <c r="E9" s="25"/>
      <c r="F9" s="27"/>
      <c r="H9" s="25"/>
      <c r="I9" s="6"/>
      <c r="J9" s="25"/>
      <c r="K9" s="27"/>
      <c r="M9" s="25">
        <f t="shared" si="1"/>
        <v>0</v>
      </c>
      <c r="N9" s="25">
        <f t="shared" si="2"/>
        <v>0</v>
      </c>
      <c r="O9" s="25">
        <f t="shared" si="0"/>
        <v>0</v>
      </c>
      <c r="P9" s="25">
        <f t="shared" si="0"/>
        <v>0</v>
      </c>
      <c r="U9" s="25"/>
      <c r="V9" s="6"/>
      <c r="W9" s="25"/>
      <c r="X9" s="27"/>
      <c r="Z9" s="25"/>
      <c r="AA9" s="6"/>
      <c r="AB9" s="25"/>
      <c r="AC9" s="27"/>
      <c r="AE9" s="25"/>
      <c r="AF9" s="6"/>
      <c r="AG9" s="25"/>
      <c r="AH9" s="27"/>
    </row>
    <row r="10" spans="1:34" x14ac:dyDescent="0.2">
      <c r="A10">
        <v>42</v>
      </c>
      <c r="C10" s="25"/>
      <c r="D10" s="6"/>
      <c r="E10" s="25"/>
      <c r="F10" s="27"/>
      <c r="H10" s="25"/>
      <c r="I10" s="6"/>
      <c r="J10" s="25"/>
      <c r="K10" s="27"/>
      <c r="M10" s="25">
        <f t="shared" si="1"/>
        <v>0</v>
      </c>
      <c r="N10" s="25">
        <f t="shared" si="2"/>
        <v>0</v>
      </c>
      <c r="O10" s="25">
        <f t="shared" si="0"/>
        <v>0</v>
      </c>
      <c r="P10" s="25">
        <f t="shared" si="0"/>
        <v>0</v>
      </c>
      <c r="U10" s="25"/>
      <c r="V10" s="6"/>
      <c r="W10" s="25"/>
      <c r="X10" s="27"/>
      <c r="Z10" s="25"/>
      <c r="AA10" s="6"/>
      <c r="AB10" s="25"/>
      <c r="AC10" s="27"/>
      <c r="AE10" s="25"/>
      <c r="AF10" s="6"/>
      <c r="AG10" s="25"/>
      <c r="AH10" s="27"/>
    </row>
    <row r="11" spans="1:34" x14ac:dyDescent="0.2">
      <c r="A11">
        <v>43</v>
      </c>
      <c r="C11" s="25"/>
      <c r="D11" s="6"/>
      <c r="E11" s="25"/>
      <c r="F11" s="27"/>
      <c r="H11" s="25"/>
      <c r="I11" s="6"/>
      <c r="J11" s="25"/>
      <c r="K11" s="27"/>
      <c r="M11" s="25">
        <f t="shared" si="1"/>
        <v>0</v>
      </c>
      <c r="N11" s="25">
        <f t="shared" si="2"/>
        <v>0</v>
      </c>
      <c r="O11" s="25">
        <f t="shared" si="0"/>
        <v>0</v>
      </c>
      <c r="P11" s="25">
        <f t="shared" si="0"/>
        <v>0</v>
      </c>
      <c r="U11" s="25"/>
      <c r="V11" s="6"/>
      <c r="W11" s="25"/>
      <c r="X11" s="27"/>
      <c r="Z11" s="25"/>
      <c r="AA11" s="6"/>
      <c r="AB11" s="25"/>
      <c r="AC11" s="27"/>
      <c r="AE11" s="25"/>
      <c r="AF11" s="6"/>
      <c r="AG11" s="25"/>
      <c r="AH11" s="27"/>
    </row>
    <row r="12" spans="1:34" x14ac:dyDescent="0.2">
      <c r="A12">
        <v>44</v>
      </c>
      <c r="C12" s="25"/>
      <c r="D12" s="6"/>
      <c r="E12" s="25"/>
      <c r="F12" s="27"/>
      <c r="H12" s="25"/>
      <c r="I12" s="6"/>
      <c r="J12" s="25"/>
      <c r="K12" s="27"/>
      <c r="M12" s="25">
        <f t="shared" si="1"/>
        <v>0</v>
      </c>
      <c r="N12" s="25">
        <f t="shared" si="2"/>
        <v>0</v>
      </c>
      <c r="O12" s="25">
        <f t="shared" si="0"/>
        <v>0</v>
      </c>
      <c r="P12" s="25">
        <f t="shared" si="0"/>
        <v>0</v>
      </c>
      <c r="U12" s="25"/>
      <c r="V12" s="6"/>
      <c r="W12" s="25"/>
      <c r="X12" s="27"/>
      <c r="Z12" s="25"/>
      <c r="AA12" s="6"/>
      <c r="AB12" s="25"/>
      <c r="AC12" s="27"/>
      <c r="AE12" s="25"/>
      <c r="AF12" s="6"/>
      <c r="AG12" s="25"/>
      <c r="AH12" s="27"/>
    </row>
    <row r="13" spans="1:34" x14ac:dyDescent="0.2">
      <c r="A13">
        <v>45</v>
      </c>
      <c r="C13" s="25"/>
      <c r="D13" s="6"/>
      <c r="E13" s="25"/>
      <c r="F13" s="27"/>
      <c r="H13" s="25"/>
      <c r="I13" s="6"/>
      <c r="J13" s="25"/>
      <c r="K13" s="27"/>
      <c r="M13" s="25">
        <f t="shared" si="1"/>
        <v>0</v>
      </c>
      <c r="N13" s="25">
        <f t="shared" si="2"/>
        <v>0</v>
      </c>
      <c r="O13" s="25">
        <f t="shared" si="0"/>
        <v>0</v>
      </c>
      <c r="P13" s="25">
        <f t="shared" si="0"/>
        <v>0</v>
      </c>
      <c r="U13" s="25"/>
      <c r="V13" s="6"/>
      <c r="W13" s="25"/>
      <c r="X13" s="27"/>
      <c r="Z13" s="25"/>
      <c r="AA13" s="6"/>
      <c r="AB13" s="25"/>
      <c r="AC13" s="27"/>
      <c r="AE13" s="25"/>
      <c r="AF13" s="6"/>
      <c r="AG13" s="25"/>
      <c r="AH13" s="27"/>
    </row>
    <row r="14" spans="1:34" x14ac:dyDescent="0.2">
      <c r="A14">
        <v>46</v>
      </c>
      <c r="C14" s="25"/>
      <c r="D14" s="6"/>
      <c r="E14" s="25"/>
      <c r="F14" s="27"/>
      <c r="H14" s="25"/>
      <c r="I14" s="6"/>
      <c r="J14" s="25"/>
      <c r="K14" s="27"/>
      <c r="M14" s="25">
        <f t="shared" si="1"/>
        <v>0</v>
      </c>
      <c r="N14" s="25">
        <f t="shared" si="2"/>
        <v>0</v>
      </c>
      <c r="O14" s="25">
        <f t="shared" si="0"/>
        <v>0</v>
      </c>
      <c r="P14" s="25">
        <f t="shared" si="0"/>
        <v>0</v>
      </c>
      <c r="U14" s="25"/>
      <c r="V14" s="6"/>
      <c r="W14" s="25"/>
      <c r="X14" s="27"/>
      <c r="Z14" s="25"/>
      <c r="AA14" s="6"/>
      <c r="AB14" s="25"/>
      <c r="AC14" s="27"/>
      <c r="AE14" s="25"/>
      <c r="AF14" s="6"/>
      <c r="AG14" s="25"/>
      <c r="AH14" s="27"/>
    </row>
    <row r="15" spans="1:34" x14ac:dyDescent="0.2">
      <c r="A15">
        <v>47</v>
      </c>
      <c r="C15" s="25"/>
      <c r="D15" s="6"/>
      <c r="E15" s="25"/>
      <c r="F15" s="27"/>
      <c r="H15" s="25"/>
      <c r="I15" s="6"/>
      <c r="J15" s="25"/>
      <c r="K15" s="27"/>
      <c r="M15" s="25">
        <f t="shared" si="1"/>
        <v>0</v>
      </c>
      <c r="N15" s="25">
        <f t="shared" si="2"/>
        <v>0</v>
      </c>
      <c r="O15" s="25">
        <f t="shared" si="0"/>
        <v>0</v>
      </c>
      <c r="P15" s="25">
        <f t="shared" si="0"/>
        <v>0</v>
      </c>
      <c r="U15" s="25"/>
      <c r="V15" s="6"/>
      <c r="W15" s="25"/>
      <c r="X15" s="27"/>
      <c r="Z15" s="25"/>
      <c r="AA15" s="6"/>
      <c r="AB15" s="25"/>
      <c r="AC15" s="27"/>
      <c r="AE15" s="25"/>
      <c r="AF15" s="6"/>
      <c r="AG15" s="25"/>
      <c r="AH15" s="27"/>
    </row>
    <row r="16" spans="1:34" x14ac:dyDescent="0.2">
      <c r="A16">
        <v>48</v>
      </c>
      <c r="C16" s="25"/>
      <c r="D16" s="6"/>
      <c r="E16" s="25"/>
      <c r="F16" s="27"/>
      <c r="H16" s="25"/>
      <c r="I16" s="6"/>
      <c r="J16" s="25"/>
      <c r="K16" s="27"/>
      <c r="M16" s="25">
        <f t="shared" si="1"/>
        <v>0</v>
      </c>
      <c r="N16" s="25">
        <f t="shared" si="2"/>
        <v>0</v>
      </c>
      <c r="O16" s="25">
        <f t="shared" si="0"/>
        <v>0</v>
      </c>
      <c r="P16" s="25">
        <f t="shared" si="0"/>
        <v>0</v>
      </c>
      <c r="U16" s="25"/>
      <c r="V16" s="6"/>
      <c r="W16" s="25"/>
      <c r="X16" s="27"/>
      <c r="Z16" s="25"/>
      <c r="AA16" s="6"/>
      <c r="AB16" s="25"/>
      <c r="AC16" s="27"/>
      <c r="AE16" s="25"/>
      <c r="AF16" s="6"/>
      <c r="AG16" s="25"/>
      <c r="AH16" s="27"/>
    </row>
    <row r="17" spans="1:34" x14ac:dyDescent="0.2">
      <c r="A17">
        <v>49</v>
      </c>
      <c r="C17" s="25"/>
      <c r="D17" s="6"/>
      <c r="E17" s="25"/>
      <c r="F17" s="27"/>
      <c r="H17" s="25"/>
      <c r="I17" s="6"/>
      <c r="J17" s="25"/>
      <c r="K17" s="27"/>
      <c r="M17" s="25">
        <f t="shared" si="1"/>
        <v>0</v>
      </c>
      <c r="N17" s="25">
        <f t="shared" si="2"/>
        <v>0</v>
      </c>
      <c r="O17" s="25">
        <f t="shared" si="0"/>
        <v>0</v>
      </c>
      <c r="P17" s="25">
        <f t="shared" si="0"/>
        <v>0</v>
      </c>
      <c r="U17" s="25"/>
      <c r="V17" s="6"/>
      <c r="W17" s="25"/>
      <c r="X17" s="27"/>
      <c r="Z17" s="25"/>
      <c r="AA17" s="6"/>
      <c r="AB17" s="25"/>
      <c r="AC17" s="27"/>
      <c r="AE17" s="25"/>
      <c r="AF17" s="6"/>
      <c r="AG17" s="25"/>
      <c r="AH17" s="27"/>
    </row>
    <row r="18" spans="1:34" x14ac:dyDescent="0.2">
      <c r="A18">
        <v>50</v>
      </c>
      <c r="C18" s="25"/>
      <c r="D18" s="6"/>
      <c r="E18" s="25"/>
      <c r="F18" s="27"/>
      <c r="H18" s="25"/>
      <c r="I18" s="6"/>
      <c r="J18" s="25"/>
      <c r="K18" s="27"/>
      <c r="M18" s="25">
        <f t="shared" si="1"/>
        <v>0</v>
      </c>
      <c r="N18" s="25">
        <f t="shared" si="2"/>
        <v>0</v>
      </c>
      <c r="O18" s="25">
        <f t="shared" si="0"/>
        <v>0</v>
      </c>
      <c r="P18" s="25">
        <f t="shared" si="0"/>
        <v>0</v>
      </c>
      <c r="U18" s="25"/>
      <c r="V18" s="6"/>
      <c r="W18" s="25"/>
      <c r="X18" s="27"/>
      <c r="Z18" s="25"/>
      <c r="AA18" s="6"/>
      <c r="AB18" s="25"/>
      <c r="AC18" s="27"/>
      <c r="AE18" s="25"/>
      <c r="AF18" s="6"/>
      <c r="AG18" s="25"/>
      <c r="AH18" s="27"/>
    </row>
    <row r="19" spans="1:34" x14ac:dyDescent="0.2">
      <c r="A19">
        <v>51</v>
      </c>
      <c r="C19" s="25"/>
      <c r="D19" s="6"/>
      <c r="E19" s="25"/>
      <c r="F19" s="27"/>
      <c r="H19" s="25"/>
      <c r="I19" s="6"/>
      <c r="J19" s="25"/>
      <c r="K19" s="27"/>
      <c r="M19" s="25">
        <f t="shared" si="1"/>
        <v>0</v>
      </c>
      <c r="N19" s="25">
        <f t="shared" si="2"/>
        <v>0</v>
      </c>
      <c r="O19" s="25">
        <f t="shared" si="0"/>
        <v>0</v>
      </c>
      <c r="P19" s="25">
        <f t="shared" si="0"/>
        <v>0</v>
      </c>
      <c r="U19" s="25"/>
      <c r="V19" s="6"/>
      <c r="W19" s="25"/>
      <c r="X19" s="27"/>
      <c r="Z19" s="25"/>
      <c r="AA19" s="6"/>
      <c r="AB19" s="25"/>
      <c r="AC19" s="27"/>
      <c r="AE19" s="25"/>
      <c r="AF19" s="6"/>
      <c r="AG19" s="25"/>
      <c r="AH19" s="27"/>
    </row>
    <row r="20" spans="1:34" x14ac:dyDescent="0.2">
      <c r="A20">
        <v>52</v>
      </c>
      <c r="C20" s="25"/>
      <c r="D20" s="6"/>
      <c r="E20" s="25"/>
      <c r="F20" s="27"/>
      <c r="H20" s="25"/>
      <c r="I20" s="6"/>
      <c r="J20" s="25"/>
      <c r="K20" s="27"/>
      <c r="M20" s="25">
        <f t="shared" si="1"/>
        <v>0</v>
      </c>
      <c r="N20" s="25">
        <f t="shared" si="2"/>
        <v>0</v>
      </c>
      <c r="O20" s="25">
        <f t="shared" si="2"/>
        <v>0</v>
      </c>
      <c r="P20" s="25">
        <f t="shared" si="2"/>
        <v>0</v>
      </c>
      <c r="U20" s="25"/>
      <c r="V20" s="6"/>
      <c r="W20" s="25"/>
      <c r="X20" s="27"/>
      <c r="Z20" s="25"/>
      <c r="AA20" s="6"/>
      <c r="AB20" s="25"/>
      <c r="AC20" s="27"/>
      <c r="AE20" s="25"/>
      <c r="AF20" s="6"/>
      <c r="AG20" s="25"/>
      <c r="AH20" s="27"/>
    </row>
    <row r="21" spans="1:34" x14ac:dyDescent="0.2">
      <c r="A21">
        <v>53</v>
      </c>
      <c r="C21" s="25"/>
      <c r="D21" s="6"/>
      <c r="E21" s="25"/>
      <c r="F21" s="27"/>
      <c r="H21" s="25"/>
      <c r="I21" s="6"/>
      <c r="J21" s="25"/>
      <c r="K21" s="27"/>
      <c r="M21" s="25">
        <f t="shared" si="1"/>
        <v>0</v>
      </c>
      <c r="N21" s="25">
        <f t="shared" si="2"/>
        <v>0</v>
      </c>
      <c r="O21" s="25">
        <f t="shared" si="2"/>
        <v>0</v>
      </c>
      <c r="P21" s="25">
        <f t="shared" si="2"/>
        <v>0</v>
      </c>
      <c r="U21" s="25"/>
      <c r="V21" s="6"/>
      <c r="W21" s="25"/>
      <c r="X21" s="27"/>
      <c r="Z21" s="25"/>
      <c r="AA21" s="6"/>
      <c r="AB21" s="25"/>
      <c r="AC21" s="27"/>
      <c r="AE21" s="25"/>
      <c r="AF21" s="6"/>
      <c r="AG21" s="25"/>
      <c r="AH21" s="27"/>
    </row>
    <row r="22" spans="1:34" x14ac:dyDescent="0.2">
      <c r="A22">
        <v>54</v>
      </c>
      <c r="C22" s="25"/>
      <c r="D22" s="6"/>
      <c r="E22" s="25"/>
      <c r="F22" s="27"/>
      <c r="H22" s="25"/>
      <c r="I22" s="6"/>
      <c r="J22" s="25"/>
      <c r="K22" s="27"/>
      <c r="M22" s="25">
        <f t="shared" si="1"/>
        <v>0</v>
      </c>
      <c r="N22" s="25">
        <f t="shared" si="2"/>
        <v>0</v>
      </c>
      <c r="O22" s="25">
        <f t="shared" si="2"/>
        <v>0</v>
      </c>
      <c r="P22" s="25">
        <f t="shared" si="2"/>
        <v>0</v>
      </c>
      <c r="U22" s="25"/>
      <c r="V22" s="6"/>
      <c r="W22" s="25"/>
      <c r="X22" s="27"/>
      <c r="Z22" s="25"/>
      <c r="AA22" s="6"/>
      <c r="AB22" s="25"/>
      <c r="AC22" s="27"/>
      <c r="AE22" s="25"/>
      <c r="AF22" s="6"/>
      <c r="AG22" s="25"/>
      <c r="AH22" s="27"/>
    </row>
    <row r="23" spans="1:34" x14ac:dyDescent="0.2">
      <c r="A23">
        <v>55</v>
      </c>
      <c r="C23" s="25"/>
      <c r="D23" s="6"/>
      <c r="E23" s="25"/>
      <c r="F23" s="27"/>
      <c r="H23" s="25"/>
      <c r="I23" s="6"/>
      <c r="J23" s="25"/>
      <c r="K23" s="27"/>
      <c r="M23" s="25">
        <f t="shared" si="1"/>
        <v>0</v>
      </c>
      <c r="N23" s="25">
        <f t="shared" si="2"/>
        <v>0</v>
      </c>
      <c r="O23" s="25">
        <f t="shared" si="2"/>
        <v>0</v>
      </c>
      <c r="P23" s="25">
        <f t="shared" si="2"/>
        <v>0</v>
      </c>
      <c r="U23" s="25"/>
      <c r="V23" s="6"/>
      <c r="W23" s="25"/>
      <c r="X23" s="27"/>
      <c r="Z23" s="25"/>
      <c r="AA23" s="6"/>
      <c r="AB23" s="25"/>
      <c r="AC23" s="27"/>
      <c r="AE23" s="25"/>
      <c r="AF23" s="6"/>
      <c r="AG23" s="25"/>
      <c r="AH23" s="27"/>
    </row>
    <row r="24" spans="1:34" x14ac:dyDescent="0.2">
      <c r="A24">
        <v>56</v>
      </c>
      <c r="C24" s="25"/>
      <c r="D24" s="6"/>
      <c r="E24" s="25"/>
      <c r="F24" s="27"/>
      <c r="H24" s="25"/>
      <c r="I24" s="6"/>
      <c r="J24" s="25"/>
      <c r="K24" s="27"/>
      <c r="M24" s="25">
        <f t="shared" si="1"/>
        <v>0</v>
      </c>
      <c r="N24" s="25">
        <f t="shared" si="2"/>
        <v>0</v>
      </c>
      <c r="O24" s="25">
        <f t="shared" si="2"/>
        <v>0</v>
      </c>
      <c r="P24" s="25">
        <f t="shared" si="2"/>
        <v>0</v>
      </c>
      <c r="U24" s="25"/>
      <c r="V24" s="6"/>
      <c r="W24" s="25"/>
      <c r="X24" s="27"/>
      <c r="Z24" s="25"/>
      <c r="AA24" s="6"/>
      <c r="AB24" s="25"/>
      <c r="AC24" s="27"/>
      <c r="AE24" s="25"/>
      <c r="AF24" s="6"/>
      <c r="AG24" s="25"/>
      <c r="AH24" s="27"/>
    </row>
    <row r="25" spans="1:34" x14ac:dyDescent="0.2">
      <c r="A25">
        <v>57</v>
      </c>
      <c r="C25" s="25"/>
      <c r="D25" s="6"/>
      <c r="E25" s="25"/>
      <c r="F25" s="27"/>
      <c r="H25" s="25"/>
      <c r="I25" s="6"/>
      <c r="J25" s="25"/>
      <c r="K25" s="27"/>
      <c r="M25" s="25">
        <f t="shared" si="1"/>
        <v>0</v>
      </c>
      <c r="N25" s="25">
        <f t="shared" si="2"/>
        <v>0</v>
      </c>
      <c r="O25" s="25">
        <f t="shared" si="2"/>
        <v>0</v>
      </c>
      <c r="P25" s="25">
        <f t="shared" si="2"/>
        <v>0</v>
      </c>
      <c r="U25" s="25"/>
      <c r="V25" s="6"/>
      <c r="W25" s="25"/>
      <c r="X25" s="27"/>
      <c r="Z25" s="25"/>
      <c r="AA25" s="6"/>
      <c r="AB25" s="25"/>
      <c r="AC25" s="27"/>
      <c r="AE25" s="25"/>
      <c r="AF25" s="6"/>
      <c r="AG25" s="25"/>
      <c r="AH25" s="27"/>
    </row>
    <row r="26" spans="1:34" x14ac:dyDescent="0.2">
      <c r="A26">
        <v>58</v>
      </c>
      <c r="C26" s="25"/>
      <c r="D26" s="6"/>
      <c r="E26" s="25"/>
      <c r="F26" s="27"/>
      <c r="H26" s="25"/>
      <c r="I26" s="6"/>
      <c r="J26" s="25"/>
      <c r="K26" s="27"/>
      <c r="M26" s="25">
        <f t="shared" si="1"/>
        <v>0</v>
      </c>
      <c r="N26" s="25">
        <f t="shared" si="2"/>
        <v>0</v>
      </c>
      <c r="O26" s="25">
        <f t="shared" si="2"/>
        <v>0</v>
      </c>
      <c r="P26" s="25">
        <f t="shared" si="2"/>
        <v>0</v>
      </c>
      <c r="U26" s="25"/>
      <c r="V26" s="6"/>
      <c r="W26" s="25"/>
      <c r="X26" s="27"/>
      <c r="Z26" s="25"/>
      <c r="AA26" s="6"/>
      <c r="AB26" s="25"/>
      <c r="AC26" s="27"/>
      <c r="AE26" s="25"/>
      <c r="AF26" s="6"/>
      <c r="AG26" s="25"/>
      <c r="AH26" s="27"/>
    </row>
    <row r="27" spans="1:34" x14ac:dyDescent="0.2">
      <c r="A27">
        <v>59</v>
      </c>
      <c r="C27" s="25"/>
      <c r="D27" s="6"/>
      <c r="E27" s="25"/>
      <c r="F27" s="27"/>
      <c r="H27" s="25"/>
      <c r="I27" s="6"/>
      <c r="J27" s="25"/>
      <c r="K27" s="27"/>
      <c r="M27" s="25">
        <f t="shared" si="1"/>
        <v>0</v>
      </c>
      <c r="N27" s="25">
        <f t="shared" si="2"/>
        <v>0</v>
      </c>
      <c r="O27" s="25">
        <f t="shared" si="2"/>
        <v>0</v>
      </c>
      <c r="P27" s="25">
        <f t="shared" si="2"/>
        <v>0</v>
      </c>
      <c r="U27" s="25"/>
      <c r="V27" s="6"/>
      <c r="W27" s="25"/>
      <c r="X27" s="27"/>
      <c r="Z27" s="25"/>
      <c r="AA27" s="6"/>
      <c r="AB27" s="25"/>
      <c r="AC27" s="27"/>
      <c r="AE27" s="25"/>
      <c r="AF27" s="6"/>
      <c r="AG27" s="25"/>
      <c r="AH27" s="27"/>
    </row>
    <row r="28" spans="1:34" x14ac:dyDescent="0.2">
      <c r="A28">
        <v>60</v>
      </c>
      <c r="C28" s="26"/>
      <c r="D28" s="28"/>
      <c r="E28" s="26"/>
      <c r="F28" s="29"/>
      <c r="H28" s="26"/>
      <c r="I28" s="28"/>
      <c r="J28" s="26"/>
      <c r="K28" s="29"/>
      <c r="M28" s="25">
        <f t="shared" si="1"/>
        <v>0</v>
      </c>
      <c r="N28" s="25">
        <f t="shared" si="2"/>
        <v>0</v>
      </c>
      <c r="O28" s="25">
        <f t="shared" si="2"/>
        <v>0</v>
      </c>
      <c r="P28" s="25">
        <f t="shared" si="2"/>
        <v>0</v>
      </c>
      <c r="U28" s="26"/>
      <c r="V28" s="28"/>
      <c r="W28" s="26"/>
      <c r="X28" s="29"/>
      <c r="Z28" s="26"/>
      <c r="AA28" s="28"/>
      <c r="AB28" s="26"/>
      <c r="AC28" s="29"/>
      <c r="AE28" s="26"/>
      <c r="AF28" s="28"/>
      <c r="AG28" s="26"/>
      <c r="AH28" s="29"/>
    </row>
    <row r="33" spans="2:40" x14ac:dyDescent="0.2">
      <c r="F33" s="16"/>
      <c r="G33" s="16"/>
      <c r="H33" s="16"/>
      <c r="I33" s="36"/>
    </row>
    <row r="35" spans="2:40" x14ac:dyDescent="0.2">
      <c r="B35" s="95"/>
      <c r="C35" s="95"/>
      <c r="D35" s="95"/>
      <c r="E35" s="95"/>
      <c r="F35" s="95"/>
      <c r="G35" s="96"/>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row>
    <row r="36" spans="2:40" ht="17" thickBot="1" x14ac:dyDescent="0.25">
      <c r="B36" s="95"/>
      <c r="C36" s="95"/>
      <c r="D36" s="95"/>
      <c r="E36" s="95"/>
      <c r="F36" s="95"/>
      <c r="G36" s="96"/>
      <c r="H36" s="95"/>
      <c r="I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row>
    <row r="37" spans="2:40" x14ac:dyDescent="0.2">
      <c r="B37" s="95"/>
      <c r="C37" s="99" t="s">
        <v>1</v>
      </c>
      <c r="D37" s="100" t="s">
        <v>69</v>
      </c>
      <c r="E37" s="100" t="s">
        <v>68</v>
      </c>
      <c r="F37" s="100" t="s">
        <v>70</v>
      </c>
      <c r="G37" s="100" t="s">
        <v>74</v>
      </c>
      <c r="H37" s="101" t="s">
        <v>75</v>
      </c>
      <c r="I37" s="95" t="s">
        <v>76</v>
      </c>
      <c r="J37" s="104"/>
      <c r="K37" s="99" t="s">
        <v>0</v>
      </c>
      <c r="L37" s="100" t="s">
        <v>69</v>
      </c>
      <c r="M37" s="100" t="s">
        <v>68</v>
      </c>
      <c r="N37" s="100" t="s">
        <v>70</v>
      </c>
      <c r="O37" s="100" t="s">
        <v>74</v>
      </c>
      <c r="P37" s="101" t="s">
        <v>75</v>
      </c>
      <c r="Q37" s="95" t="s">
        <v>76</v>
      </c>
      <c r="S37" s="99" t="s">
        <v>2</v>
      </c>
      <c r="T37" s="100" t="s">
        <v>69</v>
      </c>
      <c r="U37" s="100" t="s">
        <v>68</v>
      </c>
      <c r="V37" s="100" t="s">
        <v>70</v>
      </c>
      <c r="W37" s="100" t="s">
        <v>74</v>
      </c>
      <c r="X37" s="101" t="s">
        <v>75</v>
      </c>
      <c r="Y37" s="95" t="s">
        <v>76</v>
      </c>
      <c r="AA37" s="99" t="s">
        <v>3</v>
      </c>
      <c r="AB37" s="100" t="s">
        <v>69</v>
      </c>
      <c r="AC37" s="100" t="s">
        <v>68</v>
      </c>
      <c r="AD37" s="100" t="s">
        <v>70</v>
      </c>
      <c r="AE37" s="100" t="s">
        <v>74</v>
      </c>
      <c r="AF37" s="101" t="s">
        <v>75</v>
      </c>
      <c r="AG37" s="95" t="s">
        <v>76</v>
      </c>
      <c r="AI37" s="104" t="s">
        <v>86</v>
      </c>
      <c r="AJ37" s="104" t="s">
        <v>78</v>
      </c>
      <c r="AK37" s="104" t="s">
        <v>79</v>
      </c>
      <c r="AM37" t="s">
        <v>77</v>
      </c>
    </row>
    <row r="38" spans="2:40" x14ac:dyDescent="0.2">
      <c r="B38" s="95"/>
      <c r="C38" s="102"/>
      <c r="D38" s="98"/>
      <c r="E38" s="98"/>
      <c r="F38" s="98"/>
      <c r="G38" s="98"/>
      <c r="H38" s="103"/>
      <c r="I38" s="95"/>
      <c r="K38" s="102"/>
      <c r="L38" s="98"/>
      <c r="M38" s="98"/>
      <c r="N38" s="98"/>
      <c r="O38" s="98"/>
      <c r="P38" s="103"/>
      <c r="S38" s="102"/>
      <c r="T38" s="98"/>
      <c r="U38" s="98"/>
      <c r="V38" s="98"/>
      <c r="W38" s="98"/>
      <c r="X38" s="103"/>
      <c r="AA38" s="102"/>
      <c r="AB38" s="98"/>
      <c r="AC38" s="98"/>
      <c r="AD38" s="98"/>
      <c r="AE38" s="98"/>
      <c r="AF38" s="103"/>
    </row>
    <row r="39" spans="2:40" x14ac:dyDescent="0.2">
      <c r="B39" s="95"/>
      <c r="C39" s="102" t="s">
        <v>37</v>
      </c>
      <c r="D39" s="98"/>
      <c r="E39" s="98"/>
      <c r="F39" s="98"/>
      <c r="G39" s="98"/>
      <c r="H39" s="103"/>
      <c r="I39" s="95"/>
      <c r="K39" s="102" t="s">
        <v>37</v>
      </c>
      <c r="L39" s="98"/>
      <c r="M39" s="98"/>
      <c r="N39" s="98"/>
      <c r="O39" s="98"/>
      <c r="P39" s="103"/>
      <c r="S39" s="102" t="s">
        <v>37</v>
      </c>
      <c r="T39" s="98"/>
      <c r="U39" s="98"/>
      <c r="V39" s="98"/>
      <c r="W39" s="98"/>
      <c r="X39" s="103"/>
      <c r="AA39" s="102" t="s">
        <v>37</v>
      </c>
      <c r="AB39" s="98"/>
      <c r="AC39" s="98"/>
      <c r="AD39" s="98"/>
      <c r="AE39" s="98"/>
      <c r="AF39" s="103"/>
    </row>
    <row r="40" spans="2:40" x14ac:dyDescent="0.2">
      <c r="B40" s="95"/>
      <c r="C40" s="102">
        <v>36</v>
      </c>
      <c r="D40" s="98">
        <v>5.55</v>
      </c>
      <c r="E40" s="98">
        <v>0.81</v>
      </c>
      <c r="F40" s="104">
        <f>D40-E40</f>
        <v>4.74</v>
      </c>
      <c r="G40" s="16">
        <v>181388</v>
      </c>
      <c r="H40" s="103">
        <f>F40*G40</f>
        <v>859779.12</v>
      </c>
      <c r="I40" s="95">
        <f>0.2*F40*Master_Sheet!AV8</f>
        <v>522.34800000000007</v>
      </c>
      <c r="K40" s="102">
        <v>36</v>
      </c>
      <c r="L40" s="98">
        <v>9.1199999999999992</v>
      </c>
      <c r="M40" s="98">
        <v>1.88815</v>
      </c>
      <c r="N40" s="104">
        <f>L40-M40</f>
        <v>7.2318499999999997</v>
      </c>
      <c r="O40" s="16">
        <v>105603</v>
      </c>
      <c r="P40" s="103">
        <f>N40*O40</f>
        <v>763705.05554999993</v>
      </c>
      <c r="Q40">
        <f>0.2*N40*Master_Sheet!AW8</f>
        <v>0</v>
      </c>
      <c r="S40" s="102">
        <v>36</v>
      </c>
      <c r="T40" s="98">
        <v>26.97</v>
      </c>
      <c r="U40" s="98">
        <v>14.1099</v>
      </c>
      <c r="V40" s="104">
        <f>T40-U40</f>
        <v>12.860099999999999</v>
      </c>
      <c r="W40" s="16">
        <v>39560</v>
      </c>
      <c r="X40" s="103">
        <f>V40*W40</f>
        <v>508745.55599999998</v>
      </c>
      <c r="Y40">
        <f>0.2*V40*Master_Sheet!AX8</f>
        <v>0</v>
      </c>
      <c r="AA40" s="102">
        <v>36</v>
      </c>
      <c r="AB40" s="98">
        <v>23.09</v>
      </c>
      <c r="AC40" s="98">
        <v>4.96502</v>
      </c>
      <c r="AD40" s="104">
        <f>AB40-AC40</f>
        <v>18.124980000000001</v>
      </c>
      <c r="AE40" s="20">
        <v>17971</v>
      </c>
      <c r="AF40" s="103">
        <f>AD40*AE40</f>
        <v>325724.01558000001</v>
      </c>
      <c r="AG40">
        <f>0.2*AD40*Master_Sheet!AY8</f>
        <v>0</v>
      </c>
      <c r="AI40">
        <f>0.03*Master_Sheet!AM8</f>
        <v>6124.5</v>
      </c>
      <c r="AJ40" s="16">
        <v>540560</v>
      </c>
      <c r="AK40" s="16">
        <f>Master_Sheet!R49</f>
        <v>1492084.02</v>
      </c>
      <c r="AM40" s="16">
        <f>H40-I40+P40-Q40+X40-Y40+AF40-AG40-AI40-AJ40-AK40</f>
        <v>418662.87912999978</v>
      </c>
    </row>
    <row r="41" spans="2:40" x14ac:dyDescent="0.2">
      <c r="B41" s="95"/>
      <c r="C41" s="102">
        <v>37</v>
      </c>
      <c r="D41" s="98">
        <v>5.55</v>
      </c>
      <c r="E41" s="98">
        <f>M5</f>
        <v>0</v>
      </c>
      <c r="F41" s="104">
        <f t="shared" ref="F41:F63" si="3">D41-E41</f>
        <v>5.55</v>
      </c>
      <c r="G41" s="98">
        <f>Master_Sheet!AP9</f>
        <v>182622.33070690051</v>
      </c>
      <c r="H41" s="103">
        <f t="shared" ref="H41:H64" si="4">F41*G41</f>
        <v>1013553.9354232978</v>
      </c>
      <c r="I41" s="95">
        <f>0.2*F41*Master_Sheet!AV9</f>
        <v>0</v>
      </c>
      <c r="K41" s="102">
        <v>37</v>
      </c>
      <c r="L41" s="98">
        <v>9.1199999999999992</v>
      </c>
      <c r="M41" s="98">
        <f t="shared" ref="M41:M64" si="5">N5</f>
        <v>0</v>
      </c>
      <c r="N41" s="104">
        <f t="shared" ref="N41:N64" si="6">L41-M41</f>
        <v>9.1199999999999992</v>
      </c>
      <c r="O41" s="98">
        <f>Master_Sheet!AQ9</f>
        <v>101328.85847674677</v>
      </c>
      <c r="P41" s="103">
        <f t="shared" ref="P41:P64" si="7">N41*O41</f>
        <v>924119.18930793041</v>
      </c>
      <c r="Q41">
        <f>0.2*N41*Master_Sheet!AW9</f>
        <v>0</v>
      </c>
      <c r="S41" s="102">
        <v>37</v>
      </c>
      <c r="T41" s="98">
        <v>26.97</v>
      </c>
      <c r="U41" s="98">
        <f t="shared" ref="U41:U64" si="8">O5</f>
        <v>0</v>
      </c>
      <c r="V41" s="104">
        <f t="shared" ref="V41:V64" si="9">T41-U41</f>
        <v>26.97</v>
      </c>
      <c r="W41" s="98">
        <f>Master_Sheet!AR9</f>
        <v>46602.280521365246</v>
      </c>
      <c r="X41" s="103">
        <f t="shared" ref="X41:X64" si="10">V41*W41</f>
        <v>1256863.5056612208</v>
      </c>
      <c r="Y41">
        <f>0.2*V41*Master_Sheet!AX9</f>
        <v>0</v>
      </c>
      <c r="AA41" s="102">
        <v>37</v>
      </c>
      <c r="AB41" s="98">
        <v>23.09</v>
      </c>
      <c r="AC41" s="98">
        <f t="shared" ref="AC41:AC64" si="11">P5</f>
        <v>0</v>
      </c>
      <c r="AD41" s="104">
        <f t="shared" ref="AD41:AD64" si="12">AB41-AC41</f>
        <v>23.09</v>
      </c>
      <c r="AE41" s="98">
        <f>Master_Sheet!AS9</f>
        <v>19612.60800676237</v>
      </c>
      <c r="AF41" s="103">
        <f t="shared" ref="AF41:AF64" si="13">AD41*AE41</f>
        <v>452855.11887614313</v>
      </c>
      <c r="AG41">
        <f>0.2*AD41*Master_Sheet!AY9</f>
        <v>0</v>
      </c>
      <c r="AI41">
        <f>0.03*Master_Sheet!AM9</f>
        <v>6300.6876686467531</v>
      </c>
      <c r="AJ41" s="16">
        <v>540560</v>
      </c>
      <c r="AK41" s="16">
        <f>Master_Sheet!R50</f>
        <v>1363418.6099999999</v>
      </c>
      <c r="AM41" s="16">
        <f t="shared" ref="AM41:AM64" si="14">H41-I41+P41-Q41+X41-Y41+AF41-AG41-AI41-AJ41-AK41</f>
        <v>1737112.4515999458</v>
      </c>
    </row>
    <row r="42" spans="2:40" x14ac:dyDescent="0.2">
      <c r="B42" s="95"/>
      <c r="C42" s="102">
        <v>38</v>
      </c>
      <c r="D42" s="98">
        <v>5.55</v>
      </c>
      <c r="E42" s="98">
        <f t="shared" ref="E42:E64" si="15">M6</f>
        <v>0</v>
      </c>
      <c r="F42" s="104">
        <f t="shared" si="3"/>
        <v>5.55</v>
      </c>
      <c r="G42" s="98">
        <f>Master_Sheet!AP10</f>
        <v>180327.66929309949</v>
      </c>
      <c r="H42" s="103">
        <f t="shared" si="4"/>
        <v>1000818.5645767022</v>
      </c>
      <c r="I42" s="95">
        <f>0.2*F42*Master_Sheet!AV10</f>
        <v>4796.3865321427356</v>
      </c>
      <c r="K42" s="102">
        <v>38</v>
      </c>
      <c r="L42" s="98">
        <v>9.1199999999999992</v>
      </c>
      <c r="M42" s="98">
        <f t="shared" si="5"/>
        <v>0</v>
      </c>
      <c r="N42" s="104">
        <f t="shared" si="6"/>
        <v>9.1199999999999992</v>
      </c>
      <c r="O42" s="98">
        <f>Master_Sheet!AQ10</f>
        <v>112204.16496425147</v>
      </c>
      <c r="P42" s="103">
        <f t="shared" si="7"/>
        <v>1023301.9844739733</v>
      </c>
      <c r="Q42">
        <f>0.2*N42*Master_Sheet!AW10</f>
        <v>0</v>
      </c>
      <c r="S42" s="102">
        <v>38</v>
      </c>
      <c r="T42" s="98">
        <v>26.97</v>
      </c>
      <c r="U42" s="98">
        <f t="shared" si="8"/>
        <v>0</v>
      </c>
      <c r="V42" s="104">
        <f t="shared" si="9"/>
        <v>26.97</v>
      </c>
      <c r="W42" s="98">
        <f>Master_Sheet!AR10</f>
        <v>47669.642246705604</v>
      </c>
      <c r="X42" s="103">
        <f t="shared" si="10"/>
        <v>1285650.25139365</v>
      </c>
      <c r="Y42">
        <f>0.2*V42*Master_Sheet!AX10</f>
        <v>0</v>
      </c>
      <c r="AA42" s="102">
        <v>38</v>
      </c>
      <c r="AB42" s="98">
        <v>23.09</v>
      </c>
      <c r="AC42" s="98">
        <f t="shared" si="11"/>
        <v>0</v>
      </c>
      <c r="AD42" s="104">
        <f t="shared" si="12"/>
        <v>23.09</v>
      </c>
      <c r="AE42" s="98">
        <f>Master_Sheet!AS10</f>
        <v>19836.08387699068</v>
      </c>
      <c r="AF42" s="103">
        <f t="shared" si="13"/>
        <v>458015.17671971483</v>
      </c>
      <c r="AG42">
        <f>0.2*AD42*Master_Sheet!AY10</f>
        <v>0</v>
      </c>
      <c r="AI42">
        <f>0.03*Master_Sheet!AM10</f>
        <v>6355.5708572153362</v>
      </c>
      <c r="AJ42" s="16">
        <v>540560</v>
      </c>
      <c r="AK42" s="16">
        <f>Master_Sheet!R51</f>
        <v>1464399.42</v>
      </c>
      <c r="AM42" s="16">
        <f t="shared" si="14"/>
        <v>1751674.5997746824</v>
      </c>
    </row>
    <row r="43" spans="2:40" x14ac:dyDescent="0.2">
      <c r="B43" s="95"/>
      <c r="C43" s="102">
        <v>39</v>
      </c>
      <c r="D43" s="98">
        <v>5.55</v>
      </c>
      <c r="E43" s="98">
        <f t="shared" si="15"/>
        <v>0</v>
      </c>
      <c r="F43" s="104">
        <f t="shared" si="3"/>
        <v>5.55</v>
      </c>
      <c r="G43" s="98">
        <f>Master_Sheet!AP11</f>
        <v>184808.13990131285</v>
      </c>
      <c r="H43" s="103">
        <f t="shared" si="4"/>
        <v>1025685.1764522863</v>
      </c>
      <c r="I43" s="95">
        <f>0.2*F43*Master_Sheet!AV11</f>
        <v>0</v>
      </c>
      <c r="K43" s="102">
        <v>39</v>
      </c>
      <c r="L43" s="98">
        <v>9.1199999999999992</v>
      </c>
      <c r="M43" s="98">
        <f t="shared" si="5"/>
        <v>0</v>
      </c>
      <c r="N43" s="104">
        <f t="shared" si="6"/>
        <v>9.1199999999999992</v>
      </c>
      <c r="O43" s="98">
        <f>Master_Sheet!AQ11</f>
        <v>107149.70174363474</v>
      </c>
      <c r="P43" s="103">
        <f t="shared" si="7"/>
        <v>977205.27990194876</v>
      </c>
      <c r="Q43">
        <f>0.2*N43*Master_Sheet!AW11</f>
        <v>0</v>
      </c>
      <c r="S43" s="102">
        <v>39</v>
      </c>
      <c r="T43" s="98">
        <v>26.97</v>
      </c>
      <c r="U43" s="98">
        <f t="shared" si="8"/>
        <v>0</v>
      </c>
      <c r="V43" s="104">
        <f t="shared" si="9"/>
        <v>26.97</v>
      </c>
      <c r="W43" s="98">
        <f>Master_Sheet!AR11</f>
        <v>46833.986947876074</v>
      </c>
      <c r="X43" s="103">
        <f t="shared" si="10"/>
        <v>1263112.6279842176</v>
      </c>
      <c r="Y43">
        <f>0.2*V43*Master_Sheet!AX11</f>
        <v>0</v>
      </c>
      <c r="AA43" s="102">
        <v>39</v>
      </c>
      <c r="AB43" s="98">
        <v>23.09</v>
      </c>
      <c r="AC43" s="98">
        <f t="shared" si="11"/>
        <v>0</v>
      </c>
      <c r="AD43" s="104">
        <f t="shared" si="12"/>
        <v>23.09</v>
      </c>
      <c r="AE43" s="98">
        <f>Master_Sheet!AS11</f>
        <v>19618.496540288132</v>
      </c>
      <c r="AF43" s="103">
        <f t="shared" si="13"/>
        <v>452991.08511525294</v>
      </c>
      <c r="AG43">
        <f>0.2*AD43*Master_Sheet!AY11</f>
        <v>0</v>
      </c>
      <c r="AI43">
        <f>0.03*Master_Sheet!AM11</f>
        <v>2926.2452649993293</v>
      </c>
      <c r="AJ43" s="16">
        <v>540560</v>
      </c>
      <c r="AK43" s="16">
        <f>Master_Sheet!R52</f>
        <v>1437417.69</v>
      </c>
      <c r="AM43" s="16">
        <f t="shared" si="14"/>
        <v>1738090.2341887066</v>
      </c>
    </row>
    <row r="44" spans="2:40" x14ac:dyDescent="0.2">
      <c r="B44" s="95"/>
      <c r="C44" s="102">
        <v>40</v>
      </c>
      <c r="D44" s="98">
        <v>5.55</v>
      </c>
      <c r="E44" s="98">
        <f t="shared" si="15"/>
        <v>0</v>
      </c>
      <c r="F44" s="104">
        <f t="shared" si="3"/>
        <v>5.55</v>
      </c>
      <c r="G44" s="98">
        <f>Master_Sheet!AP12</f>
        <v>187956.42272839267</v>
      </c>
      <c r="H44" s="103">
        <f t="shared" si="4"/>
        <v>1043158.1461425793</v>
      </c>
      <c r="I44" s="95">
        <f>0.2*F44*Master_Sheet!AV12</f>
        <v>0</v>
      </c>
      <c r="K44" s="102">
        <v>40</v>
      </c>
      <c r="L44" s="98">
        <v>9.1199999999999992</v>
      </c>
      <c r="M44" s="98">
        <f t="shared" si="5"/>
        <v>0</v>
      </c>
      <c r="N44" s="104">
        <f t="shared" si="6"/>
        <v>9.1199999999999992</v>
      </c>
      <c r="O44" s="98">
        <f>Master_Sheet!AQ12</f>
        <v>103673.26565068564</v>
      </c>
      <c r="P44" s="103">
        <f t="shared" si="7"/>
        <v>945500.182734253</v>
      </c>
      <c r="Q44">
        <f>0.2*N44*Master_Sheet!AW12</f>
        <v>0</v>
      </c>
      <c r="S44" s="102">
        <v>40</v>
      </c>
      <c r="T44" s="98">
        <v>26.97</v>
      </c>
      <c r="U44" s="98">
        <f t="shared" si="8"/>
        <v>0</v>
      </c>
      <c r="V44" s="104">
        <f t="shared" si="9"/>
        <v>26.97</v>
      </c>
      <c r="W44" s="98">
        <f>Master_Sheet!AR12</f>
        <v>44013.707986790781</v>
      </c>
      <c r="X44" s="103">
        <f t="shared" si="10"/>
        <v>1187049.7044037473</v>
      </c>
      <c r="Y44">
        <f>0.2*V44*Master_Sheet!AX12</f>
        <v>0</v>
      </c>
      <c r="AA44" s="102">
        <v>40</v>
      </c>
      <c r="AB44" s="98">
        <v>23.09</v>
      </c>
      <c r="AC44" s="98">
        <f t="shared" si="11"/>
        <v>0</v>
      </c>
      <c r="AD44" s="104">
        <f t="shared" si="12"/>
        <v>23.09</v>
      </c>
      <c r="AE44" s="98">
        <f>Master_Sheet!AS12</f>
        <v>17892.39152069897</v>
      </c>
      <c r="AF44" s="103">
        <f t="shared" si="13"/>
        <v>413135.32021293923</v>
      </c>
      <c r="AG44">
        <f>0.2*AD44*Master_Sheet!AY12</f>
        <v>0</v>
      </c>
      <c r="AI44">
        <f>0.03*Master_Sheet!AM12</f>
        <v>10761.425493059684</v>
      </c>
      <c r="AJ44" s="16">
        <v>540560</v>
      </c>
      <c r="AK44" s="16">
        <f>Master_Sheet!R53</f>
        <v>1382074.95</v>
      </c>
      <c r="AM44" s="16">
        <f t="shared" si="14"/>
        <v>1655446.978000459</v>
      </c>
    </row>
    <row r="45" spans="2:40" x14ac:dyDescent="0.2">
      <c r="B45" s="95"/>
      <c r="C45" s="102">
        <v>41</v>
      </c>
      <c r="D45" s="98">
        <v>5.55</v>
      </c>
      <c r="E45" s="98">
        <f t="shared" si="15"/>
        <v>0</v>
      </c>
      <c r="F45" s="104">
        <f t="shared" si="3"/>
        <v>5.55</v>
      </c>
      <c r="G45" s="98">
        <f>Master_Sheet!AP13</f>
        <v>186098.74545119889</v>
      </c>
      <c r="H45" s="103">
        <f t="shared" si="4"/>
        <v>1032848.0372541539</v>
      </c>
      <c r="I45" s="95">
        <f>0.2*F45*Master_Sheet!AV13</f>
        <v>0</v>
      </c>
      <c r="K45" s="102">
        <v>41</v>
      </c>
      <c r="L45" s="98">
        <v>9.1199999999999992</v>
      </c>
      <c r="M45" s="98">
        <f t="shared" si="5"/>
        <v>0</v>
      </c>
      <c r="N45" s="104">
        <f t="shared" si="6"/>
        <v>9.1199999999999992</v>
      </c>
      <c r="O45" s="98">
        <f>Master_Sheet!AQ13</f>
        <v>106270.0260030474</v>
      </c>
      <c r="P45" s="103">
        <f t="shared" si="7"/>
        <v>969182.63714779227</v>
      </c>
      <c r="Q45">
        <f>0.2*N45*Master_Sheet!AW13</f>
        <v>0</v>
      </c>
      <c r="S45" s="102">
        <v>41</v>
      </c>
      <c r="T45" s="98">
        <v>26.97</v>
      </c>
      <c r="U45" s="98">
        <f t="shared" si="8"/>
        <v>0</v>
      </c>
      <c r="V45" s="104">
        <f t="shared" si="9"/>
        <v>26.97</v>
      </c>
      <c r="W45" s="98">
        <f>Master_Sheet!AR13</f>
        <v>44692.757650289699</v>
      </c>
      <c r="X45" s="103">
        <f t="shared" si="10"/>
        <v>1205363.6738283131</v>
      </c>
      <c r="Y45">
        <f>0.2*V45*Master_Sheet!AX13</f>
        <v>0</v>
      </c>
      <c r="AA45" s="102">
        <v>41</v>
      </c>
      <c r="AB45" s="98">
        <v>23.09</v>
      </c>
      <c r="AC45" s="98">
        <f t="shared" si="11"/>
        <v>0</v>
      </c>
      <c r="AD45" s="104">
        <f t="shared" si="12"/>
        <v>23.09</v>
      </c>
      <c r="AE45" s="98">
        <f>Master_Sheet!AS13</f>
        <v>20497.289776933736</v>
      </c>
      <c r="AF45" s="103">
        <f t="shared" si="13"/>
        <v>473282.42094939994</v>
      </c>
      <c r="AG45">
        <f>0.2*AD45*Master_Sheet!AY13</f>
        <v>0</v>
      </c>
      <c r="AI45">
        <f>0.03*Master_Sheet!AM13</f>
        <v>10761.425493059684</v>
      </c>
      <c r="AJ45" s="16">
        <v>540560</v>
      </c>
      <c r="AK45" s="16">
        <f>Master_Sheet!R54</f>
        <v>1437412.53</v>
      </c>
      <c r="AM45" s="16">
        <f t="shared" si="14"/>
        <v>1691942.8136865997</v>
      </c>
    </row>
    <row r="46" spans="2:40" x14ac:dyDescent="0.2">
      <c r="B46" s="95"/>
      <c r="C46" s="102">
        <v>42</v>
      </c>
      <c r="D46" s="98">
        <v>5.55</v>
      </c>
      <c r="E46" s="98">
        <f t="shared" si="15"/>
        <v>0</v>
      </c>
      <c r="F46" s="104">
        <f t="shared" si="3"/>
        <v>5.55</v>
      </c>
      <c r="G46" s="98">
        <f>Master_Sheet!AP14</f>
        <v>190851.21153970703</v>
      </c>
      <c r="H46" s="103">
        <f t="shared" si="4"/>
        <v>1059224.224045374</v>
      </c>
      <c r="I46" s="95">
        <f>0.2*F46*Master_Sheet!AV14</f>
        <v>0</v>
      </c>
      <c r="K46" s="102">
        <v>42</v>
      </c>
      <c r="L46" s="98">
        <v>9.1199999999999992</v>
      </c>
      <c r="M46" s="98">
        <f t="shared" si="5"/>
        <v>0</v>
      </c>
      <c r="N46" s="104">
        <f t="shared" si="6"/>
        <v>9.1199999999999992</v>
      </c>
      <c r="O46" s="98">
        <f>Master_Sheet!AQ14</f>
        <v>103915.22978173412</v>
      </c>
      <c r="P46" s="103">
        <f t="shared" si="7"/>
        <v>947706.89560941502</v>
      </c>
      <c r="Q46">
        <f>0.2*N46*Master_Sheet!AW14</f>
        <v>0</v>
      </c>
      <c r="S46" s="102">
        <v>42</v>
      </c>
      <c r="T46" s="98">
        <v>26.97</v>
      </c>
      <c r="U46" s="98">
        <f t="shared" si="8"/>
        <v>0</v>
      </c>
      <c r="V46" s="104">
        <f t="shared" si="9"/>
        <v>26.97</v>
      </c>
      <c r="W46" s="98">
        <f>Master_Sheet!AR14</f>
        <v>44372.122956742314</v>
      </c>
      <c r="X46" s="103">
        <f t="shared" si="10"/>
        <v>1196716.15614334</v>
      </c>
      <c r="Y46">
        <f>0.2*V46*Master_Sheet!AX14</f>
        <v>0</v>
      </c>
      <c r="AA46" s="102">
        <v>42</v>
      </c>
      <c r="AB46" s="98">
        <v>23.09</v>
      </c>
      <c r="AC46" s="98">
        <f t="shared" si="11"/>
        <v>0</v>
      </c>
      <c r="AD46" s="104">
        <f t="shared" si="12"/>
        <v>23.09</v>
      </c>
      <c r="AE46" s="98">
        <f>Master_Sheet!AS14</f>
        <v>21336.734341819247</v>
      </c>
      <c r="AF46" s="103">
        <f t="shared" si="13"/>
        <v>492665.19595260639</v>
      </c>
      <c r="AG46">
        <f>0.2*AD46*Master_Sheet!AY14</f>
        <v>0</v>
      </c>
      <c r="AI46">
        <f>0.03*Master_Sheet!AM14</f>
        <v>10761.425493059684</v>
      </c>
      <c r="AJ46" s="16">
        <v>540560</v>
      </c>
      <c r="AK46" s="16">
        <f>Master_Sheet!R55</f>
        <v>1437583.65</v>
      </c>
      <c r="AM46" s="16">
        <f t="shared" si="14"/>
        <v>1707407.3962576757</v>
      </c>
    </row>
    <row r="47" spans="2:40" x14ac:dyDescent="0.2">
      <c r="B47" s="95"/>
      <c r="C47" s="102">
        <v>43</v>
      </c>
      <c r="D47" s="98">
        <v>5.55</v>
      </c>
      <c r="E47" s="98">
        <f t="shared" si="15"/>
        <v>0</v>
      </c>
      <c r="F47" s="104">
        <f t="shared" si="3"/>
        <v>5.55</v>
      </c>
      <c r="G47" s="98">
        <f>Master_Sheet!AP15</f>
        <v>42615.610098687146</v>
      </c>
      <c r="H47" s="103">
        <f t="shared" si="4"/>
        <v>236516.63604771366</v>
      </c>
      <c r="I47" s="95">
        <f>0.2*F47*Master_Sheet!AV15</f>
        <v>161947.99049237822</v>
      </c>
      <c r="K47" s="102">
        <v>43</v>
      </c>
      <c r="L47" s="98">
        <v>9.1199999999999992</v>
      </c>
      <c r="M47" s="98">
        <f t="shared" si="5"/>
        <v>0</v>
      </c>
      <c r="N47" s="104">
        <f t="shared" si="6"/>
        <v>9.1199999999999992</v>
      </c>
      <c r="O47" s="98">
        <f>Master_Sheet!AQ15</f>
        <v>105196.13805501127</v>
      </c>
      <c r="P47" s="103">
        <f t="shared" si="7"/>
        <v>959388.77906170266</v>
      </c>
      <c r="Q47">
        <f>0.2*N47*Master_Sheet!AW15</f>
        <v>0</v>
      </c>
      <c r="S47" s="102">
        <v>43</v>
      </c>
      <c r="T47" s="98">
        <v>26.97</v>
      </c>
      <c r="U47" s="98">
        <f t="shared" si="8"/>
        <v>0</v>
      </c>
      <c r="V47" s="104">
        <f t="shared" si="9"/>
        <v>26.97</v>
      </c>
      <c r="W47" s="98">
        <f>Master_Sheet!AR15</f>
        <v>43080.153288702626</v>
      </c>
      <c r="X47" s="103">
        <f t="shared" si="10"/>
        <v>1161871.7341963097</v>
      </c>
      <c r="Y47">
        <f>0.2*V47*Master_Sheet!AX15</f>
        <v>0</v>
      </c>
      <c r="AA47" s="102">
        <v>43</v>
      </c>
      <c r="AB47" s="98">
        <v>23.09</v>
      </c>
      <c r="AC47" s="98">
        <f t="shared" si="11"/>
        <v>0</v>
      </c>
      <c r="AD47" s="104">
        <f t="shared" si="12"/>
        <v>23.09</v>
      </c>
      <c r="AE47" s="98">
        <f>Master_Sheet!AS15</f>
        <v>19570.752718332591</v>
      </c>
      <c r="AF47" s="103">
        <f t="shared" si="13"/>
        <v>451888.68026629952</v>
      </c>
      <c r="AG47">
        <f>0.2*AD47*Master_Sheet!AY15</f>
        <v>0</v>
      </c>
      <c r="AI47">
        <f>0.03*Master_Sheet!AM15</f>
        <v>4447.5458682376748</v>
      </c>
      <c r="AJ47" s="16">
        <v>540560</v>
      </c>
      <c r="AK47" s="16">
        <f>Master_Sheet!R56</f>
        <v>1151578.9676171211</v>
      </c>
      <c r="AM47" s="16">
        <f t="shared" si="14"/>
        <v>951131.32559428876</v>
      </c>
    </row>
    <row r="48" spans="2:40" x14ac:dyDescent="0.2">
      <c r="B48" s="95"/>
      <c r="C48" s="102">
        <v>44</v>
      </c>
      <c r="D48" s="98">
        <v>5.55</v>
      </c>
      <c r="E48" s="98">
        <f t="shared" si="15"/>
        <v>0</v>
      </c>
      <c r="F48" s="104">
        <f t="shared" si="3"/>
        <v>5.55</v>
      </c>
      <c r="G48" s="98">
        <f>Master_Sheet!AP16</f>
        <v>0</v>
      </c>
      <c r="H48" s="103">
        <f t="shared" si="4"/>
        <v>0</v>
      </c>
      <c r="I48" s="95">
        <f>0.2*F48*Master_Sheet!AV16</f>
        <v>213727.73902940692</v>
      </c>
      <c r="K48" s="102">
        <v>44</v>
      </c>
      <c r="L48" s="98">
        <v>9.1199999999999992</v>
      </c>
      <c r="M48" s="98">
        <f t="shared" si="5"/>
        <v>0</v>
      </c>
      <c r="N48" s="104">
        <f t="shared" si="6"/>
        <v>9.1199999999999992</v>
      </c>
      <c r="O48" s="98">
        <f>Master_Sheet!AQ16</f>
        <v>76742.861944988734</v>
      </c>
      <c r="P48" s="103">
        <f t="shared" si="7"/>
        <v>699894.90093829716</v>
      </c>
      <c r="Q48">
        <f>0.2*N48*Master_Sheet!AW16</f>
        <v>57437.231373278053</v>
      </c>
      <c r="S48" s="102">
        <v>44</v>
      </c>
      <c r="T48" s="98">
        <v>26.97</v>
      </c>
      <c r="U48" s="98">
        <f t="shared" si="8"/>
        <v>0</v>
      </c>
      <c r="V48" s="104">
        <f t="shared" si="9"/>
        <v>26.97</v>
      </c>
      <c r="W48" s="98">
        <f>Master_Sheet!AR16</f>
        <v>42729.903613820112</v>
      </c>
      <c r="X48" s="103">
        <f t="shared" si="10"/>
        <v>1152425.5004647283</v>
      </c>
      <c r="Y48">
        <f>0.2*V48*Master_Sheet!AX16</f>
        <v>0</v>
      </c>
      <c r="AA48" s="102">
        <v>44</v>
      </c>
      <c r="AB48" s="98">
        <v>23.09</v>
      </c>
      <c r="AC48" s="98">
        <f t="shared" si="11"/>
        <v>0</v>
      </c>
      <c r="AD48" s="104">
        <f t="shared" si="12"/>
        <v>23.09</v>
      </c>
      <c r="AE48" s="98">
        <f>Master_Sheet!AS16</f>
        <v>19268.288157874522</v>
      </c>
      <c r="AF48" s="103">
        <f t="shared" si="13"/>
        <v>444904.77356532268</v>
      </c>
      <c r="AG48">
        <f>0.2*AD48*Master_Sheet!AY16</f>
        <v>0</v>
      </c>
      <c r="AI48">
        <f>0.03*Master_Sheet!AM16</f>
        <v>285.31425673717388</v>
      </c>
      <c r="AJ48" s="16">
        <v>540560</v>
      </c>
      <c r="AK48" s="16">
        <f>Master_Sheet!R57</f>
        <v>1165767.9658765804</v>
      </c>
      <c r="AM48" s="16">
        <f t="shared" si="14"/>
        <v>319446.92443234543</v>
      </c>
    </row>
    <row r="49" spans="2:39" x14ac:dyDescent="0.2">
      <c r="B49" s="95"/>
      <c r="C49" s="102">
        <v>45</v>
      </c>
      <c r="D49" s="98">
        <v>5.55</v>
      </c>
      <c r="E49" s="98">
        <f t="shared" si="15"/>
        <v>0</v>
      </c>
      <c r="F49" s="104">
        <f t="shared" si="3"/>
        <v>5.55</v>
      </c>
      <c r="G49" s="98">
        <f>Master_Sheet!AP17</f>
        <v>0</v>
      </c>
      <c r="H49" s="103">
        <f t="shared" si="4"/>
        <v>0</v>
      </c>
      <c r="I49" s="95">
        <f>0.2*F49*Master_Sheet!AV17</f>
        <v>211263.85595577335</v>
      </c>
      <c r="K49" s="102">
        <v>45</v>
      </c>
      <c r="L49" s="98">
        <v>9.1199999999999992</v>
      </c>
      <c r="M49" s="98">
        <f t="shared" si="5"/>
        <v>0</v>
      </c>
      <c r="N49" s="104">
        <f t="shared" si="6"/>
        <v>9.1199999999999992</v>
      </c>
      <c r="O49" s="98">
        <f>Master_Sheet!AQ17</f>
        <v>0</v>
      </c>
      <c r="P49" s="103">
        <f t="shared" si="7"/>
        <v>0</v>
      </c>
      <c r="Q49">
        <f>0.2*N49*Master_Sheet!AW17</f>
        <v>197967.91856716294</v>
      </c>
      <c r="S49" s="102">
        <v>45</v>
      </c>
      <c r="T49" s="98">
        <v>26.97</v>
      </c>
      <c r="U49" s="98">
        <f t="shared" si="8"/>
        <v>0</v>
      </c>
      <c r="V49" s="104">
        <f t="shared" si="9"/>
        <v>26.97</v>
      </c>
      <c r="W49" s="98">
        <f>Master_Sheet!AR17</f>
        <v>8789.5161007795759</v>
      </c>
      <c r="X49" s="103">
        <f t="shared" si="10"/>
        <v>237053.24923802516</v>
      </c>
      <c r="Y49">
        <f>0.2*V49*Master_Sheet!AX17</f>
        <v>180930.57104468826</v>
      </c>
      <c r="AA49" s="102">
        <v>45</v>
      </c>
      <c r="AB49" s="98">
        <v>23.09</v>
      </c>
      <c r="AC49" s="98">
        <f t="shared" si="11"/>
        <v>0</v>
      </c>
      <c r="AD49" s="104">
        <f t="shared" si="12"/>
        <v>23.09</v>
      </c>
      <c r="AE49" s="98">
        <f>Master_Sheet!AS17</f>
        <v>720.95912379288711</v>
      </c>
      <c r="AF49" s="103">
        <f t="shared" si="13"/>
        <v>16646.946168377763</v>
      </c>
      <c r="AG49">
        <f>0.2*AD49*Master_Sheet!AY17</f>
        <v>93530.671200672616</v>
      </c>
      <c r="AI49">
        <f>0.03*Master_Sheet!AM17</f>
        <v>0</v>
      </c>
      <c r="AJ49" s="16">
        <v>540560</v>
      </c>
      <c r="AK49" s="16">
        <f>Master_Sheet!R58</f>
        <v>1172141.3538046198</v>
      </c>
      <c r="AM49" s="16">
        <f t="shared" si="14"/>
        <v>-2142694.1751665138</v>
      </c>
    </row>
    <row r="50" spans="2:39" x14ac:dyDescent="0.2">
      <c r="B50" s="95"/>
      <c r="C50" s="102">
        <v>46</v>
      </c>
      <c r="D50" s="98">
        <v>5.55</v>
      </c>
      <c r="E50" s="98">
        <f t="shared" si="15"/>
        <v>0</v>
      </c>
      <c r="F50" s="104">
        <f t="shared" si="3"/>
        <v>5.55</v>
      </c>
      <c r="G50" s="98">
        <f>Master_Sheet!AP18</f>
        <v>188514.7006323612</v>
      </c>
      <c r="H50" s="103">
        <f t="shared" si="4"/>
        <v>1046256.5885096047</v>
      </c>
      <c r="I50" s="95">
        <f>0.2*F50*Master_Sheet!AV18</f>
        <v>6839.1317966186471</v>
      </c>
      <c r="K50" s="102">
        <v>46</v>
      </c>
      <c r="L50" s="98">
        <v>9.1199999999999992</v>
      </c>
      <c r="M50" s="98">
        <f t="shared" si="5"/>
        <v>0</v>
      </c>
      <c r="N50" s="104">
        <f t="shared" si="6"/>
        <v>9.1199999999999992</v>
      </c>
      <c r="O50" s="98">
        <f>Master_Sheet!AQ18</f>
        <v>103069.29326263194</v>
      </c>
      <c r="P50" s="103">
        <f t="shared" si="7"/>
        <v>939991.95455520321</v>
      </c>
      <c r="Q50">
        <f>0.2*N50*Master_Sheet!AW18</f>
        <v>0</v>
      </c>
      <c r="S50" s="102">
        <v>46</v>
      </c>
      <c r="T50" s="98">
        <v>26.97</v>
      </c>
      <c r="U50" s="98">
        <f t="shared" si="8"/>
        <v>0</v>
      </c>
      <c r="V50" s="104">
        <f t="shared" si="9"/>
        <v>26.97</v>
      </c>
      <c r="W50" s="98">
        <f>Master_Sheet!AR18</f>
        <v>43080.153288702626</v>
      </c>
      <c r="X50" s="103">
        <f t="shared" si="10"/>
        <v>1161871.7341963097</v>
      </c>
      <c r="Y50">
        <f>0.2*V50*Master_Sheet!AX18</f>
        <v>1918.690816068696</v>
      </c>
      <c r="AA50" s="102">
        <v>46</v>
      </c>
      <c r="AB50" s="98">
        <v>23.09</v>
      </c>
      <c r="AC50" s="98">
        <f t="shared" si="11"/>
        <v>0</v>
      </c>
      <c r="AD50" s="104">
        <f t="shared" si="12"/>
        <v>23.09</v>
      </c>
      <c r="AE50" s="98">
        <f>Master_Sheet!AS18</f>
        <v>19570.752718332598</v>
      </c>
      <c r="AF50" s="103">
        <f t="shared" si="13"/>
        <v>451888.68026629969</v>
      </c>
      <c r="AG50">
        <f>0.2*AD50*Master_Sheet!AY18</f>
        <v>7832.8944083515498</v>
      </c>
      <c r="AI50">
        <f>0.03*Master_Sheet!AM18</f>
        <v>63.805343771379846</v>
      </c>
      <c r="AJ50" s="16">
        <v>540560</v>
      </c>
      <c r="AK50" s="16">
        <f>Master_Sheet!R59</f>
        <v>1174270.4291943233</v>
      </c>
      <c r="AM50" s="16">
        <f t="shared" si="14"/>
        <v>1868524.0059682834</v>
      </c>
    </row>
    <row r="51" spans="2:39" x14ac:dyDescent="0.2">
      <c r="B51" s="95"/>
      <c r="C51" s="102">
        <v>47</v>
      </c>
      <c r="D51" s="98">
        <v>5.55</v>
      </c>
      <c r="E51" s="98">
        <f t="shared" si="15"/>
        <v>0</v>
      </c>
      <c r="F51" s="104">
        <f t="shared" si="3"/>
        <v>5.55</v>
      </c>
      <c r="G51" s="98">
        <f>Master_Sheet!AP19</f>
        <v>0</v>
      </c>
      <c r="H51" s="103">
        <f t="shared" si="4"/>
        <v>0</v>
      </c>
      <c r="I51" s="95">
        <f>0.2*F51*Master_Sheet!AV19</f>
        <v>213996.68759766564</v>
      </c>
      <c r="K51" s="102">
        <v>47</v>
      </c>
      <c r="L51" s="98">
        <v>9.1199999999999992</v>
      </c>
      <c r="M51" s="98">
        <f t="shared" si="5"/>
        <v>0</v>
      </c>
      <c r="N51" s="104">
        <f t="shared" si="6"/>
        <v>9.1199999999999992</v>
      </c>
      <c r="O51" s="98">
        <f>Master_Sheet!AQ19</f>
        <v>2126.8447923793283</v>
      </c>
      <c r="P51" s="103">
        <f t="shared" si="7"/>
        <v>19396.824506499474</v>
      </c>
      <c r="Q51">
        <f>0.2*N51*Master_Sheet!AW19</f>
        <v>192651.5198620072</v>
      </c>
      <c r="S51" s="102">
        <v>47</v>
      </c>
      <c r="T51" s="98">
        <v>26.97</v>
      </c>
      <c r="U51" s="98">
        <f t="shared" si="8"/>
        <v>0</v>
      </c>
      <c r="V51" s="104">
        <f t="shared" si="9"/>
        <v>26.97</v>
      </c>
      <c r="W51" s="98">
        <f>Master_Sheet!AR19</f>
        <v>0</v>
      </c>
      <c r="X51" s="103">
        <f t="shared" si="10"/>
        <v>0</v>
      </c>
      <c r="Y51">
        <f>0.2*V51*Master_Sheet!AX19</f>
        <v>231205.58561410193</v>
      </c>
      <c r="AA51" s="102">
        <v>47</v>
      </c>
      <c r="AB51" s="98">
        <v>23.09</v>
      </c>
      <c r="AC51" s="98">
        <f t="shared" si="11"/>
        <v>0</v>
      </c>
      <c r="AD51" s="104">
        <f t="shared" si="12"/>
        <v>23.09</v>
      </c>
      <c r="AE51" s="98">
        <f>Master_Sheet!AS19</f>
        <v>0</v>
      </c>
      <c r="AF51" s="103">
        <f t="shared" si="13"/>
        <v>0</v>
      </c>
      <c r="AG51">
        <f>0.2*AD51*Master_Sheet!AY19</f>
        <v>95615.438021508337</v>
      </c>
      <c r="AI51">
        <f>0.03*Master_Sheet!AM19</f>
        <v>0</v>
      </c>
      <c r="AJ51" s="16">
        <v>540560</v>
      </c>
      <c r="AK51" s="16">
        <f>Master_Sheet!R60</f>
        <v>1176491.8134749248</v>
      </c>
      <c r="AM51" s="16">
        <f t="shared" si="14"/>
        <v>-2431124.2200637087</v>
      </c>
    </row>
    <row r="52" spans="2:39" x14ac:dyDescent="0.2">
      <c r="B52" s="95"/>
      <c r="C52" s="102">
        <v>48</v>
      </c>
      <c r="D52" s="98">
        <v>5.55</v>
      </c>
      <c r="E52" s="98">
        <f t="shared" si="15"/>
        <v>0</v>
      </c>
      <c r="F52" s="104">
        <f t="shared" si="3"/>
        <v>5.55</v>
      </c>
      <c r="G52" s="98">
        <f>Master_Sheet!AP20</f>
        <v>0</v>
      </c>
      <c r="H52" s="103">
        <f t="shared" si="4"/>
        <v>0</v>
      </c>
      <c r="I52" s="95">
        <f>0.2*F52*Master_Sheet!AV20</f>
        <v>218664.21399295967</v>
      </c>
      <c r="K52" s="102">
        <v>48</v>
      </c>
      <c r="L52" s="98">
        <v>9.1199999999999992</v>
      </c>
      <c r="M52" s="98">
        <f t="shared" si="5"/>
        <v>0</v>
      </c>
      <c r="N52" s="104">
        <f t="shared" si="6"/>
        <v>9.1199999999999992</v>
      </c>
      <c r="O52" s="98">
        <f>Master_Sheet!AQ20</f>
        <v>0</v>
      </c>
      <c r="P52" s="103">
        <f t="shared" si="7"/>
        <v>0</v>
      </c>
      <c r="Q52">
        <f>0.2*N52*Master_Sheet!AW20</f>
        <v>193961.95956474132</v>
      </c>
      <c r="S52" s="102">
        <v>48</v>
      </c>
      <c r="T52" s="98">
        <v>26.97</v>
      </c>
      <c r="U52" s="98">
        <f t="shared" si="8"/>
        <v>0</v>
      </c>
      <c r="V52" s="104">
        <f t="shared" si="9"/>
        <v>26.97</v>
      </c>
      <c r="W52" s="98">
        <f>Master_Sheet!AR20</f>
        <v>0</v>
      </c>
      <c r="X52" s="103">
        <f t="shared" si="10"/>
        <v>0</v>
      </c>
      <c r="Y52">
        <f>0.2*V52*Master_Sheet!AX20</f>
        <v>230378.61560667137</v>
      </c>
      <c r="AA52" s="102">
        <v>48</v>
      </c>
      <c r="AB52" s="98">
        <v>23.09</v>
      </c>
      <c r="AC52" s="98">
        <f t="shared" si="11"/>
        <v>0</v>
      </c>
      <c r="AD52" s="104">
        <f t="shared" si="12"/>
        <v>23.09</v>
      </c>
      <c r="AE52" s="98">
        <f>Master_Sheet!AS20</f>
        <v>0</v>
      </c>
      <c r="AF52" s="103">
        <f t="shared" si="13"/>
        <v>0</v>
      </c>
      <c r="AG52">
        <f>0.2*AD52*Master_Sheet!AY20</f>
        <v>89615.393947572768</v>
      </c>
      <c r="AI52">
        <f>0.03*Master_Sheet!AM20</f>
        <v>0</v>
      </c>
      <c r="AJ52" s="16">
        <v>540560</v>
      </c>
      <c r="AK52" s="16">
        <f>Master_Sheet!R61</f>
        <v>1171245.0062680535</v>
      </c>
      <c r="AM52" s="16">
        <f t="shared" si="14"/>
        <v>-2444425.1893799985</v>
      </c>
    </row>
    <row r="53" spans="2:39" x14ac:dyDescent="0.2">
      <c r="B53" s="95"/>
      <c r="C53" s="102">
        <v>49</v>
      </c>
      <c r="D53" s="98">
        <v>5.55</v>
      </c>
      <c r="E53" s="98">
        <f t="shared" si="15"/>
        <v>0</v>
      </c>
      <c r="F53" s="104">
        <f t="shared" si="3"/>
        <v>5.55</v>
      </c>
      <c r="G53" s="98">
        <f>Master_Sheet!AP21</f>
        <v>0</v>
      </c>
      <c r="H53" s="103">
        <f t="shared" si="4"/>
        <v>0</v>
      </c>
      <c r="I53" s="95">
        <f>0.2*F53*Master_Sheet!AV21</f>
        <v>216434.18922301376</v>
      </c>
      <c r="K53" s="102">
        <v>49</v>
      </c>
      <c r="L53" s="98">
        <v>9.1199999999999992</v>
      </c>
      <c r="M53" s="98">
        <f t="shared" si="5"/>
        <v>0</v>
      </c>
      <c r="N53" s="104">
        <f t="shared" si="6"/>
        <v>9.1199999999999992</v>
      </c>
      <c r="O53" s="98">
        <f>Master_Sheet!AQ21</f>
        <v>0</v>
      </c>
      <c r="P53" s="103">
        <f t="shared" si="7"/>
        <v>0</v>
      </c>
      <c r="Q53">
        <f>0.2*N53*Master_Sheet!AW21</f>
        <v>187583.68559658286</v>
      </c>
      <c r="S53" s="102">
        <v>49</v>
      </c>
      <c r="T53" s="98">
        <v>26.97</v>
      </c>
      <c r="U53" s="98">
        <f t="shared" si="8"/>
        <v>0</v>
      </c>
      <c r="V53" s="104">
        <f t="shared" si="9"/>
        <v>26.97</v>
      </c>
      <c r="W53" s="98">
        <f>Master_Sheet!AR21</f>
        <v>0</v>
      </c>
      <c r="X53" s="103">
        <f t="shared" si="10"/>
        <v>0</v>
      </c>
      <c r="Y53">
        <f>0.2*V53*Master_Sheet!AX21</f>
        <v>223027.88699055195</v>
      </c>
      <c r="AA53" s="102">
        <v>49</v>
      </c>
      <c r="AB53" s="98">
        <v>23.09</v>
      </c>
      <c r="AC53" s="98">
        <f t="shared" si="11"/>
        <v>0</v>
      </c>
      <c r="AD53" s="104">
        <f t="shared" si="12"/>
        <v>23.09</v>
      </c>
      <c r="AE53" s="98">
        <f>Master_Sheet!AS21</f>
        <v>0</v>
      </c>
      <c r="AF53" s="103">
        <f t="shared" si="13"/>
        <v>0</v>
      </c>
      <c r="AG53">
        <f>0.2*AD53*Master_Sheet!AY21</f>
        <v>100683.37467770469</v>
      </c>
      <c r="AI53">
        <f>0.03*Master_Sheet!AM21</f>
        <v>0</v>
      </c>
      <c r="AJ53" s="16">
        <v>540560</v>
      </c>
      <c r="AK53" s="16">
        <f>Master_Sheet!R62</f>
        <v>1166237.4620675067</v>
      </c>
      <c r="AM53" s="16">
        <f t="shared" si="14"/>
        <v>-2434526.59855536</v>
      </c>
    </row>
    <row r="54" spans="2:39" x14ac:dyDescent="0.2">
      <c r="B54" s="95"/>
      <c r="C54" s="102">
        <v>50</v>
      </c>
      <c r="D54" s="98">
        <v>5.55</v>
      </c>
      <c r="E54" s="98">
        <f t="shared" si="15"/>
        <v>0</v>
      </c>
      <c r="F54" s="104">
        <f t="shared" si="3"/>
        <v>5.55</v>
      </c>
      <c r="G54" s="98">
        <f>Master_Sheet!AP22</f>
        <v>0</v>
      </c>
      <c r="H54" s="103">
        <f t="shared" si="4"/>
        <v>0</v>
      </c>
      <c r="I54" s="95">
        <f>0.2*F54*Master_Sheet!AV22</f>
        <v>220718.624500006</v>
      </c>
      <c r="K54" s="102">
        <v>50</v>
      </c>
      <c r="L54" s="98">
        <v>9.1199999999999992</v>
      </c>
      <c r="M54" s="98">
        <f t="shared" si="5"/>
        <v>0</v>
      </c>
      <c r="N54" s="104">
        <f t="shared" si="6"/>
        <v>9.1199999999999992</v>
      </c>
      <c r="O54" s="98">
        <f>Master_Sheet!AQ22</f>
        <v>0</v>
      </c>
      <c r="P54" s="103">
        <f t="shared" si="7"/>
        <v>0</v>
      </c>
      <c r="Q54">
        <f>0.2*N54*Master_Sheet!AW22</f>
        <v>197420.93350784559</v>
      </c>
      <c r="S54" s="102">
        <v>50</v>
      </c>
      <c r="T54" s="98">
        <v>26.97</v>
      </c>
      <c r="U54" s="98">
        <f t="shared" si="8"/>
        <v>0</v>
      </c>
      <c r="V54" s="104">
        <f t="shared" si="9"/>
        <v>26.97</v>
      </c>
      <c r="W54" s="98">
        <f>Master_Sheet!AR22</f>
        <v>0</v>
      </c>
      <c r="X54" s="103">
        <f t="shared" si="10"/>
        <v>0</v>
      </c>
      <c r="Y54">
        <f>0.2*V54*Master_Sheet!AX22</f>
        <v>221729.71255730651</v>
      </c>
      <c r="AA54" s="102">
        <v>50</v>
      </c>
      <c r="AB54" s="98">
        <v>23.09</v>
      </c>
      <c r="AC54" s="98">
        <f t="shared" si="11"/>
        <v>0</v>
      </c>
      <c r="AD54" s="104">
        <f t="shared" si="12"/>
        <v>23.09</v>
      </c>
      <c r="AE54" s="98">
        <f>Master_Sheet!AS22</f>
        <v>0</v>
      </c>
      <c r="AF54" s="103">
        <f t="shared" si="13"/>
        <v>0</v>
      </c>
      <c r="AG54">
        <f>0.2*AD54*Master_Sheet!AY22</f>
        <v>103226.96927779158</v>
      </c>
      <c r="AI54">
        <f>0.03*Master_Sheet!AM22</f>
        <v>0</v>
      </c>
      <c r="AJ54" s="16">
        <v>540560</v>
      </c>
      <c r="AK54" s="16">
        <f>Master_Sheet!R63</f>
        <v>1194237.8705544143</v>
      </c>
      <c r="AM54" s="16">
        <f t="shared" si="14"/>
        <v>-2477894.110397364</v>
      </c>
    </row>
    <row r="55" spans="2:39" x14ac:dyDescent="0.2">
      <c r="B55" s="95"/>
      <c r="C55" s="102">
        <v>51</v>
      </c>
      <c r="D55" s="98">
        <v>5.55</v>
      </c>
      <c r="E55" s="98">
        <f t="shared" si="15"/>
        <v>0</v>
      </c>
      <c r="F55" s="104">
        <f t="shared" si="3"/>
        <v>5.55</v>
      </c>
      <c r="G55" s="98">
        <f>Master_Sheet!AP23</f>
        <v>0</v>
      </c>
      <c r="H55" s="103">
        <f t="shared" si="4"/>
        <v>0</v>
      </c>
      <c r="I55" s="95">
        <f>0.2*F55*Master_Sheet!AV23</f>
        <v>218686.25738020922</v>
      </c>
      <c r="K55" s="102">
        <v>51</v>
      </c>
      <c r="L55" s="98">
        <v>9.1199999999999992</v>
      </c>
      <c r="M55" s="98">
        <f t="shared" si="5"/>
        <v>0</v>
      </c>
      <c r="N55" s="104">
        <f t="shared" si="6"/>
        <v>9.1199999999999992</v>
      </c>
      <c r="O55" s="98">
        <f>Master_Sheet!AQ23</f>
        <v>0</v>
      </c>
      <c r="P55" s="103">
        <f t="shared" si="7"/>
        <v>0</v>
      </c>
      <c r="Q55">
        <f>0.2*N55*Master_Sheet!AW23</f>
        <v>193271.86727768095</v>
      </c>
      <c r="S55" s="102">
        <v>51</v>
      </c>
      <c r="T55" s="98">
        <v>26.97</v>
      </c>
      <c r="U55" s="98">
        <f t="shared" si="8"/>
        <v>0</v>
      </c>
      <c r="V55" s="104">
        <f t="shared" si="9"/>
        <v>26.97</v>
      </c>
      <c r="W55" s="98">
        <f>Master_Sheet!AR23</f>
        <v>0</v>
      </c>
      <c r="X55" s="103">
        <f t="shared" si="10"/>
        <v>0</v>
      </c>
      <c r="Y55">
        <f>0.2*V55*Master_Sheet!AX23</f>
        <v>220317.23405650593</v>
      </c>
      <c r="AA55" s="102">
        <v>51</v>
      </c>
      <c r="AB55" s="98">
        <v>23.09</v>
      </c>
      <c r="AC55" s="98">
        <f t="shared" si="11"/>
        <v>0</v>
      </c>
      <c r="AD55" s="104">
        <f t="shared" si="12"/>
        <v>23.09</v>
      </c>
      <c r="AE55" s="98">
        <f>Master_Sheet!AS23</f>
        <v>0</v>
      </c>
      <c r="AF55" s="103">
        <f t="shared" si="13"/>
        <v>0</v>
      </c>
      <c r="AG55">
        <f>0.2*AD55*Master_Sheet!AY23</f>
        <v>96923.554292038913</v>
      </c>
      <c r="AI55">
        <f>0.03*Master_Sheet!AM23</f>
        <v>0</v>
      </c>
      <c r="AJ55" s="16">
        <v>540560</v>
      </c>
      <c r="AK55" s="16">
        <f>Master_Sheet!R64</f>
        <v>1171292.4150035395</v>
      </c>
      <c r="AM55" s="16">
        <f t="shared" si="14"/>
        <v>-2441051.3280099747</v>
      </c>
    </row>
    <row r="56" spans="2:39" x14ac:dyDescent="0.2">
      <c r="B56" s="95"/>
      <c r="C56" s="102">
        <v>52</v>
      </c>
      <c r="D56" s="98">
        <v>5.55</v>
      </c>
      <c r="E56" s="98">
        <f t="shared" si="15"/>
        <v>0</v>
      </c>
      <c r="F56" s="104">
        <f t="shared" si="3"/>
        <v>5.55</v>
      </c>
      <c r="G56" s="98">
        <f>Master_Sheet!AP24</f>
        <v>0</v>
      </c>
      <c r="H56" s="103">
        <f t="shared" si="4"/>
        <v>0</v>
      </c>
      <c r="I56" s="95">
        <f>0.2*F56*Master_Sheet!AV24</f>
        <v>223398.99740373256</v>
      </c>
      <c r="K56" s="102">
        <v>52</v>
      </c>
      <c r="L56" s="98">
        <v>9.1199999999999992</v>
      </c>
      <c r="M56" s="98">
        <f t="shared" si="5"/>
        <v>0</v>
      </c>
      <c r="N56" s="104">
        <f t="shared" si="6"/>
        <v>9.1199999999999992</v>
      </c>
      <c r="O56" s="98">
        <f>Master_Sheet!AQ24</f>
        <v>0</v>
      </c>
      <c r="P56" s="103">
        <f t="shared" si="7"/>
        <v>0</v>
      </c>
      <c r="Q56">
        <f>0.2*N56*Master_Sheet!AW24</f>
        <v>190268.79985556848</v>
      </c>
      <c r="S56" s="102">
        <v>52</v>
      </c>
      <c r="T56" s="98">
        <v>26.97</v>
      </c>
      <c r="U56" s="98">
        <f t="shared" si="8"/>
        <v>0</v>
      </c>
      <c r="V56" s="104">
        <f t="shared" si="9"/>
        <v>26.97</v>
      </c>
      <c r="W56" s="98">
        <f>Master_Sheet!AR24</f>
        <v>0</v>
      </c>
      <c r="X56" s="103">
        <f t="shared" si="10"/>
        <v>0</v>
      </c>
      <c r="Y56">
        <f>0.2*V56*Master_Sheet!AX24</f>
        <v>219646.98061482867</v>
      </c>
      <c r="AA56" s="102">
        <v>52</v>
      </c>
      <c r="AB56" s="98">
        <v>23.09</v>
      </c>
      <c r="AC56" s="98">
        <f t="shared" si="11"/>
        <v>0</v>
      </c>
      <c r="AD56" s="104">
        <f t="shared" si="12"/>
        <v>23.09</v>
      </c>
      <c r="AE56" s="98">
        <f>Master_Sheet!AS24</f>
        <v>0</v>
      </c>
      <c r="AF56" s="103">
        <f t="shared" si="13"/>
        <v>0</v>
      </c>
      <c r="AG56">
        <f>0.2*AD56*Master_Sheet!AY24</f>
        <v>94095.298285993631</v>
      </c>
      <c r="AI56">
        <f>0.03*Master_Sheet!AM24</f>
        <v>0</v>
      </c>
      <c r="AJ56" s="16">
        <v>540560</v>
      </c>
      <c r="AK56" s="16">
        <f>Master_Sheet!R65</f>
        <v>1170778.9845926159</v>
      </c>
      <c r="AM56" s="16">
        <f t="shared" si="14"/>
        <v>-2438749.0607527392</v>
      </c>
    </row>
    <row r="57" spans="2:39" x14ac:dyDescent="0.2">
      <c r="B57" s="95"/>
      <c r="C57" s="102">
        <v>53</v>
      </c>
      <c r="D57" s="98">
        <v>5.55</v>
      </c>
      <c r="E57" s="98">
        <f t="shared" si="15"/>
        <v>0</v>
      </c>
      <c r="F57" s="104">
        <f t="shared" si="3"/>
        <v>5.55</v>
      </c>
      <c r="G57" s="98">
        <f>Master_Sheet!AP25</f>
        <v>0</v>
      </c>
      <c r="H57" s="103">
        <f t="shared" si="4"/>
        <v>0</v>
      </c>
      <c r="I57" s="95">
        <f>0.2*F57*Master_Sheet!AV25</f>
        <v>220935.57751562065</v>
      </c>
      <c r="K57" s="102">
        <v>53</v>
      </c>
      <c r="L57" s="98">
        <v>9.1199999999999992</v>
      </c>
      <c r="M57" s="98">
        <f t="shared" si="5"/>
        <v>0</v>
      </c>
      <c r="N57" s="104">
        <f t="shared" si="6"/>
        <v>9.1199999999999992</v>
      </c>
      <c r="O57" s="98">
        <f>Master_Sheet!AQ25</f>
        <v>0</v>
      </c>
      <c r="P57" s="103">
        <f t="shared" si="7"/>
        <v>0</v>
      </c>
      <c r="Q57">
        <f>0.2*N57*Master_Sheet!AW25</f>
        <v>196151.97817042356</v>
      </c>
      <c r="S57" s="102">
        <v>53</v>
      </c>
      <c r="T57" s="98">
        <v>26.97</v>
      </c>
      <c r="U57" s="98">
        <f t="shared" si="8"/>
        <v>0</v>
      </c>
      <c r="V57" s="104">
        <f t="shared" si="9"/>
        <v>26.97</v>
      </c>
      <c r="W57" s="98">
        <f>Master_Sheet!AR25</f>
        <v>0</v>
      </c>
      <c r="X57" s="103">
        <f t="shared" si="10"/>
        <v>0</v>
      </c>
      <c r="Y57">
        <f>0.2*V57*Master_Sheet!AX25</f>
        <v>218068.46438859118</v>
      </c>
      <c r="AA57" s="102">
        <v>53</v>
      </c>
      <c r="AB57" s="98">
        <v>23.09</v>
      </c>
      <c r="AC57" s="98">
        <f t="shared" si="11"/>
        <v>0</v>
      </c>
      <c r="AD57" s="104">
        <f t="shared" si="12"/>
        <v>23.09</v>
      </c>
      <c r="AE57" s="98">
        <f>Master_Sheet!AS25</f>
        <v>0</v>
      </c>
      <c r="AF57" s="103">
        <f t="shared" si="13"/>
        <v>0</v>
      </c>
      <c r="AG57">
        <f>0.2*AD57*Master_Sheet!AY25</f>
        <v>102615.18841553449</v>
      </c>
      <c r="AI57">
        <f>0.03*Master_Sheet!AM25</f>
        <v>0</v>
      </c>
      <c r="AJ57" s="16">
        <v>540560</v>
      </c>
      <c r="AK57" s="16">
        <f>Master_Sheet!R66</f>
        <v>1187649.4083582552</v>
      </c>
      <c r="AM57" s="16">
        <f t="shared" si="14"/>
        <v>-2465980.616848425</v>
      </c>
    </row>
    <row r="58" spans="2:39" x14ac:dyDescent="0.2">
      <c r="B58" s="95"/>
      <c r="C58" s="102">
        <v>54</v>
      </c>
      <c r="D58" s="98">
        <v>5.55</v>
      </c>
      <c r="E58" s="98">
        <f t="shared" si="15"/>
        <v>0</v>
      </c>
      <c r="F58" s="104">
        <f t="shared" si="3"/>
        <v>5.55</v>
      </c>
      <c r="G58" s="98">
        <f>Master_Sheet!AP26</f>
        <v>0</v>
      </c>
      <c r="H58" s="103">
        <f t="shared" si="4"/>
        <v>0</v>
      </c>
      <c r="I58" s="95">
        <f>0.2*F58*Master_Sheet!AV26</f>
        <v>225562.18024485817</v>
      </c>
      <c r="K58" s="102">
        <v>54</v>
      </c>
      <c r="L58" s="98">
        <v>9.1199999999999992</v>
      </c>
      <c r="M58" s="98">
        <f t="shared" si="5"/>
        <v>0</v>
      </c>
      <c r="N58" s="104">
        <f t="shared" si="6"/>
        <v>9.1199999999999992</v>
      </c>
      <c r="O58" s="98">
        <f>Master_Sheet!AQ26</f>
        <v>0</v>
      </c>
      <c r="P58" s="103">
        <f t="shared" si="7"/>
        <v>0</v>
      </c>
      <c r="Q58">
        <f>0.2*N58*Master_Sheet!AW26</f>
        <v>193190.28327669605</v>
      </c>
      <c r="S58" s="102">
        <v>54</v>
      </c>
      <c r="T58" s="98">
        <v>26.97</v>
      </c>
      <c r="U58" s="98">
        <f t="shared" si="8"/>
        <v>0</v>
      </c>
      <c r="V58" s="104">
        <f t="shared" si="9"/>
        <v>26.97</v>
      </c>
      <c r="W58" s="98">
        <f>Master_Sheet!AR26</f>
        <v>0</v>
      </c>
      <c r="X58" s="103">
        <f t="shared" si="10"/>
        <v>0</v>
      </c>
      <c r="Y58">
        <f>0.2*V58*Master_Sheet!AX26</f>
        <v>216262.4293468777</v>
      </c>
      <c r="AA58" s="102">
        <v>54</v>
      </c>
      <c r="AB58" s="98">
        <v>23.09</v>
      </c>
      <c r="AC58" s="98">
        <f t="shared" si="11"/>
        <v>0</v>
      </c>
      <c r="AD58" s="104">
        <f t="shared" si="12"/>
        <v>23.09</v>
      </c>
      <c r="AE58" s="98">
        <f>Master_Sheet!AS26</f>
        <v>0</v>
      </c>
      <c r="AF58" s="103">
        <f t="shared" si="13"/>
        <v>0</v>
      </c>
      <c r="AG58">
        <f>0.2*AD58*Master_Sheet!AY26</f>
        <v>104808.26013521645</v>
      </c>
      <c r="AI58">
        <f>0.03*Master_Sheet!AM26</f>
        <v>0</v>
      </c>
      <c r="AJ58" s="16">
        <v>540560</v>
      </c>
      <c r="AK58" s="16">
        <f>Master_Sheet!R67</f>
        <v>1194021.7985527518</v>
      </c>
      <c r="AM58" s="16">
        <f t="shared" si="14"/>
        <v>-2474404.9515564004</v>
      </c>
    </row>
    <row r="59" spans="2:39" x14ac:dyDescent="0.2">
      <c r="B59" s="95"/>
      <c r="C59" s="102">
        <v>55</v>
      </c>
      <c r="D59" s="98">
        <v>5.55</v>
      </c>
      <c r="E59" s="98">
        <f t="shared" si="15"/>
        <v>0</v>
      </c>
      <c r="F59" s="104">
        <f t="shared" si="3"/>
        <v>5.55</v>
      </c>
      <c r="G59" s="98">
        <f>Master_Sheet!AP27</f>
        <v>0</v>
      </c>
      <c r="H59" s="103">
        <f t="shared" si="4"/>
        <v>0</v>
      </c>
      <c r="I59" s="95">
        <f>0.2*F59*Master_Sheet!AV27</f>
        <v>223405.99996535716</v>
      </c>
      <c r="K59" s="102">
        <v>55</v>
      </c>
      <c r="L59" s="98">
        <v>9.1199999999999992</v>
      </c>
      <c r="M59" s="98">
        <f t="shared" si="5"/>
        <v>0</v>
      </c>
      <c r="N59" s="104">
        <f t="shared" si="6"/>
        <v>9.1199999999999992</v>
      </c>
      <c r="O59" s="98">
        <f>Master_Sheet!AQ27</f>
        <v>0</v>
      </c>
      <c r="P59" s="103">
        <f t="shared" si="7"/>
        <v>0</v>
      </c>
      <c r="Q59">
        <f>0.2*N59*Master_Sheet!AW27</f>
        <v>187512.37728757586</v>
      </c>
      <c r="S59" s="102">
        <v>55</v>
      </c>
      <c r="T59" s="98">
        <v>26.97</v>
      </c>
      <c r="U59" s="98">
        <f t="shared" si="8"/>
        <v>0</v>
      </c>
      <c r="V59" s="104">
        <f t="shared" si="9"/>
        <v>26.97</v>
      </c>
      <c r="W59" s="98">
        <f>Master_Sheet!AR27</f>
        <v>0</v>
      </c>
      <c r="X59" s="103">
        <f t="shared" si="10"/>
        <v>0</v>
      </c>
      <c r="Y59">
        <f>0.2*V59*Master_Sheet!AX27</f>
        <v>214718.78392396664</v>
      </c>
      <c r="AA59" s="102">
        <v>55</v>
      </c>
      <c r="AB59" s="98">
        <v>23.09</v>
      </c>
      <c r="AC59" s="98">
        <f t="shared" si="11"/>
        <v>0</v>
      </c>
      <c r="AD59" s="104">
        <f t="shared" si="12"/>
        <v>23.09</v>
      </c>
      <c r="AE59" s="98">
        <f>Master_Sheet!AS27</f>
        <v>0</v>
      </c>
      <c r="AF59" s="103">
        <f t="shared" si="13"/>
        <v>0</v>
      </c>
      <c r="AG59">
        <f>0.2*AD59*Master_Sheet!AY27</f>
        <v>100941.89636811562</v>
      </c>
      <c r="AI59">
        <f>0.03*Master_Sheet!AM27</f>
        <v>0</v>
      </c>
      <c r="AJ59" s="16">
        <v>540560</v>
      </c>
      <c r="AK59" s="16">
        <f>Master_Sheet!R68</f>
        <v>1172130.8530049832</v>
      </c>
      <c r="AM59" s="16">
        <f t="shared" si="14"/>
        <v>-2439269.9105499983</v>
      </c>
    </row>
    <row r="60" spans="2:39" x14ac:dyDescent="0.2">
      <c r="B60" s="95"/>
      <c r="C60" s="102">
        <v>56</v>
      </c>
      <c r="D60" s="98">
        <v>5.55</v>
      </c>
      <c r="E60" s="98">
        <f t="shared" si="15"/>
        <v>0</v>
      </c>
      <c r="F60" s="104">
        <f t="shared" si="3"/>
        <v>5.55</v>
      </c>
      <c r="G60" s="98">
        <f>Master_Sheet!AP28</f>
        <v>0</v>
      </c>
      <c r="H60" s="103">
        <f>F60*G60</f>
        <v>0</v>
      </c>
      <c r="I60" s="95">
        <f>0.2*F60*Master_Sheet!AV28</f>
        <v>228048.8560426723</v>
      </c>
      <c r="K60" s="102">
        <v>56</v>
      </c>
      <c r="L60" s="98">
        <v>9.1199999999999992</v>
      </c>
      <c r="M60" s="98">
        <f t="shared" si="5"/>
        <v>0</v>
      </c>
      <c r="N60" s="104">
        <f t="shared" si="6"/>
        <v>9.1199999999999992</v>
      </c>
      <c r="O60" s="98">
        <f>Master_Sheet!AQ28</f>
        <v>0</v>
      </c>
      <c r="P60" s="103">
        <f t="shared" si="7"/>
        <v>0</v>
      </c>
      <c r="Q60">
        <f>0.2*N60*Master_Sheet!AW28</f>
        <v>195478.31738091382</v>
      </c>
      <c r="S60" s="102">
        <v>56</v>
      </c>
      <c r="T60" s="98">
        <v>26.97</v>
      </c>
      <c r="U60" s="98">
        <f t="shared" si="8"/>
        <v>0</v>
      </c>
      <c r="V60" s="104">
        <f t="shared" si="9"/>
        <v>26.97</v>
      </c>
      <c r="W60" s="98">
        <f>Master_Sheet!AR28</f>
        <v>0</v>
      </c>
      <c r="X60" s="103">
        <f t="shared" si="10"/>
        <v>0</v>
      </c>
      <c r="Y60">
        <f>0.2*V60*Master_Sheet!AX28</f>
        <v>212927.58278199146</v>
      </c>
      <c r="AA60" s="102">
        <v>56</v>
      </c>
      <c r="AB60" s="98">
        <v>23.09</v>
      </c>
      <c r="AC60" s="98">
        <f t="shared" si="11"/>
        <v>0</v>
      </c>
      <c r="AD60" s="104">
        <f t="shared" si="12"/>
        <v>23.09</v>
      </c>
      <c r="AE60" s="98">
        <f>Master_Sheet!AS28</f>
        <v>0</v>
      </c>
      <c r="AF60" s="103">
        <f t="shared" si="13"/>
        <v>0</v>
      </c>
      <c r="AG60">
        <f>0.2*AD60*Master_Sheet!AY28</f>
        <v>95912.35126089229</v>
      </c>
      <c r="AI60">
        <f>0.03*Master_Sheet!AM28</f>
        <v>0</v>
      </c>
      <c r="AJ60" s="16">
        <v>540560</v>
      </c>
      <c r="AK60" s="16">
        <f>Master_Sheet!R69</f>
        <v>1184851.7185035232</v>
      </c>
      <c r="AM60" s="16">
        <f t="shared" si="14"/>
        <v>-2457778.8259699931</v>
      </c>
    </row>
    <row r="61" spans="2:39" x14ac:dyDescent="0.2">
      <c r="B61" s="95"/>
      <c r="C61" s="102">
        <v>57</v>
      </c>
      <c r="D61" s="98">
        <v>5.55</v>
      </c>
      <c r="E61" s="98">
        <f t="shared" si="15"/>
        <v>0</v>
      </c>
      <c r="F61" s="104">
        <f t="shared" si="3"/>
        <v>5.55</v>
      </c>
      <c r="G61" s="98">
        <f>Master_Sheet!AP29</f>
        <v>0</v>
      </c>
      <c r="H61" s="103">
        <f t="shared" si="4"/>
        <v>0</v>
      </c>
      <c r="I61" s="95">
        <f>0.2*F61*Master_Sheet!AV29</f>
        <v>225815.70375729742</v>
      </c>
      <c r="K61" s="102">
        <v>57</v>
      </c>
      <c r="L61" s="98">
        <v>9.1199999999999992</v>
      </c>
      <c r="M61" s="98">
        <f t="shared" si="5"/>
        <v>0</v>
      </c>
      <c r="N61" s="104">
        <f t="shared" si="6"/>
        <v>9.1199999999999992</v>
      </c>
      <c r="O61" s="98">
        <f>Master_Sheet!AQ29</f>
        <v>0</v>
      </c>
      <c r="P61" s="103">
        <f t="shared" si="7"/>
        <v>0</v>
      </c>
      <c r="Q61">
        <f>0.2*N61*Master_Sheet!AW29</f>
        <v>193145.44503429151</v>
      </c>
      <c r="S61" s="102">
        <v>57</v>
      </c>
      <c r="T61" s="98">
        <v>26.97</v>
      </c>
      <c r="U61" s="98">
        <f t="shared" si="8"/>
        <v>0</v>
      </c>
      <c r="V61" s="104">
        <f t="shared" si="9"/>
        <v>26.97</v>
      </c>
      <c r="W61" s="98">
        <f>Master_Sheet!AR29</f>
        <v>0</v>
      </c>
      <c r="X61" s="103">
        <f t="shared" si="10"/>
        <v>0</v>
      </c>
      <c r="Y61">
        <f>0.2*V61*Master_Sheet!AX29</f>
        <v>211096.34176105482</v>
      </c>
      <c r="AA61" s="102">
        <v>57</v>
      </c>
      <c r="AB61" s="98">
        <v>23.09</v>
      </c>
      <c r="AC61" s="98">
        <f t="shared" si="11"/>
        <v>0</v>
      </c>
      <c r="AD61" s="104">
        <f t="shared" si="12"/>
        <v>23.09</v>
      </c>
      <c r="AE61" s="98">
        <f>Master_Sheet!AS29</f>
        <v>0</v>
      </c>
      <c r="AF61" s="103">
        <f t="shared" si="13"/>
        <v>0</v>
      </c>
      <c r="AG61">
        <f>0.2*AD61*Master_Sheet!AY29</f>
        <v>106657.29355964233</v>
      </c>
      <c r="AI61">
        <f>0.03*Master_Sheet!AM29</f>
        <v>0</v>
      </c>
      <c r="AJ61" s="16">
        <v>540560</v>
      </c>
      <c r="AK61" s="16">
        <f>Master_Sheet!R70</f>
        <v>1788994.7230892754</v>
      </c>
      <c r="AM61" s="16">
        <f t="shared" si="14"/>
        <v>-3066269.5072015617</v>
      </c>
    </row>
    <row r="62" spans="2:39" x14ac:dyDescent="0.2">
      <c r="B62" s="95"/>
      <c r="C62" s="102">
        <v>58</v>
      </c>
      <c r="D62" s="98">
        <v>5.55</v>
      </c>
      <c r="E62" s="98">
        <f t="shared" si="15"/>
        <v>0</v>
      </c>
      <c r="F62" s="104">
        <f t="shared" si="3"/>
        <v>5.55</v>
      </c>
      <c r="G62" s="98">
        <f>Master_Sheet!AP30</f>
        <v>0</v>
      </c>
      <c r="H62" s="103">
        <f t="shared" si="4"/>
        <v>0</v>
      </c>
      <c r="I62" s="95">
        <f>0.2*F62*Master_Sheet!AV30</f>
        <v>230306.12587528929</v>
      </c>
      <c r="K62" s="102">
        <v>58</v>
      </c>
      <c r="L62" s="98">
        <v>9.1199999999999992</v>
      </c>
      <c r="M62" s="98">
        <f t="shared" si="5"/>
        <v>0</v>
      </c>
      <c r="N62" s="104">
        <f t="shared" si="6"/>
        <v>9.1199999999999992</v>
      </c>
      <c r="O62" s="98">
        <f>Master_Sheet!AQ30</f>
        <v>0</v>
      </c>
      <c r="P62" s="103">
        <f t="shared" si="7"/>
        <v>0</v>
      </c>
      <c r="Q62">
        <f>0.2*N62*Master_Sheet!AW30</f>
        <v>187349.45435471271</v>
      </c>
      <c r="S62" s="102">
        <v>58</v>
      </c>
      <c r="T62" s="98">
        <v>26.97</v>
      </c>
      <c r="U62" s="98">
        <f t="shared" si="8"/>
        <v>0</v>
      </c>
      <c r="V62" s="104">
        <f t="shared" si="9"/>
        <v>26.97</v>
      </c>
      <c r="W62" s="98">
        <f>Master_Sheet!AR30</f>
        <v>0</v>
      </c>
      <c r="X62" s="103">
        <f t="shared" si="10"/>
        <v>0</v>
      </c>
      <c r="Y62">
        <f>0.2*V62*Master_Sheet!AX30</f>
        <v>209017.41734435692</v>
      </c>
      <c r="AA62" s="102">
        <v>58</v>
      </c>
      <c r="AB62" s="98">
        <v>23.09</v>
      </c>
      <c r="AC62" s="98">
        <f t="shared" si="11"/>
        <v>0</v>
      </c>
      <c r="AD62" s="104">
        <f t="shared" si="12"/>
        <v>23.09</v>
      </c>
      <c r="AE62" s="98">
        <f>Master_Sheet!AS30</f>
        <v>0</v>
      </c>
      <c r="AF62" s="103">
        <f t="shared" si="13"/>
        <v>0</v>
      </c>
      <c r="AG62">
        <f>0.2*AD62*Master_Sheet!AY30</f>
        <v>108619.20783670305</v>
      </c>
      <c r="AI62">
        <f>0.03*Master_Sheet!AM30</f>
        <v>0</v>
      </c>
      <c r="AJ62" s="16">
        <v>540560</v>
      </c>
      <c r="AK62" s="16">
        <f>Master_Sheet!R71</f>
        <v>1789712.5505675022</v>
      </c>
      <c r="AM62" s="16">
        <f t="shared" si="14"/>
        <v>-3065564.7559785643</v>
      </c>
    </row>
    <row r="63" spans="2:39" x14ac:dyDescent="0.2">
      <c r="B63" s="95"/>
      <c r="C63" s="102">
        <v>59</v>
      </c>
      <c r="D63" s="98">
        <v>5.55</v>
      </c>
      <c r="E63" s="98">
        <f t="shared" si="15"/>
        <v>0</v>
      </c>
      <c r="F63" s="104">
        <f t="shared" si="3"/>
        <v>5.55</v>
      </c>
      <c r="G63" s="98">
        <f>Master_Sheet!AP31</f>
        <v>0</v>
      </c>
      <c r="H63" s="103">
        <f t="shared" si="4"/>
        <v>0</v>
      </c>
      <c r="I63" s="95">
        <f>0.2*F63*Master_Sheet!AV31</f>
        <v>228108.9408279279</v>
      </c>
      <c r="K63" s="102">
        <v>59</v>
      </c>
      <c r="L63" s="98">
        <v>9.1199999999999992</v>
      </c>
      <c r="M63" s="98">
        <f t="shared" si="5"/>
        <v>0</v>
      </c>
      <c r="N63" s="104">
        <f t="shared" si="6"/>
        <v>9.1199999999999992</v>
      </c>
      <c r="O63" s="98">
        <f>Master_Sheet!AQ31</f>
        <v>0</v>
      </c>
      <c r="P63" s="103">
        <f t="shared" si="7"/>
        <v>0</v>
      </c>
      <c r="Q63">
        <f>0.2*N63*Master_Sheet!AW31</f>
        <v>195425.33832487193</v>
      </c>
      <c r="S63" s="102">
        <v>59</v>
      </c>
      <c r="T63" s="98">
        <v>26.97</v>
      </c>
      <c r="U63" s="98">
        <f t="shared" si="8"/>
        <v>0</v>
      </c>
      <c r="V63" s="104">
        <f t="shared" si="9"/>
        <v>26.97</v>
      </c>
      <c r="W63" s="98">
        <f>Master_Sheet!AR31</f>
        <v>0</v>
      </c>
      <c r="X63" s="103">
        <f t="shared" si="10"/>
        <v>0</v>
      </c>
      <c r="Y63">
        <f>0.2*V63*Master_Sheet!AX31</f>
        <v>207181.2819401598</v>
      </c>
      <c r="AA63" s="102">
        <v>59</v>
      </c>
      <c r="AB63" s="98">
        <v>23.09</v>
      </c>
      <c r="AC63" s="98">
        <f t="shared" si="11"/>
        <v>0</v>
      </c>
      <c r="AD63" s="104">
        <f t="shared" si="12"/>
        <v>23.09</v>
      </c>
      <c r="AE63" s="98">
        <f>Master_Sheet!AS31</f>
        <v>0</v>
      </c>
      <c r="AF63" s="103">
        <f t="shared" si="13"/>
        <v>0</v>
      </c>
      <c r="AG63">
        <f>0.2*AD63*Master_Sheet!AY31</f>
        <v>103178.39229613493</v>
      </c>
      <c r="AI63">
        <f>0.03*Master_Sheet!AM31</f>
        <v>0</v>
      </c>
      <c r="AJ63" s="16">
        <v>540560</v>
      </c>
      <c r="AK63" s="16">
        <f>Master_Sheet!R72</f>
        <v>1787649.5613146054</v>
      </c>
      <c r="AM63" s="16">
        <f t="shared" si="14"/>
        <v>-3062103.5147037003</v>
      </c>
    </row>
    <row r="64" spans="2:39" ht="17" thickBot="1" x14ac:dyDescent="0.25">
      <c r="B64" s="95"/>
      <c r="C64" s="105">
        <v>60</v>
      </c>
      <c r="D64" s="106">
        <v>5.55</v>
      </c>
      <c r="E64" s="106">
        <f t="shared" si="15"/>
        <v>0</v>
      </c>
      <c r="F64" s="104">
        <f>D64-E64</f>
        <v>5.55</v>
      </c>
      <c r="G64" s="106" t="e">
        <f>Master_Sheet!AP32</f>
        <v>#VALUE!</v>
      </c>
      <c r="H64" s="107" t="e">
        <f t="shared" si="4"/>
        <v>#VALUE!</v>
      </c>
      <c r="I64" s="95" t="e">
        <f>0.2*F64*Master_Sheet!AV32</f>
        <v>#VALUE!</v>
      </c>
      <c r="K64" s="105">
        <v>60</v>
      </c>
      <c r="L64" s="106">
        <v>9.1199999999999992</v>
      </c>
      <c r="M64" s="98">
        <f t="shared" si="5"/>
        <v>0</v>
      </c>
      <c r="N64" s="104">
        <f t="shared" si="6"/>
        <v>9.1199999999999992</v>
      </c>
      <c r="O64" s="98">
        <f>Master_Sheet!AQ32</f>
        <v>0</v>
      </c>
      <c r="P64" s="107">
        <f t="shared" si="7"/>
        <v>0</v>
      </c>
      <c r="Q64">
        <f>0.2*N64*Master_Sheet!AW32</f>
        <v>191956.27784426772</v>
      </c>
      <c r="S64" s="105">
        <v>60</v>
      </c>
      <c r="T64" s="98">
        <v>26.97</v>
      </c>
      <c r="U64" s="98">
        <f t="shared" si="8"/>
        <v>0</v>
      </c>
      <c r="V64" s="104">
        <f t="shared" si="9"/>
        <v>26.97</v>
      </c>
      <c r="W64" s="98">
        <f>Master_Sheet!AR32</f>
        <v>0</v>
      </c>
      <c r="X64" s="107">
        <f t="shared" si="10"/>
        <v>0</v>
      </c>
      <c r="Y64">
        <f>0.2*V64*Master_Sheet!AX32</f>
        <v>205404.94020357897</v>
      </c>
      <c r="AA64" s="105">
        <v>60</v>
      </c>
      <c r="AB64" s="98">
        <v>23.09</v>
      </c>
      <c r="AC64" s="98">
        <f t="shared" si="11"/>
        <v>0</v>
      </c>
      <c r="AD64" s="104">
        <f t="shared" si="12"/>
        <v>23.09</v>
      </c>
      <c r="AE64" s="98">
        <f>Master_Sheet!AS32</f>
        <v>0</v>
      </c>
      <c r="AF64" s="107">
        <f t="shared" si="13"/>
        <v>0</v>
      </c>
      <c r="AG64">
        <f>0.2*AD64*Master_Sheet!AY32</f>
        <v>99696.075170678247</v>
      </c>
      <c r="AI64" t="e">
        <f>0.03*Master_Sheet!AM32</f>
        <v>#VALUE!</v>
      </c>
      <c r="AJ64" s="16">
        <v>540560</v>
      </c>
      <c r="AK64" s="16">
        <f>Master_Sheet!R73</f>
        <v>1783882.4876317978</v>
      </c>
      <c r="AM64" s="16" t="e">
        <f t="shared" si="14"/>
        <v>#VALUE!</v>
      </c>
    </row>
    <row r="65" spans="1:40" x14ac:dyDescent="0.2">
      <c r="B65" s="95"/>
      <c r="C65" s="95"/>
      <c r="D65" s="95"/>
      <c r="E65" s="95"/>
      <c r="F65" s="95"/>
      <c r="G65" s="97"/>
      <c r="H65" s="95"/>
      <c r="I65" s="95"/>
      <c r="J65" s="9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row>
    <row r="66" spans="1:40" x14ac:dyDescent="0.2">
      <c r="B66" s="95"/>
      <c r="C66" s="95"/>
      <c r="D66" s="95"/>
      <c r="E66" s="95"/>
      <c r="F66" s="95"/>
      <c r="G66" s="97"/>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row>
    <row r="67" spans="1:40" x14ac:dyDescent="0.2">
      <c r="B67" s="95"/>
      <c r="C67" s="95"/>
      <c r="D67" s="95"/>
      <c r="E67" s="95"/>
      <c r="F67" s="95"/>
      <c r="G67" s="97"/>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row>
    <row r="70" spans="1:40" x14ac:dyDescent="0.2">
      <c r="A70" s="95"/>
      <c r="B70" s="95"/>
      <c r="C70" s="95"/>
      <c r="D70" s="95"/>
      <c r="E70" s="95"/>
      <c r="F70" s="97"/>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row>
    <row r="71" spans="1:40" x14ac:dyDescent="0.2">
      <c r="A71" s="95"/>
      <c r="B71" s="95"/>
      <c r="C71" s="95"/>
      <c r="D71" s="95"/>
      <c r="E71" s="95"/>
      <c r="F71" s="97"/>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row>
  </sheetData>
  <mergeCells count="2">
    <mergeCell ref="C2:D2"/>
    <mergeCell ref="U2:V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1C87-212A-AF47-90AD-6D197175837A}">
  <dimension ref="A5:AQ85"/>
  <sheetViews>
    <sheetView topLeftCell="E51" zoomScale="79" workbookViewId="0">
      <selection activeCell="I76" sqref="E68:I76"/>
    </sheetView>
  </sheetViews>
  <sheetFormatPr baseColWidth="10" defaultRowHeight="16" x14ac:dyDescent="0.2"/>
  <cols>
    <col min="1" max="1" width="50" customWidth="1"/>
    <col min="6" max="6" width="13.1640625" customWidth="1"/>
    <col min="7" max="7" width="13.6640625" customWidth="1"/>
    <col min="8" max="8" width="19.5" customWidth="1"/>
    <col min="9" max="9" width="21.6640625" customWidth="1"/>
    <col min="10" max="10" width="54.5" customWidth="1"/>
    <col min="11" max="11" width="5.5" customWidth="1"/>
    <col min="12" max="12" width="19" customWidth="1"/>
    <col min="13" max="13" width="16" style="3" customWidth="1"/>
    <col min="14" max="14" width="15.33203125" customWidth="1"/>
    <col min="15" max="15" width="17.5" customWidth="1"/>
    <col min="16" max="16" width="21.5" customWidth="1"/>
    <col min="20" max="20" width="5.6640625" customWidth="1"/>
    <col min="21" max="21" width="6.5" customWidth="1"/>
    <col min="22" max="22" width="6.1640625" customWidth="1"/>
    <col min="24" max="24" width="7.1640625" customWidth="1"/>
    <col min="25" max="25" width="6.1640625" customWidth="1"/>
    <col min="29" max="29" width="6.5" customWidth="1"/>
    <col min="30" max="30" width="5.6640625" customWidth="1"/>
    <col min="34" max="34" width="3.33203125" customWidth="1"/>
  </cols>
  <sheetData>
    <row r="5" spans="1:43" x14ac:dyDescent="0.2">
      <c r="A5" s="2"/>
      <c r="B5" s="2"/>
      <c r="C5" s="2"/>
      <c r="D5" s="2"/>
      <c r="E5" s="2"/>
      <c r="F5" s="2"/>
      <c r="M5"/>
    </row>
    <row r="6" spans="1:43" x14ac:dyDescent="0.2">
      <c r="A6" s="2"/>
      <c r="B6" s="2"/>
      <c r="C6" s="2"/>
      <c r="D6" s="2"/>
      <c r="E6" s="2"/>
      <c r="F6" s="2"/>
      <c r="M6"/>
    </row>
    <row r="7" spans="1:43" x14ac:dyDescent="0.2">
      <c r="A7" s="2"/>
      <c r="B7" s="2"/>
      <c r="C7" s="2"/>
      <c r="D7" s="2"/>
      <c r="E7" s="2"/>
      <c r="F7" s="2"/>
      <c r="M7"/>
    </row>
    <row r="8" spans="1:43" x14ac:dyDescent="0.2">
      <c r="A8" s="2"/>
      <c r="B8" s="2"/>
      <c r="C8" s="2"/>
      <c r="D8" s="2"/>
      <c r="E8" s="2"/>
      <c r="F8" s="2"/>
      <c r="L8" s="18"/>
      <c r="M8"/>
      <c r="R8" s="3"/>
      <c r="S8" s="18"/>
      <c r="AB8" s="18"/>
      <c r="AI8" s="1"/>
      <c r="AK8" s="18"/>
      <c r="AQ8" s="16"/>
    </row>
    <row r="9" spans="1:43" x14ac:dyDescent="0.2">
      <c r="A9" s="2"/>
      <c r="B9" s="2"/>
      <c r="C9" s="2"/>
      <c r="D9" s="2"/>
      <c r="E9" s="2"/>
      <c r="F9" s="2"/>
      <c r="M9"/>
      <c r="AQ9" s="16"/>
    </row>
    <row r="10" spans="1:43" x14ac:dyDescent="0.2">
      <c r="A10" s="2"/>
      <c r="B10" s="2"/>
      <c r="C10" s="2"/>
      <c r="D10" s="2"/>
      <c r="E10" s="122"/>
      <c r="F10" s="2"/>
      <c r="M10"/>
      <c r="AQ10" s="16"/>
    </row>
    <row r="11" spans="1:43" x14ac:dyDescent="0.2">
      <c r="A11" s="2"/>
      <c r="B11" s="2"/>
      <c r="C11" s="2"/>
      <c r="D11" s="2"/>
      <c r="E11" s="2"/>
      <c r="F11" s="2"/>
      <c r="M11"/>
      <c r="AQ11" s="16"/>
    </row>
    <row r="12" spans="1:43" x14ac:dyDescent="0.2">
      <c r="A12" s="2"/>
      <c r="B12" s="2"/>
      <c r="C12" s="2"/>
      <c r="D12" s="2"/>
      <c r="E12" s="2"/>
      <c r="F12" s="2"/>
      <c r="T12" s="3"/>
      <c r="AC12" s="3"/>
      <c r="AL12" s="3"/>
      <c r="AQ12" s="16"/>
    </row>
    <row r="13" spans="1:43" x14ac:dyDescent="0.2">
      <c r="A13" s="2"/>
      <c r="B13" s="2"/>
      <c r="C13" s="2"/>
      <c r="D13" s="2"/>
      <c r="E13" s="2"/>
      <c r="F13" s="2"/>
      <c r="T13" s="3"/>
      <c r="AC13" s="3"/>
      <c r="AL13" s="3"/>
      <c r="AQ13" s="16"/>
    </row>
    <row r="14" spans="1:43" x14ac:dyDescent="0.2">
      <c r="A14" s="2"/>
      <c r="B14" s="2"/>
      <c r="C14" s="2"/>
      <c r="D14" s="2"/>
      <c r="E14" s="2"/>
      <c r="F14" s="2"/>
      <c r="T14" s="3"/>
      <c r="AC14" s="3"/>
      <c r="AL14" s="3"/>
      <c r="AQ14" s="16"/>
    </row>
    <row r="15" spans="1:43" x14ac:dyDescent="0.2">
      <c r="A15" s="2"/>
      <c r="B15" s="2"/>
      <c r="C15" s="2"/>
      <c r="D15" s="2"/>
      <c r="E15" s="2"/>
      <c r="F15" s="2"/>
      <c r="T15" s="3"/>
      <c r="AC15" s="3"/>
      <c r="AL15" s="3"/>
      <c r="AQ15" s="16"/>
    </row>
    <row r="16" spans="1:43" x14ac:dyDescent="0.2">
      <c r="A16" s="2"/>
      <c r="B16" s="2"/>
      <c r="C16" s="2"/>
      <c r="D16" s="2"/>
      <c r="E16" s="2"/>
      <c r="F16" s="2"/>
      <c r="R16" s="1"/>
      <c r="T16" s="3"/>
      <c r="AC16" s="3"/>
      <c r="AL16" s="3"/>
      <c r="AQ16" s="16"/>
    </row>
    <row r="17" spans="1:43" x14ac:dyDescent="0.2">
      <c r="A17" s="2"/>
      <c r="B17" s="2"/>
      <c r="C17" s="2"/>
      <c r="D17" s="2"/>
      <c r="E17" s="2"/>
      <c r="F17" s="2"/>
      <c r="T17" s="3"/>
      <c r="AC17" s="3"/>
      <c r="AL17" s="3"/>
      <c r="AQ17" s="16"/>
    </row>
    <row r="18" spans="1:43" x14ac:dyDescent="0.2">
      <c r="A18" s="2"/>
      <c r="B18" s="2"/>
      <c r="C18" s="2"/>
      <c r="D18" s="2"/>
      <c r="E18" s="2"/>
      <c r="F18" s="2"/>
      <c r="T18" s="3"/>
      <c r="AC18" s="3"/>
      <c r="AL18" s="3"/>
      <c r="AQ18" s="16"/>
    </row>
    <row r="19" spans="1:43" x14ac:dyDescent="0.2">
      <c r="A19" s="2"/>
      <c r="B19" s="2"/>
      <c r="C19" s="2"/>
      <c r="D19" s="2"/>
      <c r="E19" s="2"/>
      <c r="F19" s="2"/>
      <c r="M19" s="34"/>
      <c r="O19" s="34"/>
      <c r="T19" s="34"/>
      <c r="U19" s="34"/>
      <c r="AC19" s="34"/>
      <c r="AD19" s="34"/>
      <c r="AL19" s="34"/>
      <c r="AM19" s="34"/>
      <c r="AQ19" s="16"/>
    </row>
    <row r="20" spans="1:43" x14ac:dyDescent="0.2">
      <c r="A20" s="2"/>
      <c r="B20" s="2"/>
      <c r="C20" s="2"/>
      <c r="D20" s="2"/>
      <c r="E20" s="2"/>
      <c r="F20" s="2"/>
      <c r="T20" s="3"/>
      <c r="AC20" s="3"/>
      <c r="AL20" s="3"/>
      <c r="AQ20" s="16"/>
    </row>
    <row r="21" spans="1:43" x14ac:dyDescent="0.2">
      <c r="A21" s="2"/>
      <c r="B21" s="2"/>
      <c r="C21" s="2"/>
      <c r="D21" s="2"/>
      <c r="E21" s="2"/>
      <c r="F21" s="2"/>
      <c r="T21" s="3"/>
      <c r="AC21" s="3"/>
      <c r="AL21" s="3"/>
      <c r="AQ21" s="16"/>
    </row>
    <row r="22" spans="1:43" x14ac:dyDescent="0.2">
      <c r="A22" s="2"/>
      <c r="B22" s="2"/>
      <c r="C22" s="2"/>
      <c r="D22" s="2"/>
      <c r="E22" s="2"/>
      <c r="F22" s="2"/>
      <c r="M22" s="35"/>
      <c r="T22" s="35"/>
      <c r="AC22" s="35"/>
      <c r="AL22" s="35"/>
      <c r="AQ22" s="16"/>
    </row>
    <row r="23" spans="1:43" x14ac:dyDescent="0.2">
      <c r="A23" s="2"/>
      <c r="B23" s="2"/>
      <c r="C23" s="2"/>
      <c r="D23" s="2"/>
      <c r="E23" s="2"/>
      <c r="F23" s="2"/>
      <c r="M23" s="35"/>
      <c r="T23" s="35"/>
      <c r="AC23" s="35"/>
      <c r="AL23" s="35"/>
      <c r="AQ23" s="16"/>
    </row>
    <row r="24" spans="1:43" x14ac:dyDescent="0.2">
      <c r="A24" s="2"/>
      <c r="B24" s="2"/>
      <c r="C24" s="2"/>
      <c r="D24" s="2"/>
      <c r="E24" s="2"/>
      <c r="F24" s="2"/>
      <c r="M24" s="35"/>
      <c r="T24" s="35"/>
      <c r="AC24" s="35"/>
      <c r="AL24" s="35"/>
      <c r="AQ24" s="16"/>
    </row>
    <row r="25" spans="1:43" x14ac:dyDescent="0.2">
      <c r="A25" s="2"/>
      <c r="B25" s="2"/>
      <c r="C25" s="2"/>
      <c r="D25" s="2"/>
      <c r="E25" s="2"/>
      <c r="F25" s="2"/>
      <c r="M25" s="35"/>
      <c r="T25" s="35"/>
      <c r="AC25" s="35"/>
      <c r="AL25" s="35"/>
      <c r="AQ25" s="16"/>
    </row>
    <row r="26" spans="1:43" x14ac:dyDescent="0.2">
      <c r="A26" s="2"/>
      <c r="B26" s="2"/>
      <c r="C26" s="2"/>
      <c r="D26" s="2"/>
      <c r="E26" s="2"/>
      <c r="F26" s="2"/>
      <c r="M26" s="35"/>
      <c r="T26" s="35"/>
      <c r="AC26" s="35"/>
      <c r="AL26" s="35"/>
      <c r="AQ26" s="16"/>
    </row>
    <row r="27" spans="1:43" x14ac:dyDescent="0.2">
      <c r="A27" s="2"/>
      <c r="B27" s="123"/>
      <c r="C27" s="123"/>
      <c r="D27" s="123"/>
      <c r="E27" s="123"/>
      <c r="F27" s="2"/>
      <c r="M27" s="35"/>
      <c r="T27" s="35"/>
      <c r="AC27" s="35"/>
      <c r="AL27" s="35"/>
      <c r="AQ27" s="16"/>
    </row>
    <row r="28" spans="1:43" x14ac:dyDescent="0.2">
      <c r="A28" s="2"/>
      <c r="B28" s="2"/>
      <c r="C28" s="2"/>
      <c r="D28" s="2"/>
      <c r="E28" s="2"/>
      <c r="F28" s="2"/>
      <c r="M28" s="35"/>
      <c r="T28" s="35"/>
      <c r="AC28" s="35"/>
      <c r="AL28" s="35"/>
      <c r="AQ28" s="16"/>
    </row>
    <row r="29" spans="1:43" x14ac:dyDescent="0.2">
      <c r="A29" s="2"/>
      <c r="B29" s="2"/>
      <c r="C29" s="2"/>
      <c r="D29" s="2"/>
      <c r="E29" s="2"/>
      <c r="F29" s="2"/>
      <c r="M29" s="35"/>
      <c r="T29" s="35"/>
      <c r="AC29" s="35"/>
      <c r="AL29" s="35"/>
      <c r="AQ29" s="16"/>
    </row>
    <row r="30" spans="1:43" x14ac:dyDescent="0.2">
      <c r="A30" s="2"/>
      <c r="B30" s="2"/>
      <c r="C30" s="2"/>
      <c r="D30" s="2"/>
      <c r="E30" s="2"/>
      <c r="F30" s="2"/>
      <c r="M30" s="35"/>
      <c r="T30" s="35"/>
      <c r="AC30" s="35"/>
      <c r="AL30" s="35"/>
      <c r="AQ30" s="16"/>
    </row>
    <row r="31" spans="1:43" x14ac:dyDescent="0.2">
      <c r="A31" s="2"/>
      <c r="B31" s="2"/>
      <c r="C31" s="2"/>
      <c r="D31" s="2"/>
      <c r="E31" s="2"/>
      <c r="F31" s="2"/>
      <c r="M31" s="35"/>
      <c r="T31" s="35"/>
      <c r="AC31" s="35"/>
      <c r="AL31" s="35"/>
      <c r="AQ31" s="16"/>
    </row>
    <row r="32" spans="1:43" x14ac:dyDescent="0.2">
      <c r="A32" s="2"/>
      <c r="B32" s="2"/>
      <c r="C32" s="2"/>
      <c r="D32" s="2"/>
      <c r="E32" s="2"/>
      <c r="F32" s="2"/>
      <c r="M32" s="35"/>
      <c r="T32" s="35"/>
      <c r="AC32" s="35"/>
      <c r="AL32" s="35"/>
      <c r="AQ32" s="16"/>
    </row>
    <row r="33" spans="1:22" x14ac:dyDescent="0.2">
      <c r="A33" s="2"/>
      <c r="B33" s="2"/>
      <c r="C33" s="2"/>
      <c r="D33" s="2"/>
      <c r="E33" s="2"/>
      <c r="F33" s="2"/>
      <c r="M33" s="35"/>
    </row>
    <row r="34" spans="1:22" x14ac:dyDescent="0.2">
      <c r="A34" s="2"/>
      <c r="B34" s="2"/>
      <c r="C34" s="2"/>
      <c r="D34" s="2"/>
      <c r="E34" s="2"/>
      <c r="F34" s="2"/>
      <c r="M34" s="35"/>
    </row>
    <row r="35" spans="1:22" x14ac:dyDescent="0.2">
      <c r="A35" s="2"/>
      <c r="B35" s="2"/>
      <c r="C35" s="2"/>
      <c r="D35" s="2"/>
      <c r="E35" s="2"/>
      <c r="F35" s="2"/>
      <c r="M35" s="35"/>
    </row>
    <row r="36" spans="1:22" x14ac:dyDescent="0.2">
      <c r="A36" s="2"/>
      <c r="B36" s="2"/>
      <c r="C36" s="2"/>
      <c r="D36" s="2"/>
      <c r="E36" s="2"/>
      <c r="F36" s="2"/>
      <c r="M36" s="35"/>
    </row>
    <row r="37" spans="1:22" x14ac:dyDescent="0.2">
      <c r="A37" s="2"/>
      <c r="B37" s="2"/>
      <c r="C37" s="2"/>
      <c r="D37" s="2"/>
      <c r="E37" s="2"/>
      <c r="F37" s="2"/>
      <c r="M37" s="35"/>
    </row>
    <row r="38" spans="1:22" x14ac:dyDescent="0.2">
      <c r="A38" s="2"/>
      <c r="B38" s="2"/>
      <c r="C38" s="2"/>
      <c r="D38" s="2"/>
      <c r="E38" s="2"/>
      <c r="F38" s="2"/>
      <c r="M38" s="35"/>
    </row>
    <row r="39" spans="1:22" x14ac:dyDescent="0.2">
      <c r="A39" s="2"/>
      <c r="B39" s="2"/>
      <c r="C39" s="2"/>
      <c r="D39" s="2"/>
      <c r="E39" s="2"/>
      <c r="F39" s="2"/>
      <c r="M39" s="35"/>
      <c r="N39" s="90"/>
      <c r="O39" s="90"/>
      <c r="P39" s="90"/>
      <c r="Q39" s="90"/>
    </row>
    <row r="40" spans="1:22" x14ac:dyDescent="0.2">
      <c r="A40" s="2"/>
      <c r="B40" s="2"/>
      <c r="C40" s="2"/>
      <c r="D40" s="2"/>
      <c r="E40" s="2"/>
      <c r="F40" s="2"/>
    </row>
    <row r="41" spans="1:22" x14ac:dyDescent="0.2">
      <c r="A41" s="2"/>
      <c r="B41" s="2"/>
      <c r="C41" s="2"/>
      <c r="D41" s="2"/>
      <c r="E41" s="2"/>
      <c r="F41" s="2"/>
      <c r="L41">
        <v>0.81263699999999994</v>
      </c>
      <c r="M41" s="3">
        <v>1.88815</v>
      </c>
      <c r="N41">
        <v>14.1099</v>
      </c>
      <c r="O41">
        <v>4.9650199999999991</v>
      </c>
    </row>
    <row r="42" spans="1:22" x14ac:dyDescent="0.2">
      <c r="A42" s="2"/>
      <c r="B42" s="2"/>
      <c r="C42" s="2"/>
      <c r="D42" s="2"/>
      <c r="E42" s="2"/>
      <c r="F42" s="2"/>
      <c r="S42" s="90"/>
      <c r="T42" s="90"/>
      <c r="U42" s="90"/>
      <c r="V42" s="90"/>
    </row>
    <row r="43" spans="1:22" x14ac:dyDescent="0.2">
      <c r="A43" s="2"/>
      <c r="B43" s="2"/>
      <c r="C43" s="2"/>
      <c r="D43" s="2"/>
      <c r="E43" s="2"/>
      <c r="F43" s="2"/>
    </row>
    <row r="44" spans="1:22" x14ac:dyDescent="0.2">
      <c r="A44" s="2"/>
      <c r="B44" s="2"/>
      <c r="C44" s="2"/>
      <c r="D44" s="2"/>
      <c r="E44" s="2"/>
      <c r="F44" s="2"/>
    </row>
    <row r="45" spans="1:22" ht="34" x14ac:dyDescent="0.2">
      <c r="H45" s="14" t="s">
        <v>23</v>
      </c>
      <c r="I45" s="15" t="s">
        <v>31</v>
      </c>
    </row>
    <row r="46" spans="1:22" x14ac:dyDescent="0.2">
      <c r="A46" t="s">
        <v>4</v>
      </c>
      <c r="H46" t="s">
        <v>26</v>
      </c>
      <c r="I46" s="16">
        <v>17640</v>
      </c>
      <c r="M46">
        <v>5.55</v>
      </c>
      <c r="N46">
        <v>9.1199999999999992</v>
      </c>
      <c r="O46">
        <v>26.97</v>
      </c>
      <c r="P46" s="1">
        <v>23.09</v>
      </c>
    </row>
    <row r="47" spans="1:22" x14ac:dyDescent="0.2">
      <c r="H47" s="17" t="s">
        <v>27</v>
      </c>
      <c r="I47" s="16">
        <v>80100</v>
      </c>
      <c r="M47" s="55">
        <v>0.84183830555555561</v>
      </c>
      <c r="N47" s="1">
        <v>2.0222936111111114</v>
      </c>
      <c r="O47" s="1">
        <v>15.899122222222221</v>
      </c>
      <c r="P47" s="1">
        <v>5.0653672222222221</v>
      </c>
    </row>
    <row r="48" spans="1:22" x14ac:dyDescent="0.2">
      <c r="A48" t="s">
        <v>6</v>
      </c>
      <c r="B48" s="16">
        <f>SUM(I46:I50)</f>
        <v>540560</v>
      </c>
      <c r="H48" t="s">
        <v>28</v>
      </c>
      <c r="I48" s="16">
        <v>60320</v>
      </c>
      <c r="L48" t="s">
        <v>62</v>
      </c>
      <c r="M48" s="91">
        <f xml:space="preserve"> M46-M47</f>
        <v>4.7081616944444438</v>
      </c>
      <c r="N48" s="91">
        <f t="shared" ref="N48:P48" si="0" xml:space="preserve"> N46-N47</f>
        <v>7.0977063888888878</v>
      </c>
      <c r="O48" s="91">
        <f t="shared" si="0"/>
        <v>11.070877777777778</v>
      </c>
      <c r="P48" s="91">
        <f t="shared" si="0"/>
        <v>18.024632777777779</v>
      </c>
    </row>
    <row r="49" spans="1:20" x14ac:dyDescent="0.2">
      <c r="A49" t="s">
        <v>5</v>
      </c>
      <c r="B49" s="18">
        <f>B75</f>
        <v>0</v>
      </c>
      <c r="H49" t="s">
        <v>29</v>
      </c>
      <c r="I49" s="16">
        <v>180500</v>
      </c>
    </row>
    <row r="50" spans="1:20" x14ac:dyDescent="0.2">
      <c r="A50" t="s">
        <v>32</v>
      </c>
      <c r="H50" t="s">
        <v>30</v>
      </c>
      <c r="I50" s="16">
        <v>202000</v>
      </c>
    </row>
    <row r="55" spans="1:20" x14ac:dyDescent="0.2">
      <c r="G55" s="2"/>
    </row>
    <row r="56" spans="1:20" x14ac:dyDescent="0.2">
      <c r="A56" t="s">
        <v>8</v>
      </c>
      <c r="B56" t="s">
        <v>1</v>
      </c>
      <c r="C56" t="s">
        <v>0</v>
      </c>
      <c r="D56" t="s">
        <v>2</v>
      </c>
      <c r="E56" t="s">
        <v>3</v>
      </c>
      <c r="F56" t="s">
        <v>16</v>
      </c>
      <c r="G56" s="5"/>
      <c r="H56" s="6" t="s">
        <v>22</v>
      </c>
    </row>
    <row r="57" spans="1:20" x14ac:dyDescent="0.2">
      <c r="E57" s="4"/>
      <c r="G57" s="2"/>
      <c r="H57" s="6"/>
    </row>
    <row r="58" spans="1:20" x14ac:dyDescent="0.2">
      <c r="A58" t="s">
        <v>13</v>
      </c>
      <c r="G58" s="2"/>
      <c r="H58" s="6"/>
    </row>
    <row r="59" spans="1:20" x14ac:dyDescent="0.2">
      <c r="G59" s="2"/>
      <c r="H59" s="6"/>
      <c r="L59" s="34"/>
      <c r="M59" s="56" t="s">
        <v>1</v>
      </c>
      <c r="N59" s="56" t="s">
        <v>0</v>
      </c>
      <c r="O59" s="56" t="s">
        <v>2</v>
      </c>
      <c r="P59" s="56" t="s">
        <v>3</v>
      </c>
      <c r="Q59" s="57" t="s">
        <v>14</v>
      </c>
      <c r="R59" s="58" t="s">
        <v>50</v>
      </c>
      <c r="S59" s="34"/>
      <c r="T59" s="34"/>
    </row>
    <row r="60" spans="1:20" x14ac:dyDescent="0.2">
      <c r="A60" t="s">
        <v>9</v>
      </c>
      <c r="B60">
        <f>B9*M60</f>
        <v>0</v>
      </c>
      <c r="C60">
        <f>C9*N60</f>
        <v>0</v>
      </c>
      <c r="D60">
        <f>D9*O60</f>
        <v>0</v>
      </c>
      <c r="E60">
        <f>E9*P60</f>
        <v>0</v>
      </c>
      <c r="F60" s="19">
        <f>SUM(B60:E60)</f>
        <v>0</v>
      </c>
      <c r="G60" s="2"/>
      <c r="H60" s="6">
        <v>2268</v>
      </c>
      <c r="L60" s="34" t="s">
        <v>51</v>
      </c>
      <c r="M60" s="59">
        <v>3.2359099999999998E-3</v>
      </c>
      <c r="N60" s="59">
        <v>2.4606799999999998E-3</v>
      </c>
      <c r="O60" s="59">
        <v>4.8413299999999996E-3</v>
      </c>
      <c r="P60" s="59">
        <v>1.2837400000000001E-2</v>
      </c>
      <c r="Q60" s="34" t="s">
        <v>15</v>
      </c>
      <c r="R60" s="60">
        <v>2268</v>
      </c>
      <c r="S60" s="34"/>
      <c r="T60" s="34"/>
    </row>
    <row r="61" spans="1:20" x14ac:dyDescent="0.2">
      <c r="A61" t="s">
        <v>10</v>
      </c>
      <c r="B61">
        <f>B9*M61</f>
        <v>0</v>
      </c>
      <c r="C61">
        <f>C9*N61</f>
        <v>0</v>
      </c>
      <c r="D61">
        <f>D9*O61</f>
        <v>0</v>
      </c>
      <c r="E61">
        <f>E9*P61</f>
        <v>0</v>
      </c>
      <c r="F61" s="19">
        <f>SUM(B61:E61)</f>
        <v>0</v>
      </c>
      <c r="G61" s="2"/>
      <c r="H61" s="6">
        <v>3024</v>
      </c>
      <c r="L61" s="34" t="s">
        <v>52</v>
      </c>
      <c r="M61" s="59">
        <v>4.4070300000000001E-3</v>
      </c>
      <c r="N61" s="59">
        <v>4.1911800000000001E-3</v>
      </c>
      <c r="O61" s="59">
        <v>5.5310999999999997E-3</v>
      </c>
      <c r="P61" s="59">
        <v>7.8746600000000003E-3</v>
      </c>
      <c r="Q61" s="34" t="s">
        <v>15</v>
      </c>
      <c r="R61" s="60">
        <v>3024</v>
      </c>
      <c r="S61" s="34"/>
      <c r="T61" s="34"/>
    </row>
    <row r="62" spans="1:20" x14ac:dyDescent="0.2">
      <c r="A62" t="s">
        <v>11</v>
      </c>
      <c r="B62">
        <f>B9*M62</f>
        <v>0</v>
      </c>
      <c r="C62">
        <f>C9*N62</f>
        <v>0</v>
      </c>
      <c r="D62">
        <f>D9*O62</f>
        <v>0</v>
      </c>
      <c r="E62">
        <f>E9*P62</f>
        <v>0</v>
      </c>
      <c r="F62" s="19">
        <f>SUM(B62:E62)</f>
        <v>0</v>
      </c>
      <c r="G62" s="2"/>
      <c r="H62" s="6">
        <v>2646</v>
      </c>
      <c r="L62" s="34" t="s">
        <v>54</v>
      </c>
      <c r="M62" s="59">
        <v>2.1295099999999998E-3</v>
      </c>
      <c r="N62" s="59">
        <v>3.5058899999999998E-3</v>
      </c>
      <c r="O62" s="59">
        <v>1.0417600000000001E-2</v>
      </c>
      <c r="P62" s="59">
        <v>1.1194900000000001E-2</v>
      </c>
      <c r="Q62" s="34" t="s">
        <v>15</v>
      </c>
      <c r="R62" s="60">
        <v>2646</v>
      </c>
      <c r="S62" s="34"/>
      <c r="T62" s="34"/>
    </row>
    <row r="63" spans="1:20" x14ac:dyDescent="0.2">
      <c r="A63" t="s">
        <v>12</v>
      </c>
      <c r="B63">
        <f>B9*M63</f>
        <v>0</v>
      </c>
      <c r="C63">
        <f>C9*N63</f>
        <v>0</v>
      </c>
      <c r="D63">
        <f>D9*O63</f>
        <v>0</v>
      </c>
      <c r="E63">
        <f>E9*P63</f>
        <v>0</v>
      </c>
      <c r="F63" s="19">
        <f>SUM(B63:E63)</f>
        <v>0</v>
      </c>
      <c r="H63" s="6">
        <v>3402</v>
      </c>
      <c r="L63" s="34" t="s">
        <v>53</v>
      </c>
      <c r="M63" s="61">
        <v>3.1404100000000002E-3</v>
      </c>
      <c r="N63" s="61">
        <v>5.7214099999999997E-3</v>
      </c>
      <c r="O63" s="61">
        <v>8.5931199999999992E-3</v>
      </c>
      <c r="P63" s="61">
        <v>9.1876000000000006E-3</v>
      </c>
      <c r="Q63" s="57" t="s">
        <v>15</v>
      </c>
      <c r="R63" s="60">
        <v>3402</v>
      </c>
      <c r="S63" s="34"/>
      <c r="T63" s="34"/>
    </row>
    <row r="64" spans="1:20" x14ac:dyDescent="0.2">
      <c r="L64" s="34"/>
      <c r="M64" s="34"/>
      <c r="N64" s="34"/>
      <c r="O64" s="34"/>
      <c r="P64" s="34"/>
      <c r="Q64" s="34"/>
      <c r="R64" s="34"/>
      <c r="S64" s="34"/>
      <c r="T64" s="34"/>
    </row>
    <row r="65" spans="1:20" x14ac:dyDescent="0.2">
      <c r="L65" s="34"/>
      <c r="M65" s="34"/>
      <c r="N65" s="34"/>
      <c r="O65" s="34"/>
      <c r="P65" s="34"/>
      <c r="Q65" s="34"/>
      <c r="R65" s="34"/>
      <c r="S65" s="34"/>
      <c r="T65" s="34"/>
    </row>
    <row r="66" spans="1:20" x14ac:dyDescent="0.2">
      <c r="L66" s="34"/>
      <c r="M66" s="34"/>
      <c r="N66" s="34"/>
      <c r="O66" s="34"/>
      <c r="P66" s="34"/>
      <c r="Q66" s="34"/>
      <c r="R66" s="34"/>
      <c r="S66" s="34"/>
      <c r="T66" s="34"/>
    </row>
    <row r="67" spans="1:20" x14ac:dyDescent="0.2">
      <c r="L67" s="34" t="s">
        <v>55</v>
      </c>
      <c r="M67" s="34"/>
      <c r="N67" s="34"/>
      <c r="O67" s="34"/>
      <c r="P67" s="34"/>
      <c r="Q67" s="34"/>
      <c r="R67" s="34"/>
      <c r="S67" s="34"/>
      <c r="T67" s="34"/>
    </row>
    <row r="68" spans="1:20" ht="16" customHeight="1" x14ac:dyDescent="0.2">
      <c r="A68" t="s">
        <v>17</v>
      </c>
      <c r="L68" s="34"/>
      <c r="M68" s="60"/>
      <c r="N68" s="60"/>
      <c r="O68" s="60"/>
      <c r="P68" s="60"/>
      <c r="Q68" s="34"/>
      <c r="R68" s="34"/>
      <c r="S68" s="34"/>
      <c r="T68" s="34"/>
    </row>
    <row r="69" spans="1:20" x14ac:dyDescent="0.2">
      <c r="F69" s="7"/>
      <c r="G69" s="173" t="s">
        <v>24</v>
      </c>
      <c r="H69" s="174"/>
      <c r="L69" s="34"/>
      <c r="M69" s="34" t="s">
        <v>1</v>
      </c>
      <c r="N69" s="34" t="s">
        <v>0</v>
      </c>
      <c r="O69" s="34" t="s">
        <v>2</v>
      </c>
      <c r="P69" s="34" t="s">
        <v>3</v>
      </c>
      <c r="Q69" s="34"/>
      <c r="R69" s="34"/>
      <c r="S69" s="34"/>
      <c r="T69" s="34"/>
    </row>
    <row r="70" spans="1:20" x14ac:dyDescent="0.2">
      <c r="A70" t="s">
        <v>18</v>
      </c>
      <c r="B70" s="19">
        <f>F60*G70</f>
        <v>0</v>
      </c>
      <c r="F70" s="8" t="s">
        <v>18</v>
      </c>
      <c r="G70" s="9">
        <v>132.78</v>
      </c>
      <c r="H70" s="10" t="s">
        <v>25</v>
      </c>
      <c r="L70" s="34" t="s">
        <v>51</v>
      </c>
      <c r="M70" s="62">
        <f>R60/M60</f>
        <v>700884.75884681591</v>
      </c>
      <c r="N70" s="62">
        <f>R60/N60</f>
        <v>921696.44163401995</v>
      </c>
      <c r="O70" s="62">
        <f>R60/O60</f>
        <v>468466.30987765762</v>
      </c>
      <c r="P70" s="62">
        <f>R60/P60</f>
        <v>176671.28857868415</v>
      </c>
      <c r="Q70" s="34"/>
      <c r="R70" s="34"/>
      <c r="S70" s="34"/>
      <c r="T70" s="34"/>
    </row>
    <row r="71" spans="1:20" x14ac:dyDescent="0.2">
      <c r="A71" t="s">
        <v>19</v>
      </c>
      <c r="B71" s="19">
        <f>F61*G71</f>
        <v>0</v>
      </c>
      <c r="F71" s="8" t="s">
        <v>19</v>
      </c>
      <c r="G71" s="9">
        <v>167.25</v>
      </c>
      <c r="H71" s="10" t="s">
        <v>25</v>
      </c>
      <c r="L71" s="34" t="s">
        <v>52</v>
      </c>
      <c r="M71" s="62">
        <f>R61/M61</f>
        <v>686176.40451732802</v>
      </c>
      <c r="N71" s="62">
        <f t="shared" ref="N71:N73" si="1">R61/N61</f>
        <v>721515.1818819521</v>
      </c>
      <c r="O71" s="62">
        <f t="shared" ref="O71:O73" si="2">R61/O61</f>
        <v>546726.69089331233</v>
      </c>
      <c r="P71" s="62">
        <f t="shared" ref="P71:P73" si="3">R61/P61</f>
        <v>384016.57976344373</v>
      </c>
      <c r="Q71" s="34"/>
      <c r="R71" s="34"/>
      <c r="S71" s="34"/>
      <c r="T71" s="34"/>
    </row>
    <row r="72" spans="1:20" x14ac:dyDescent="0.2">
      <c r="A72" t="s">
        <v>20</v>
      </c>
      <c r="B72" s="19">
        <f>F62*G72</f>
        <v>0</v>
      </c>
      <c r="F72" s="8" t="s">
        <v>20</v>
      </c>
      <c r="G72" s="9">
        <v>238.92</v>
      </c>
      <c r="H72" s="10" t="s">
        <v>25</v>
      </c>
      <c r="L72" s="34" t="s">
        <v>54</v>
      </c>
      <c r="M72" s="62">
        <f>R62/M62</f>
        <v>1242539.3635155507</v>
      </c>
      <c r="N72" s="62">
        <f t="shared" si="1"/>
        <v>754729.89740123053</v>
      </c>
      <c r="O72" s="62">
        <f t="shared" si="2"/>
        <v>253993.24220549836</v>
      </c>
      <c r="P72" s="62">
        <f t="shared" si="3"/>
        <v>236357.62713378412</v>
      </c>
      <c r="Q72" s="34"/>
      <c r="R72" s="34"/>
      <c r="S72" s="34"/>
      <c r="T72" s="34"/>
    </row>
    <row r="73" spans="1:20" ht="17" thickBot="1" x14ac:dyDescent="0.25">
      <c r="A73" t="s">
        <v>21</v>
      </c>
      <c r="B73" s="19">
        <f>F63*G73</f>
        <v>0</v>
      </c>
      <c r="F73" s="11" t="s">
        <v>21</v>
      </c>
      <c r="G73" s="12">
        <v>202.56</v>
      </c>
      <c r="H73" s="13" t="s">
        <v>25</v>
      </c>
      <c r="L73" s="63" t="s">
        <v>53</v>
      </c>
      <c r="M73" s="64">
        <f t="shared" ref="M73" si="4">R63/M63</f>
        <v>1083298.0407016918</v>
      </c>
      <c r="N73" s="64">
        <f t="shared" si="1"/>
        <v>594608.67163863452</v>
      </c>
      <c r="O73" s="64">
        <f t="shared" si="2"/>
        <v>395898.11383990914</v>
      </c>
      <c r="P73" s="64">
        <f t="shared" si="3"/>
        <v>370281.68400888151</v>
      </c>
      <c r="Q73" s="34"/>
      <c r="R73" s="34"/>
      <c r="S73" s="34"/>
      <c r="T73" s="34"/>
    </row>
    <row r="74" spans="1:20" x14ac:dyDescent="0.2">
      <c r="L74" s="34"/>
      <c r="M74" s="65">
        <f>MIN(M70:M73)</f>
        <v>686176.40451732802</v>
      </c>
      <c r="N74" s="65">
        <f t="shared" ref="N74:O74" si="5">MIN(N70:N73)</f>
        <v>594608.67163863452</v>
      </c>
      <c r="O74" s="65">
        <f t="shared" si="5"/>
        <v>253993.24220549836</v>
      </c>
      <c r="P74" s="65">
        <f>MIN(P70:P73)</f>
        <v>176671.28857868415</v>
      </c>
      <c r="Q74" s="34"/>
      <c r="R74" s="34"/>
      <c r="S74" s="34"/>
      <c r="T74" s="34"/>
    </row>
    <row r="75" spans="1:20" x14ac:dyDescent="0.2">
      <c r="A75" t="s">
        <v>16</v>
      </c>
      <c r="B75" s="18">
        <f>SUM(B70:B73)</f>
        <v>0</v>
      </c>
    </row>
    <row r="78" spans="1:20" x14ac:dyDescent="0.2">
      <c r="M78" s="38">
        <v>1762</v>
      </c>
      <c r="N78" s="38">
        <v>1707</v>
      </c>
      <c r="O78" s="38">
        <v>1981</v>
      </c>
      <c r="P78" s="39">
        <v>1922</v>
      </c>
    </row>
    <row r="80" spans="1:20" x14ac:dyDescent="0.2">
      <c r="M80" s="53">
        <f>M78/M60</f>
        <v>544514.5260529496</v>
      </c>
    </row>
    <row r="81" spans="13:13" x14ac:dyDescent="0.2">
      <c r="M81" s="53">
        <f>N78/M61</f>
        <v>387335.68866107106</v>
      </c>
    </row>
    <row r="82" spans="13:13" x14ac:dyDescent="0.2">
      <c r="M82" s="53">
        <f>O78/M62</f>
        <v>930260.95205000218</v>
      </c>
    </row>
    <row r="83" spans="13:13" x14ac:dyDescent="0.2">
      <c r="M83" s="53">
        <f>P78/M63</f>
        <v>612021.99712776358</v>
      </c>
    </row>
    <row r="84" spans="13:13" x14ac:dyDescent="0.2">
      <c r="M84" s="72"/>
    </row>
    <row r="85" spans="13:13" x14ac:dyDescent="0.2">
      <c r="M85" s="53">
        <f>MIN(M80:M83)</f>
        <v>387335.68866107106</v>
      </c>
    </row>
  </sheetData>
  <mergeCells count="1">
    <mergeCell ref="G69:H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7C669-4B23-E249-9BF6-A3B49F170C6F}">
  <dimension ref="A1:AY140"/>
  <sheetViews>
    <sheetView zoomScale="75" zoomScaleNormal="100" workbookViewId="0">
      <selection activeCell="J36" sqref="J36"/>
    </sheetView>
  </sheetViews>
  <sheetFormatPr baseColWidth="10" defaultRowHeight="16" x14ac:dyDescent="0.2"/>
  <cols>
    <col min="6" max="6" width="15.5" customWidth="1"/>
    <col min="7" max="7" width="14.83203125" customWidth="1"/>
    <col min="8" max="8" width="13.5" customWidth="1"/>
    <col min="9" max="9" width="14.5" customWidth="1"/>
    <col min="10" max="10" width="14.6640625" customWidth="1"/>
    <col min="11" max="11" width="15.1640625" customWidth="1"/>
    <col min="17" max="17" width="11" bestFit="1" customWidth="1"/>
    <col min="18" max="18" width="18.1640625" customWidth="1"/>
    <col min="19" max="19" width="12.33203125" customWidth="1"/>
    <col min="20" max="21" width="11" bestFit="1" customWidth="1"/>
    <col min="22" max="22" width="17.1640625" customWidth="1"/>
    <col min="28" max="29" width="16.33203125" customWidth="1"/>
    <col min="30" max="30" width="15.1640625" customWidth="1"/>
    <col min="31" max="31" width="16.33203125" customWidth="1"/>
    <col min="32" max="33" width="11" bestFit="1" customWidth="1"/>
  </cols>
  <sheetData>
    <row r="1" spans="1:51" x14ac:dyDescent="0.2">
      <c r="A1" s="45" t="s">
        <v>42</v>
      </c>
      <c r="B1" s="38"/>
      <c r="C1" s="38"/>
      <c r="D1" s="38"/>
      <c r="E1" s="38"/>
      <c r="F1" s="38"/>
      <c r="G1" s="38"/>
      <c r="H1" s="38"/>
      <c r="I1" s="38"/>
      <c r="J1" s="38"/>
      <c r="K1" s="38"/>
      <c r="L1" s="38"/>
      <c r="M1" s="38"/>
      <c r="N1" s="38"/>
      <c r="O1" s="45"/>
      <c r="P1" s="38"/>
      <c r="Q1" s="38"/>
      <c r="R1" s="38"/>
      <c r="S1" s="38"/>
      <c r="T1" s="38"/>
      <c r="U1" s="38"/>
      <c r="V1" s="38"/>
      <c r="W1" s="38"/>
      <c r="X1" s="38"/>
      <c r="Y1" s="38"/>
      <c r="Z1" s="38"/>
      <c r="AA1" s="38"/>
      <c r="AB1" s="38"/>
      <c r="AC1" s="38"/>
      <c r="AD1" s="38"/>
      <c r="AE1" s="38"/>
      <c r="AF1" s="38"/>
      <c r="AG1" s="38"/>
      <c r="AH1" s="38"/>
      <c r="AI1" s="38"/>
      <c r="AJ1" s="38"/>
      <c r="AK1" s="38"/>
      <c r="AL1" s="38"/>
      <c r="AM1" s="38"/>
      <c r="AN1" s="38"/>
    </row>
    <row r="2" spans="1:51" x14ac:dyDescent="0.2">
      <c r="A2" s="38"/>
      <c r="B2" s="38"/>
      <c r="C2" s="38"/>
      <c r="D2" s="38"/>
      <c r="E2" s="38"/>
      <c r="F2" s="38"/>
      <c r="G2" s="38"/>
      <c r="H2" s="38"/>
      <c r="I2" s="38"/>
      <c r="J2" s="38"/>
      <c r="K2" s="38"/>
      <c r="L2" s="38"/>
      <c r="M2" s="38"/>
      <c r="N2" s="38"/>
      <c r="O2" s="38" t="s">
        <v>43</v>
      </c>
      <c r="P2" s="38"/>
      <c r="Q2" s="40"/>
      <c r="R2" t="s">
        <v>49</v>
      </c>
      <c r="S2" s="38"/>
      <c r="T2" s="38"/>
      <c r="U2" s="38"/>
      <c r="V2" s="38"/>
      <c r="W2" s="38"/>
      <c r="X2" s="38"/>
      <c r="Y2" s="38"/>
      <c r="Z2" s="38"/>
      <c r="AA2" s="38"/>
      <c r="AB2" s="38"/>
      <c r="AC2" s="38"/>
      <c r="AD2" s="38"/>
      <c r="AE2" s="38"/>
      <c r="AF2" s="38"/>
      <c r="AG2" s="38"/>
      <c r="AH2" s="38"/>
      <c r="AI2" s="38"/>
      <c r="AJ2" s="38"/>
      <c r="AK2" s="38"/>
      <c r="AL2" s="38"/>
      <c r="AM2" s="38"/>
      <c r="AN2" s="38"/>
    </row>
    <row r="3" spans="1:51" x14ac:dyDescent="0.2">
      <c r="A3" s="40" t="s">
        <v>48</v>
      </c>
      <c r="B3" s="40"/>
      <c r="C3" s="40"/>
      <c r="D3" s="40" t="s">
        <v>40</v>
      </c>
      <c r="E3" s="38"/>
      <c r="F3" s="40"/>
      <c r="G3" s="49" t="s">
        <v>44</v>
      </c>
      <c r="H3" s="49"/>
      <c r="I3" s="49"/>
      <c r="J3" s="40" t="s">
        <v>45</v>
      </c>
      <c r="K3" s="38"/>
      <c r="P3" s="38"/>
      <c r="W3" s="38"/>
      <c r="X3" s="38"/>
      <c r="Y3" s="38"/>
      <c r="Z3" s="38"/>
      <c r="AA3" s="38"/>
      <c r="AB3" s="38"/>
      <c r="AC3" s="38"/>
      <c r="AD3" s="38"/>
      <c r="AE3" s="38"/>
      <c r="AF3" s="38"/>
      <c r="AG3" s="38"/>
      <c r="AH3" s="38"/>
      <c r="AI3" s="38"/>
      <c r="AJ3" s="38"/>
      <c r="AK3" s="38"/>
      <c r="AL3" s="38"/>
      <c r="AM3" s="38"/>
      <c r="AN3" s="38"/>
    </row>
    <row r="4" spans="1:51" x14ac:dyDescent="0.2">
      <c r="A4" s="38"/>
      <c r="B4" s="38"/>
      <c r="C4" s="38"/>
      <c r="D4" s="38"/>
      <c r="E4" s="38"/>
      <c r="F4" s="38"/>
      <c r="G4" s="38"/>
      <c r="H4" s="38"/>
      <c r="I4" s="38"/>
      <c r="J4" s="38"/>
      <c r="K4" s="38"/>
      <c r="N4" s="38"/>
      <c r="O4" s="38"/>
      <c r="P4" s="38"/>
      <c r="Q4" s="39"/>
      <c r="W4" s="38"/>
      <c r="X4" s="38"/>
      <c r="Y4" s="38"/>
      <c r="Z4" s="38"/>
      <c r="AA4" s="38"/>
      <c r="AB4" s="38"/>
      <c r="AC4" s="38"/>
      <c r="AD4" s="38"/>
      <c r="AE4" s="38"/>
      <c r="AF4" s="38"/>
      <c r="AG4" s="38"/>
      <c r="AH4" s="38"/>
      <c r="AI4" s="38"/>
      <c r="AJ4" s="38"/>
      <c r="AK4" s="38"/>
      <c r="AL4" s="38"/>
      <c r="AM4" s="38"/>
      <c r="AN4" s="38"/>
    </row>
    <row r="5" spans="1:51" ht="43" x14ac:dyDescent="0.2">
      <c r="A5" s="41" t="s">
        <v>41</v>
      </c>
      <c r="B5" s="42" t="s">
        <v>1</v>
      </c>
      <c r="C5" s="42" t="s">
        <v>0</v>
      </c>
      <c r="D5" s="42" t="s">
        <v>2</v>
      </c>
      <c r="E5" s="42" t="s">
        <v>3</v>
      </c>
      <c r="F5" s="48"/>
      <c r="G5" s="41" t="s">
        <v>46</v>
      </c>
      <c r="H5" s="42" t="s">
        <v>18</v>
      </c>
      <c r="I5" s="42" t="s">
        <v>19</v>
      </c>
      <c r="J5" s="42" t="s">
        <v>20</v>
      </c>
      <c r="K5" s="43" t="s">
        <v>21</v>
      </c>
      <c r="N5" s="38"/>
      <c r="O5" s="38"/>
      <c r="P5" s="38"/>
      <c r="Q5" s="39"/>
      <c r="R5" s="18" t="s">
        <v>39</v>
      </c>
      <c r="S5" s="18"/>
      <c r="T5" s="18"/>
      <c r="V5" s="38"/>
      <c r="W5" s="38" t="s">
        <v>56</v>
      </c>
      <c r="X5" s="38"/>
      <c r="Y5" s="38"/>
      <c r="Z5" s="38"/>
      <c r="AA5" s="38"/>
      <c r="AB5" s="38"/>
      <c r="AC5" s="38"/>
      <c r="AD5" s="38"/>
      <c r="AE5" s="38"/>
      <c r="AF5" s="120">
        <v>7329</v>
      </c>
      <c r="AG5" s="38"/>
      <c r="AH5" s="38"/>
      <c r="AI5" s="38"/>
      <c r="AJ5" s="38"/>
      <c r="AK5" s="38"/>
      <c r="AL5" s="38"/>
      <c r="AM5" s="38"/>
      <c r="AN5" s="38"/>
    </row>
    <row r="6" spans="1:51" x14ac:dyDescent="0.2">
      <c r="A6" s="39">
        <v>24</v>
      </c>
      <c r="B6" s="16">
        <v>168412</v>
      </c>
      <c r="C6" s="16">
        <v>109710</v>
      </c>
      <c r="D6" s="16">
        <v>48679</v>
      </c>
      <c r="E6" s="20">
        <v>21194</v>
      </c>
      <c r="F6" s="38"/>
      <c r="G6" s="39">
        <v>24</v>
      </c>
      <c r="H6" s="38">
        <v>1866</v>
      </c>
      <c r="I6" s="38">
        <v>1822</v>
      </c>
      <c r="J6" s="38">
        <v>2123</v>
      </c>
      <c r="K6" s="39">
        <v>2104</v>
      </c>
      <c r="N6" s="38"/>
      <c r="O6" s="38"/>
      <c r="P6" s="38"/>
      <c r="Q6" s="39"/>
      <c r="R6" s="38" t="s">
        <v>57</v>
      </c>
      <c r="S6" s="38"/>
      <c r="T6" s="38"/>
      <c r="U6" s="38"/>
      <c r="V6" s="38"/>
      <c r="W6" s="38"/>
      <c r="X6" s="38"/>
      <c r="Y6" s="38"/>
      <c r="Z6" s="38"/>
      <c r="AA6" s="38"/>
      <c r="AB6" s="38" t="s">
        <v>58</v>
      </c>
      <c r="AC6" s="128">
        <v>181939</v>
      </c>
      <c r="AD6" s="128">
        <v>105603</v>
      </c>
      <c r="AE6" s="128">
        <v>39560</v>
      </c>
      <c r="AF6" s="129">
        <v>17971</v>
      </c>
      <c r="AG6" s="38"/>
      <c r="AH6" s="38"/>
      <c r="AI6" s="38" t="s">
        <v>59</v>
      </c>
      <c r="AJ6" s="38"/>
      <c r="AK6" s="38"/>
      <c r="AL6" s="38"/>
      <c r="AM6" s="38"/>
      <c r="AN6" s="38"/>
      <c r="AO6" t="s">
        <v>7</v>
      </c>
      <c r="AU6" t="s">
        <v>61</v>
      </c>
    </row>
    <row r="7" spans="1:51" x14ac:dyDescent="0.2">
      <c r="A7" s="39">
        <v>25</v>
      </c>
      <c r="B7" s="16">
        <v>173338</v>
      </c>
      <c r="C7" s="16">
        <v>114204</v>
      </c>
      <c r="D7" s="16">
        <v>37628</v>
      </c>
      <c r="E7" s="20">
        <v>20623</v>
      </c>
      <c r="F7" s="38"/>
      <c r="G7" s="39">
        <v>25</v>
      </c>
      <c r="H7" s="38">
        <v>1836</v>
      </c>
      <c r="I7" s="38">
        <v>1798</v>
      </c>
      <c r="J7" s="38">
        <v>1997</v>
      </c>
      <c r="K7" s="39">
        <v>2038</v>
      </c>
      <c r="P7" s="38"/>
      <c r="R7" s="47" t="s">
        <v>33</v>
      </c>
      <c r="S7" s="47" t="s">
        <v>1</v>
      </c>
      <c r="T7" s="47" t="s">
        <v>0</v>
      </c>
      <c r="U7" s="47" t="s">
        <v>2</v>
      </c>
      <c r="V7" s="47" t="s">
        <v>3</v>
      </c>
      <c r="W7" s="75" t="s">
        <v>33</v>
      </c>
      <c r="X7" s="75" t="s">
        <v>1</v>
      </c>
      <c r="Y7" s="75" t="s">
        <v>0</v>
      </c>
      <c r="Z7" s="75" t="s">
        <v>2</v>
      </c>
      <c r="AA7" s="75" t="s">
        <v>3</v>
      </c>
      <c r="AB7" s="75" t="s">
        <v>33</v>
      </c>
      <c r="AC7" s="75" t="s">
        <v>1</v>
      </c>
      <c r="AD7" s="75" t="s">
        <v>0</v>
      </c>
      <c r="AE7" s="75" t="s">
        <v>2</v>
      </c>
      <c r="AF7" s="75" t="s">
        <v>3</v>
      </c>
      <c r="AG7" s="38"/>
      <c r="AH7" s="38"/>
      <c r="AI7" s="75" t="s">
        <v>1</v>
      </c>
      <c r="AJ7" s="75" t="s">
        <v>0</v>
      </c>
      <c r="AK7" s="75" t="s">
        <v>2</v>
      </c>
      <c r="AL7" s="75" t="s">
        <v>3</v>
      </c>
      <c r="AM7" s="38"/>
      <c r="AN7" s="38"/>
      <c r="AO7" s="50" t="s">
        <v>60</v>
      </c>
      <c r="AP7" s="75" t="s">
        <v>1</v>
      </c>
      <c r="AQ7" s="75" t="s">
        <v>0</v>
      </c>
      <c r="AR7" s="75" t="s">
        <v>2</v>
      </c>
      <c r="AS7" s="75" t="s">
        <v>3</v>
      </c>
      <c r="AU7" s="50" t="s">
        <v>60</v>
      </c>
      <c r="AV7" s="75" t="s">
        <v>1</v>
      </c>
      <c r="AW7" s="75" t="s">
        <v>0</v>
      </c>
      <c r="AX7" s="75" t="s">
        <v>2</v>
      </c>
      <c r="AY7" s="75" t="s">
        <v>3</v>
      </c>
    </row>
    <row r="8" spans="1:51" x14ac:dyDescent="0.2">
      <c r="A8" s="39">
        <v>26</v>
      </c>
      <c r="B8" s="16">
        <v>168952</v>
      </c>
      <c r="C8" s="16">
        <v>127500</v>
      </c>
      <c r="D8" s="16">
        <v>45656</v>
      </c>
      <c r="E8" s="20">
        <v>20121</v>
      </c>
      <c r="F8" s="38"/>
      <c r="G8" s="39">
        <v>26</v>
      </c>
      <c r="H8" s="38">
        <v>1932</v>
      </c>
      <c r="I8" s="38">
        <v>1892</v>
      </c>
      <c r="J8" s="38">
        <v>2179</v>
      </c>
      <c r="K8" s="39">
        <v>2199</v>
      </c>
      <c r="P8" s="38"/>
      <c r="R8">
        <v>33</v>
      </c>
      <c r="S8" s="148">
        <v>178110</v>
      </c>
      <c r="T8" s="148">
        <v>84845</v>
      </c>
      <c r="U8" s="148">
        <v>52769</v>
      </c>
      <c r="V8" s="149">
        <v>19017</v>
      </c>
      <c r="W8" s="144">
        <v>36</v>
      </c>
      <c r="X8" s="145">
        <f>S8</f>
        <v>178110</v>
      </c>
      <c r="Y8" s="118">
        <f t="shared" ref="Y8:AA8" si="0">T8</f>
        <v>84845</v>
      </c>
      <c r="Z8" s="118">
        <f t="shared" si="0"/>
        <v>52769</v>
      </c>
      <c r="AA8" s="118">
        <f t="shared" si="0"/>
        <v>19017</v>
      </c>
      <c r="AB8" s="119">
        <v>36</v>
      </c>
      <c r="AC8" s="120">
        <v>3278</v>
      </c>
      <c r="AD8" s="120">
        <v>143503</v>
      </c>
      <c r="AE8" s="120">
        <v>59821</v>
      </c>
      <c r="AF8" s="120">
        <v>7329</v>
      </c>
      <c r="AG8" s="121">
        <f>SUM(AC8:AF8)</f>
        <v>213931</v>
      </c>
      <c r="AH8" s="2"/>
      <c r="AI8" s="78">
        <f>AC8+X8-AP8</f>
        <v>0</v>
      </c>
      <c r="AJ8" s="78">
        <f t="shared" ref="AJ8:AL23" si="1">AD8+Y8-AQ8</f>
        <v>122745</v>
      </c>
      <c r="AK8" s="78">
        <f t="shared" si="1"/>
        <v>73030</v>
      </c>
      <c r="AL8" s="78">
        <f t="shared" si="1"/>
        <v>8375</v>
      </c>
      <c r="AM8" s="79">
        <f>SUM(AI8:AL8)</f>
        <v>204150</v>
      </c>
      <c r="AN8" s="38"/>
      <c r="AO8" s="84">
        <v>36</v>
      </c>
      <c r="AP8" s="85">
        <f t="shared" ref="AP8:AP37" si="2">IF(B18&lt;(AC8+X8),B18,(AC8+X8))</f>
        <v>181388</v>
      </c>
      <c r="AQ8" s="85">
        <f t="shared" ref="AQ8:AQ37" si="3">IF(C18&lt;(AD8+Y8),C18,(AD8+Y8))</f>
        <v>105603</v>
      </c>
      <c r="AR8" s="85">
        <f t="shared" ref="AR8:AR37" si="4">IF(D18&lt;(AE8+Z8),D18,(AE8+Z8))</f>
        <v>39560</v>
      </c>
      <c r="AS8" s="85">
        <f t="shared" ref="AS8:AS37" si="5">IF(E18&lt;(AF8+AA8),E18,(AF8+AA8))</f>
        <v>17971</v>
      </c>
      <c r="AU8" s="87">
        <v>36</v>
      </c>
      <c r="AV8" s="88">
        <f t="shared" ref="AV8:AV37" si="6">IF(B18&gt;AP8,(B18-AP8),0)</f>
        <v>551</v>
      </c>
      <c r="AW8" s="88">
        <f t="shared" ref="AW8:AW37" si="7">IF(C18&gt;AQ8,(C18-AQ8),0)</f>
        <v>0</v>
      </c>
      <c r="AX8" s="88">
        <f t="shared" ref="AX8:AX37" si="8">IF(D18&gt;AR8,(D18-AR8),0)</f>
        <v>0</v>
      </c>
      <c r="AY8" s="88">
        <f t="shared" ref="AY8:AY37" si="9">IF(E18&gt;AS8,(E18-AS8),0)</f>
        <v>0</v>
      </c>
    </row>
    <row r="9" spans="1:51" x14ac:dyDescent="0.2">
      <c r="A9" s="39">
        <v>27</v>
      </c>
      <c r="B9" s="16">
        <v>174579</v>
      </c>
      <c r="C9" s="16">
        <v>107483</v>
      </c>
      <c r="D9" s="16">
        <v>41349</v>
      </c>
      <c r="E9" s="20">
        <v>15860</v>
      </c>
      <c r="F9" s="38"/>
      <c r="G9" s="39">
        <v>27</v>
      </c>
      <c r="H9" s="38">
        <v>1760</v>
      </c>
      <c r="I9" s="38">
        <v>1749</v>
      </c>
      <c r="J9" s="38">
        <v>1943</v>
      </c>
      <c r="K9" s="39">
        <v>1976</v>
      </c>
      <c r="M9" s="40" t="s">
        <v>47</v>
      </c>
      <c r="N9" s="40"/>
      <c r="O9" s="40"/>
      <c r="P9" s="40" t="s">
        <v>45</v>
      </c>
      <c r="Q9" s="38"/>
      <c r="R9" s="74">
        <v>34</v>
      </c>
      <c r="S9" s="150">
        <v>185279</v>
      </c>
      <c r="T9" s="150">
        <v>103679</v>
      </c>
      <c r="U9" s="150">
        <v>45759</v>
      </c>
      <c r="V9" s="151">
        <v>21322</v>
      </c>
      <c r="W9" s="144">
        <v>37</v>
      </c>
      <c r="X9" s="145">
        <f>S9</f>
        <v>185279</v>
      </c>
      <c r="Y9" s="118">
        <f t="shared" ref="Y9:AA24" si="10">T9</f>
        <v>103679</v>
      </c>
      <c r="Z9" s="118">
        <f t="shared" si="10"/>
        <v>45759</v>
      </c>
      <c r="AA9" s="118">
        <f t="shared" si="10"/>
        <v>21322</v>
      </c>
      <c r="AB9" s="77">
        <v>37</v>
      </c>
      <c r="AC9" s="78">
        <f>AI8</f>
        <v>0</v>
      </c>
      <c r="AD9" s="78">
        <f>AJ8</f>
        <v>122745</v>
      </c>
      <c r="AE9" s="78">
        <f t="shared" ref="AE9:AF24" si="11">AK8</f>
        <v>73030</v>
      </c>
      <c r="AF9" s="78">
        <f t="shared" si="11"/>
        <v>8375</v>
      </c>
      <c r="AG9" s="79">
        <f t="shared" ref="AG9:AG37" si="12">SUM(AC9:AF9)</f>
        <v>204150</v>
      </c>
      <c r="AH9" s="2"/>
      <c r="AI9" s="78">
        <f>AC9+X9-AP9</f>
        <v>2656.6692930994905</v>
      </c>
      <c r="AJ9" s="78">
        <f t="shared" si="1"/>
        <v>125095.14152325323</v>
      </c>
      <c r="AK9" s="78">
        <f t="shared" si="1"/>
        <v>72186.719478634754</v>
      </c>
      <c r="AL9" s="78">
        <f t="shared" si="1"/>
        <v>10084.39199323763</v>
      </c>
      <c r="AM9" s="79">
        <f t="shared" ref="AM9:AM37" si="13">SUM(AI9:AL9)</f>
        <v>210022.92228822512</v>
      </c>
      <c r="AN9" s="38"/>
      <c r="AO9" s="84">
        <v>37</v>
      </c>
      <c r="AP9" s="85">
        <f t="shared" si="2"/>
        <v>182622.33070690051</v>
      </c>
      <c r="AQ9" s="85">
        <f t="shared" si="3"/>
        <v>101328.85847674677</v>
      </c>
      <c r="AR9" s="85">
        <f t="shared" si="4"/>
        <v>46602.280521365246</v>
      </c>
      <c r="AS9" s="85">
        <f t="shared" si="5"/>
        <v>19612.60800676237</v>
      </c>
      <c r="AU9" s="87">
        <v>37</v>
      </c>
      <c r="AV9" s="88">
        <f t="shared" si="6"/>
        <v>0</v>
      </c>
      <c r="AW9" s="88">
        <f t="shared" si="7"/>
        <v>0</v>
      </c>
      <c r="AX9" s="88">
        <f t="shared" si="8"/>
        <v>0</v>
      </c>
      <c r="AY9" s="88">
        <f t="shared" si="9"/>
        <v>0</v>
      </c>
    </row>
    <row r="10" spans="1:51" ht="29" x14ac:dyDescent="0.2">
      <c r="A10" s="39">
        <v>28</v>
      </c>
      <c r="B10" s="16">
        <v>171781</v>
      </c>
      <c r="C10" s="16">
        <v>103356</v>
      </c>
      <c r="D10" s="16">
        <v>37329</v>
      </c>
      <c r="E10" s="20">
        <v>18182</v>
      </c>
      <c r="F10" s="38"/>
      <c r="G10" s="39">
        <v>28</v>
      </c>
      <c r="H10" s="38">
        <v>1703</v>
      </c>
      <c r="I10" s="38">
        <v>1687</v>
      </c>
      <c r="J10" s="38">
        <v>1849</v>
      </c>
      <c r="K10" s="39">
        <v>1891</v>
      </c>
      <c r="M10" s="41" t="s">
        <v>46</v>
      </c>
      <c r="N10" s="47" t="s">
        <v>18</v>
      </c>
      <c r="O10" s="47" t="s">
        <v>19</v>
      </c>
      <c r="P10" s="47" t="s">
        <v>20</v>
      </c>
      <c r="Q10" s="47" t="s">
        <v>21</v>
      </c>
      <c r="R10" s="74">
        <v>35</v>
      </c>
      <c r="S10" s="150">
        <v>177671</v>
      </c>
      <c r="T10" s="150">
        <v>121459</v>
      </c>
      <c r="U10" s="150">
        <v>44799</v>
      </c>
      <c r="V10" s="151">
        <v>17938</v>
      </c>
      <c r="W10" s="144">
        <v>38</v>
      </c>
      <c r="X10" s="145">
        <f>S10</f>
        <v>177671</v>
      </c>
      <c r="Y10" s="118">
        <f t="shared" si="10"/>
        <v>121459</v>
      </c>
      <c r="Z10" s="118">
        <f t="shared" si="10"/>
        <v>44799</v>
      </c>
      <c r="AA10" s="118">
        <f t="shared" si="10"/>
        <v>17938</v>
      </c>
      <c r="AB10" s="77">
        <v>38</v>
      </c>
      <c r="AC10" s="78">
        <f>AI9</f>
        <v>2656.6692930994905</v>
      </c>
      <c r="AD10" s="78">
        <f t="shared" ref="AD10:AF29" si="14">AJ9</f>
        <v>125095.14152325323</v>
      </c>
      <c r="AE10" s="78">
        <f t="shared" si="11"/>
        <v>72186.719478634754</v>
      </c>
      <c r="AF10" s="78">
        <f t="shared" si="11"/>
        <v>10084.39199323763</v>
      </c>
      <c r="AG10" s="79">
        <f t="shared" si="12"/>
        <v>210022.92228822512</v>
      </c>
      <c r="AH10" s="2"/>
      <c r="AI10" s="78">
        <f>AC10+X10-AP10</f>
        <v>0</v>
      </c>
      <c r="AJ10" s="78">
        <f t="shared" si="1"/>
        <v>134349.97655900178</v>
      </c>
      <c r="AK10" s="78">
        <f>AE10+Z10-AR10</f>
        <v>69316.077231929143</v>
      </c>
      <c r="AL10" s="78">
        <f t="shared" si="1"/>
        <v>8186.3081162469498</v>
      </c>
      <c r="AM10" s="79">
        <f t="shared" si="13"/>
        <v>211852.36190717787</v>
      </c>
      <c r="AN10" s="38"/>
      <c r="AO10" s="84">
        <v>38</v>
      </c>
      <c r="AP10" s="85">
        <f t="shared" si="2"/>
        <v>180327.66929309949</v>
      </c>
      <c r="AQ10" s="85">
        <f t="shared" si="3"/>
        <v>112204.16496425147</v>
      </c>
      <c r="AR10" s="85">
        <f t="shared" si="4"/>
        <v>47669.642246705604</v>
      </c>
      <c r="AS10" s="85">
        <f t="shared" si="5"/>
        <v>19836.08387699068</v>
      </c>
      <c r="AU10" s="87">
        <v>38</v>
      </c>
      <c r="AV10" s="88">
        <f t="shared" si="6"/>
        <v>4321.0689478763379</v>
      </c>
      <c r="AW10" s="88">
        <f t="shared" si="7"/>
        <v>0</v>
      </c>
      <c r="AX10" s="88">
        <f t="shared" si="8"/>
        <v>0</v>
      </c>
      <c r="AY10" s="88">
        <f t="shared" si="9"/>
        <v>0</v>
      </c>
    </row>
    <row r="11" spans="1:51" x14ac:dyDescent="0.2">
      <c r="A11" s="39">
        <v>29</v>
      </c>
      <c r="B11" s="16">
        <v>171734</v>
      </c>
      <c r="C11" s="16">
        <v>115198</v>
      </c>
      <c r="D11" s="16">
        <v>52060</v>
      </c>
      <c r="E11" s="20">
        <v>19013</v>
      </c>
      <c r="F11" s="38"/>
      <c r="G11" s="39">
        <v>29</v>
      </c>
      <c r="H11" s="38">
        <v>1854</v>
      </c>
      <c r="I11" s="38">
        <v>1834</v>
      </c>
      <c r="J11" s="38">
        <v>2131</v>
      </c>
      <c r="K11" s="39">
        <v>2123</v>
      </c>
      <c r="M11" s="141">
        <v>33</v>
      </c>
      <c r="N11" s="38">
        <v>1854</v>
      </c>
      <c r="O11" s="38">
        <v>1834</v>
      </c>
      <c r="P11" s="38">
        <v>2131</v>
      </c>
      <c r="Q11" s="39">
        <v>2123</v>
      </c>
      <c r="R11" s="134">
        <v>36</v>
      </c>
      <c r="S11" s="137">
        <f>1.25*B18</f>
        <v>227423.75</v>
      </c>
      <c r="T11" s="152">
        <v>0</v>
      </c>
      <c r="U11" s="152">
        <v>0</v>
      </c>
      <c r="V11" s="153">
        <f>0.85*E21</f>
        <v>16675.722059244912</v>
      </c>
      <c r="W11" s="154">
        <v>39</v>
      </c>
      <c r="X11" s="146">
        <f t="shared" ref="X11:AA32" si="15">S11</f>
        <v>227423.75</v>
      </c>
      <c r="Y11" s="81">
        <f t="shared" si="10"/>
        <v>0</v>
      </c>
      <c r="Z11" s="81">
        <f t="shared" si="10"/>
        <v>0</v>
      </c>
      <c r="AA11" s="81">
        <f t="shared" si="10"/>
        <v>16675.722059244912</v>
      </c>
      <c r="AB11" s="77">
        <v>39</v>
      </c>
      <c r="AC11" s="78">
        <f t="shared" ref="AC11:AF33" si="16">AI10</f>
        <v>0</v>
      </c>
      <c r="AD11" s="78">
        <f>AJ10</f>
        <v>134349.97655900178</v>
      </c>
      <c r="AE11" s="78">
        <f t="shared" si="11"/>
        <v>69316.077231929143</v>
      </c>
      <c r="AF11" s="78">
        <f t="shared" si="11"/>
        <v>8186.3081162469498</v>
      </c>
      <c r="AG11" s="79">
        <f t="shared" si="12"/>
        <v>211852.36190717787</v>
      </c>
      <c r="AH11" s="2"/>
      <c r="AI11" s="78">
        <f t="shared" ref="AI11:AL37" si="17">AC11+X11-AP11</f>
        <v>42615.610098687146</v>
      </c>
      <c r="AJ11" s="78">
        <f t="shared" si="1"/>
        <v>27200.27481536704</v>
      </c>
      <c r="AK11" s="78">
        <f t="shared" si="1"/>
        <v>22482.090284053069</v>
      </c>
      <c r="AL11" s="78">
        <f t="shared" si="1"/>
        <v>5243.5336352037302</v>
      </c>
      <c r="AM11" s="79">
        <f t="shared" si="13"/>
        <v>97541.508833310974</v>
      </c>
      <c r="AN11" s="38"/>
      <c r="AO11" s="84">
        <v>39</v>
      </c>
      <c r="AP11" s="85">
        <f t="shared" si="2"/>
        <v>184808.13990131285</v>
      </c>
      <c r="AQ11" s="85">
        <f t="shared" si="3"/>
        <v>107149.70174363474</v>
      </c>
      <c r="AR11" s="85">
        <f t="shared" si="4"/>
        <v>46833.986947876074</v>
      </c>
      <c r="AS11" s="85">
        <f t="shared" si="5"/>
        <v>19618.496540288132</v>
      </c>
      <c r="AU11" s="87">
        <v>39</v>
      </c>
      <c r="AV11" s="88">
        <f t="shared" si="6"/>
        <v>0</v>
      </c>
      <c r="AW11" s="88">
        <f t="shared" si="7"/>
        <v>0</v>
      </c>
      <c r="AX11" s="88">
        <f t="shared" si="8"/>
        <v>0</v>
      </c>
      <c r="AY11" s="88">
        <f t="shared" si="9"/>
        <v>0</v>
      </c>
    </row>
    <row r="12" spans="1:51" x14ac:dyDescent="0.2">
      <c r="A12" s="39">
        <v>30</v>
      </c>
      <c r="B12" s="22">
        <v>176483</v>
      </c>
      <c r="C12" s="16">
        <v>103191</v>
      </c>
      <c r="D12" s="16">
        <v>41560</v>
      </c>
      <c r="E12" s="20">
        <v>17671</v>
      </c>
      <c r="F12" s="38"/>
      <c r="G12" s="39">
        <v>30</v>
      </c>
      <c r="H12" s="38">
        <v>1733</v>
      </c>
      <c r="I12" s="38">
        <v>1719</v>
      </c>
      <c r="J12" s="38">
        <v>1903</v>
      </c>
      <c r="K12" s="39">
        <v>1931</v>
      </c>
      <c r="M12" s="73">
        <v>34</v>
      </c>
      <c r="N12" s="38">
        <v>1733</v>
      </c>
      <c r="O12" s="38">
        <v>1719</v>
      </c>
      <c r="P12" s="38">
        <v>1903</v>
      </c>
      <c r="Q12" s="39">
        <v>1931</v>
      </c>
      <c r="R12" s="134">
        <v>37</v>
      </c>
      <c r="S12" s="147">
        <f t="shared" ref="S12:T14" si="18">B22</f>
        <v>187956.42272839267</v>
      </c>
      <c r="T12" s="152">
        <f t="shared" si="18"/>
        <v>103673.26565068564</v>
      </c>
      <c r="U12" s="152">
        <f>0.75*D22</f>
        <v>33010.280990093088</v>
      </c>
      <c r="V12" s="153">
        <f>E22</f>
        <v>17892.39152069897</v>
      </c>
      <c r="W12" s="155">
        <v>40</v>
      </c>
      <c r="X12" s="146">
        <f t="shared" si="15"/>
        <v>187956.42272839267</v>
      </c>
      <c r="Y12" s="81">
        <f t="shared" si="10"/>
        <v>103673.26565068564</v>
      </c>
      <c r="Z12" s="81">
        <f t="shared" si="10"/>
        <v>33010.280990093088</v>
      </c>
      <c r="AA12" s="81">
        <f t="shared" si="10"/>
        <v>17892.39152069897</v>
      </c>
      <c r="AB12" s="77">
        <v>40</v>
      </c>
      <c r="AC12" s="78">
        <f t="shared" si="16"/>
        <v>42615.610098687146</v>
      </c>
      <c r="AD12" s="128">
        <v>181939</v>
      </c>
      <c r="AE12" s="128">
        <v>105603</v>
      </c>
      <c r="AF12" s="128">
        <v>39560</v>
      </c>
      <c r="AG12" s="129">
        <v>17971</v>
      </c>
      <c r="AH12" s="2"/>
      <c r="AI12" s="78">
        <f t="shared" si="17"/>
        <v>42615.610098687146</v>
      </c>
      <c r="AJ12" s="78">
        <f t="shared" si="1"/>
        <v>181939</v>
      </c>
      <c r="AK12" s="78">
        <f t="shared" si="1"/>
        <v>94599.573003302299</v>
      </c>
      <c r="AL12" s="78">
        <f t="shared" si="1"/>
        <v>39560</v>
      </c>
      <c r="AM12" s="79">
        <f t="shared" si="13"/>
        <v>358714.18310198945</v>
      </c>
      <c r="AN12" s="38"/>
      <c r="AO12" s="84">
        <v>40</v>
      </c>
      <c r="AP12" s="85">
        <f t="shared" si="2"/>
        <v>187956.42272839267</v>
      </c>
      <c r="AQ12" s="85">
        <f t="shared" si="3"/>
        <v>103673.26565068564</v>
      </c>
      <c r="AR12" s="85">
        <f t="shared" si="4"/>
        <v>44013.707986790781</v>
      </c>
      <c r="AS12" s="85">
        <f t="shared" si="5"/>
        <v>17892.39152069897</v>
      </c>
      <c r="AU12" s="87">
        <v>40</v>
      </c>
      <c r="AV12" s="88">
        <f t="shared" si="6"/>
        <v>0</v>
      </c>
      <c r="AW12" s="88">
        <f t="shared" si="7"/>
        <v>0</v>
      </c>
      <c r="AX12" s="88">
        <f t="shared" si="8"/>
        <v>0</v>
      </c>
      <c r="AY12" s="88">
        <f t="shared" si="9"/>
        <v>0</v>
      </c>
    </row>
    <row r="13" spans="1:51" x14ac:dyDescent="0.2">
      <c r="A13" s="39">
        <v>31</v>
      </c>
      <c r="B13" s="23">
        <v>173405</v>
      </c>
      <c r="C13" s="24">
        <v>117228</v>
      </c>
      <c r="D13" s="24">
        <v>49641</v>
      </c>
      <c r="E13" s="21">
        <v>17876</v>
      </c>
      <c r="F13" s="38"/>
      <c r="G13" s="39">
        <v>31</v>
      </c>
      <c r="H13" s="38">
        <v>1820</v>
      </c>
      <c r="I13" s="38">
        <v>1814</v>
      </c>
      <c r="J13" s="38">
        <v>2076</v>
      </c>
      <c r="K13" s="39">
        <v>2090</v>
      </c>
      <c r="M13" s="73">
        <v>35</v>
      </c>
      <c r="N13" s="38">
        <v>1820</v>
      </c>
      <c r="O13" s="38">
        <v>1814</v>
      </c>
      <c r="P13" s="38">
        <v>2076</v>
      </c>
      <c r="Q13" s="39">
        <v>2090</v>
      </c>
      <c r="R13" s="134">
        <v>38</v>
      </c>
      <c r="S13" s="147">
        <f t="shared" si="18"/>
        <v>186098.74545119889</v>
      </c>
      <c r="T13" s="147">
        <f t="shared" si="18"/>
        <v>106270.0260030474</v>
      </c>
      <c r="U13" s="147">
        <f>D23</f>
        <v>44692.757650289699</v>
      </c>
      <c r="V13" s="153">
        <f t="shared" ref="V13:V14" si="19">E23</f>
        <v>20497.289776933736</v>
      </c>
      <c r="W13" s="155">
        <v>41</v>
      </c>
      <c r="X13" s="146">
        <f t="shared" si="15"/>
        <v>186098.74545119889</v>
      </c>
      <c r="Y13" s="81">
        <f t="shared" si="10"/>
        <v>106270.0260030474</v>
      </c>
      <c r="Z13" s="81">
        <f t="shared" si="10"/>
        <v>44692.757650289699</v>
      </c>
      <c r="AA13" s="81">
        <f t="shared" si="10"/>
        <v>20497.289776933736</v>
      </c>
      <c r="AB13" s="77">
        <v>41</v>
      </c>
      <c r="AC13" s="78">
        <f t="shared" si="16"/>
        <v>42615.610098687146</v>
      </c>
      <c r="AD13" s="78">
        <f t="shared" si="14"/>
        <v>181939</v>
      </c>
      <c r="AE13" s="78">
        <f t="shared" si="11"/>
        <v>94599.573003302299</v>
      </c>
      <c r="AF13" s="78">
        <f t="shared" si="11"/>
        <v>39560</v>
      </c>
      <c r="AG13" s="79">
        <f t="shared" si="12"/>
        <v>358714.18310198945</v>
      </c>
      <c r="AH13" s="2"/>
      <c r="AI13" s="78">
        <f t="shared" si="17"/>
        <v>42615.610098687146</v>
      </c>
      <c r="AJ13" s="78">
        <f>AD13+Y13-AQ13</f>
        <v>181939</v>
      </c>
      <c r="AK13" s="78">
        <f t="shared" si="1"/>
        <v>94599.573003302314</v>
      </c>
      <c r="AL13" s="78">
        <f t="shared" si="1"/>
        <v>39560</v>
      </c>
      <c r="AM13" s="79">
        <f t="shared" si="13"/>
        <v>358714.18310198945</v>
      </c>
      <c r="AN13" s="38"/>
      <c r="AO13" s="84">
        <v>41</v>
      </c>
      <c r="AP13" s="85">
        <f t="shared" si="2"/>
        <v>186098.74545119889</v>
      </c>
      <c r="AQ13" s="85">
        <f t="shared" si="3"/>
        <v>106270.0260030474</v>
      </c>
      <c r="AR13" s="85">
        <f t="shared" si="4"/>
        <v>44692.757650289699</v>
      </c>
      <c r="AS13" s="85">
        <f t="shared" si="5"/>
        <v>20497.289776933736</v>
      </c>
      <c r="AU13" s="87">
        <v>41</v>
      </c>
      <c r="AV13" s="88">
        <f t="shared" si="6"/>
        <v>0</v>
      </c>
      <c r="AW13" s="88">
        <f t="shared" si="7"/>
        <v>0</v>
      </c>
      <c r="AX13" s="88">
        <f t="shared" si="8"/>
        <v>0</v>
      </c>
      <c r="AY13" s="88">
        <f t="shared" si="9"/>
        <v>0</v>
      </c>
    </row>
    <row r="14" spans="1:51" x14ac:dyDescent="0.2">
      <c r="A14" s="39">
        <v>32</v>
      </c>
      <c r="B14" s="16">
        <v>176335</v>
      </c>
      <c r="C14" s="16">
        <v>109363</v>
      </c>
      <c r="D14" s="16">
        <v>51111</v>
      </c>
      <c r="E14" s="20">
        <v>16538</v>
      </c>
      <c r="F14" s="38"/>
      <c r="G14" s="39">
        <v>32</v>
      </c>
      <c r="H14" s="38">
        <v>1788</v>
      </c>
      <c r="I14" s="38">
        <v>1785</v>
      </c>
      <c r="J14" s="38">
        <v>2041</v>
      </c>
      <c r="K14" s="39">
        <v>2043</v>
      </c>
      <c r="M14" s="73">
        <v>36</v>
      </c>
      <c r="N14" s="51">
        <f t="shared" ref="N14:N37" si="20">H14</f>
        <v>1788</v>
      </c>
      <c r="O14" s="51">
        <f t="shared" ref="O14:O37" si="21">I14</f>
        <v>1785</v>
      </c>
      <c r="P14" s="51">
        <f t="shared" ref="P14:P37" si="22">J14</f>
        <v>2041</v>
      </c>
      <c r="Q14" s="73">
        <f t="shared" ref="Q14:Q37" si="23">K14</f>
        <v>2043</v>
      </c>
      <c r="R14" s="140">
        <v>39</v>
      </c>
      <c r="S14" s="147">
        <f t="shared" si="18"/>
        <v>190851.21153970703</v>
      </c>
      <c r="T14" s="147">
        <f t="shared" si="18"/>
        <v>103915.22978173412</v>
      </c>
      <c r="U14" s="147">
        <f>D24</f>
        <v>44372.122956742314</v>
      </c>
      <c r="V14" s="153">
        <f t="shared" si="19"/>
        <v>21336.734341819247</v>
      </c>
      <c r="W14" s="155">
        <v>42</v>
      </c>
      <c r="X14" s="146">
        <f t="shared" si="15"/>
        <v>190851.21153970703</v>
      </c>
      <c r="Y14" s="81">
        <f t="shared" si="10"/>
        <v>103915.22978173412</v>
      </c>
      <c r="Z14" s="81">
        <f t="shared" si="10"/>
        <v>44372.122956742314</v>
      </c>
      <c r="AA14" s="81">
        <f t="shared" si="10"/>
        <v>21336.734341819247</v>
      </c>
      <c r="AB14" s="77">
        <v>42</v>
      </c>
      <c r="AC14" s="78">
        <f t="shared" si="16"/>
        <v>42615.610098687146</v>
      </c>
      <c r="AD14" s="78">
        <f>AJ13</f>
        <v>181939</v>
      </c>
      <c r="AE14" s="78">
        <f t="shared" si="11"/>
        <v>94599.573003302314</v>
      </c>
      <c r="AF14" s="78">
        <f t="shared" si="11"/>
        <v>39560</v>
      </c>
      <c r="AG14" s="79">
        <f t="shared" si="12"/>
        <v>358714.18310198945</v>
      </c>
      <c r="AH14" s="2"/>
      <c r="AI14" s="78">
        <f t="shared" si="17"/>
        <v>42615.610098687146</v>
      </c>
      <c r="AJ14" s="78">
        <f t="shared" si="1"/>
        <v>181939</v>
      </c>
      <c r="AK14" s="78">
        <f t="shared" si="1"/>
        <v>94599.573003302314</v>
      </c>
      <c r="AL14" s="78">
        <f t="shared" si="1"/>
        <v>39560</v>
      </c>
      <c r="AM14" s="79">
        <f t="shared" si="13"/>
        <v>358714.18310198945</v>
      </c>
      <c r="AN14" s="38"/>
      <c r="AO14" s="84">
        <v>42</v>
      </c>
      <c r="AP14" s="85">
        <f t="shared" si="2"/>
        <v>190851.21153970703</v>
      </c>
      <c r="AQ14" s="85">
        <f t="shared" si="3"/>
        <v>103915.22978173412</v>
      </c>
      <c r="AR14" s="85">
        <f t="shared" si="4"/>
        <v>44372.122956742314</v>
      </c>
      <c r="AS14" s="85">
        <f t="shared" si="5"/>
        <v>21336.734341819247</v>
      </c>
      <c r="AU14" s="87">
        <v>42</v>
      </c>
      <c r="AV14" s="88">
        <f t="shared" si="6"/>
        <v>0</v>
      </c>
      <c r="AW14" s="88">
        <f t="shared" si="7"/>
        <v>0</v>
      </c>
      <c r="AX14" s="88">
        <f t="shared" si="8"/>
        <v>0</v>
      </c>
      <c r="AY14" s="88">
        <f t="shared" si="9"/>
        <v>0</v>
      </c>
    </row>
    <row r="15" spans="1:51" x14ac:dyDescent="0.2">
      <c r="A15" s="39">
        <v>33</v>
      </c>
      <c r="B15" s="16">
        <v>178110</v>
      </c>
      <c r="C15" s="16">
        <v>84845</v>
      </c>
      <c r="D15" s="16">
        <v>52769</v>
      </c>
      <c r="E15" s="20">
        <v>19017</v>
      </c>
      <c r="F15" s="38"/>
      <c r="G15" s="39">
        <v>33</v>
      </c>
      <c r="H15" s="38">
        <v>1762</v>
      </c>
      <c r="I15" s="38">
        <v>1707</v>
      </c>
      <c r="J15" s="38">
        <v>1981</v>
      </c>
      <c r="K15" s="39">
        <v>1922</v>
      </c>
      <c r="M15" s="73">
        <v>37</v>
      </c>
      <c r="N15" s="51">
        <f t="shared" si="20"/>
        <v>1762</v>
      </c>
      <c r="O15" s="51">
        <f t="shared" si="21"/>
        <v>1707</v>
      </c>
      <c r="P15" s="51">
        <f t="shared" si="22"/>
        <v>1981</v>
      </c>
      <c r="Q15" s="73">
        <f t="shared" si="23"/>
        <v>1922</v>
      </c>
      <c r="R15" s="136"/>
      <c r="S15" s="156"/>
      <c r="T15" s="157"/>
      <c r="U15" s="157"/>
      <c r="V15" s="157"/>
      <c r="W15" s="155">
        <v>43</v>
      </c>
      <c r="X15" s="146">
        <f t="shared" si="15"/>
        <v>0</v>
      </c>
      <c r="Y15" s="81">
        <f t="shared" si="10"/>
        <v>0</v>
      </c>
      <c r="Z15" s="81">
        <f t="shared" si="10"/>
        <v>0</v>
      </c>
      <c r="AA15" s="81">
        <f t="shared" si="10"/>
        <v>0</v>
      </c>
      <c r="AB15" s="77">
        <v>43</v>
      </c>
      <c r="AC15" s="78">
        <f t="shared" si="16"/>
        <v>42615.610098687146</v>
      </c>
      <c r="AD15" s="78">
        <f t="shared" si="14"/>
        <v>181939</v>
      </c>
      <c r="AE15" s="78">
        <f t="shared" si="11"/>
        <v>94599.573003302314</v>
      </c>
      <c r="AF15" s="78">
        <f t="shared" si="11"/>
        <v>39560</v>
      </c>
      <c r="AG15" s="79">
        <f t="shared" si="12"/>
        <v>358714.18310198945</v>
      </c>
      <c r="AH15" s="2"/>
      <c r="AI15" s="78">
        <f t="shared" si="17"/>
        <v>0</v>
      </c>
      <c r="AJ15" s="78">
        <f t="shared" si="1"/>
        <v>76742.861944988734</v>
      </c>
      <c r="AK15" s="78">
        <f t="shared" si="1"/>
        <v>51519.419714599688</v>
      </c>
      <c r="AL15" s="78">
        <f t="shared" si="1"/>
        <v>19989.247281667409</v>
      </c>
      <c r="AM15" s="79">
        <f t="shared" si="13"/>
        <v>148251.52894125582</v>
      </c>
      <c r="AN15" s="38"/>
      <c r="AO15" s="84">
        <v>43</v>
      </c>
      <c r="AP15" s="85">
        <f t="shared" si="2"/>
        <v>42615.610098687146</v>
      </c>
      <c r="AQ15" s="85">
        <f t="shared" si="3"/>
        <v>105196.13805501127</v>
      </c>
      <c r="AR15" s="85">
        <f t="shared" si="4"/>
        <v>43080.153288702626</v>
      </c>
      <c r="AS15" s="85">
        <f t="shared" si="5"/>
        <v>19570.752718332591</v>
      </c>
      <c r="AU15" s="87">
        <v>43</v>
      </c>
      <c r="AV15" s="88">
        <f t="shared" si="6"/>
        <v>145899.09053367405</v>
      </c>
      <c r="AW15" s="88">
        <f t="shared" si="7"/>
        <v>0</v>
      </c>
      <c r="AX15" s="88">
        <f t="shared" si="8"/>
        <v>0</v>
      </c>
      <c r="AY15" s="88">
        <f t="shared" si="9"/>
        <v>0</v>
      </c>
    </row>
    <row r="16" spans="1:51" x14ac:dyDescent="0.2">
      <c r="A16" s="39">
        <v>34</v>
      </c>
      <c r="B16" s="16">
        <v>185279</v>
      </c>
      <c r="C16" s="16">
        <v>103679</v>
      </c>
      <c r="D16" s="16">
        <v>45759</v>
      </c>
      <c r="E16" s="20">
        <v>21322</v>
      </c>
      <c r="F16" s="38"/>
      <c r="G16" s="39">
        <v>34</v>
      </c>
      <c r="H16" s="38">
        <v>1845</v>
      </c>
      <c r="I16" s="38">
        <v>1799</v>
      </c>
      <c r="J16" s="38">
        <v>2019</v>
      </c>
      <c r="K16" s="39">
        <v>2020</v>
      </c>
      <c r="M16" s="73">
        <v>38</v>
      </c>
      <c r="N16" s="51">
        <f t="shared" si="20"/>
        <v>1845</v>
      </c>
      <c r="O16" s="51">
        <f t="shared" si="21"/>
        <v>1799</v>
      </c>
      <c r="P16" s="51">
        <f t="shared" si="22"/>
        <v>2019</v>
      </c>
      <c r="Q16" s="73">
        <f t="shared" si="23"/>
        <v>2020</v>
      </c>
      <c r="R16" s="136"/>
      <c r="S16" s="156"/>
      <c r="T16" s="157"/>
      <c r="U16" s="157"/>
      <c r="V16" s="157"/>
      <c r="W16" s="155">
        <v>44</v>
      </c>
      <c r="X16" s="146">
        <f t="shared" si="15"/>
        <v>0</v>
      </c>
      <c r="Y16" s="81">
        <f>T16</f>
        <v>0</v>
      </c>
      <c r="Z16" s="81">
        <f t="shared" si="10"/>
        <v>0</v>
      </c>
      <c r="AA16" s="81">
        <f t="shared" si="10"/>
        <v>0</v>
      </c>
      <c r="AB16" s="77">
        <v>44</v>
      </c>
      <c r="AC16" s="78">
        <f>AI15</f>
        <v>0</v>
      </c>
      <c r="AD16" s="78">
        <f t="shared" si="14"/>
        <v>76742.861944988734</v>
      </c>
      <c r="AE16" s="78">
        <f t="shared" si="11"/>
        <v>51519.419714599688</v>
      </c>
      <c r="AF16" s="78">
        <f t="shared" si="11"/>
        <v>19989.247281667409</v>
      </c>
      <c r="AG16" s="79">
        <f t="shared" si="12"/>
        <v>148251.52894125582</v>
      </c>
      <c r="AH16" s="2"/>
      <c r="AI16" s="78">
        <f t="shared" si="17"/>
        <v>0</v>
      </c>
      <c r="AJ16" s="78">
        <f t="shared" si="1"/>
        <v>0</v>
      </c>
      <c r="AK16" s="78">
        <f t="shared" si="1"/>
        <v>8789.5161007795759</v>
      </c>
      <c r="AL16" s="78">
        <f t="shared" si="1"/>
        <v>720.95912379288711</v>
      </c>
      <c r="AM16" s="79">
        <f t="shared" si="13"/>
        <v>9510.475224572463</v>
      </c>
      <c r="AN16" s="38"/>
      <c r="AO16" s="84">
        <v>44</v>
      </c>
      <c r="AP16" s="85">
        <f t="shared" si="2"/>
        <v>0</v>
      </c>
      <c r="AQ16" s="85">
        <f t="shared" si="3"/>
        <v>76742.861944988734</v>
      </c>
      <c r="AR16" s="85">
        <f t="shared" si="4"/>
        <v>42729.903613820112</v>
      </c>
      <c r="AS16" s="85">
        <f t="shared" si="5"/>
        <v>19268.288157874522</v>
      </c>
      <c r="AU16" s="87">
        <v>44</v>
      </c>
      <c r="AV16" s="88">
        <f t="shared" si="6"/>
        <v>192547.51263910532</v>
      </c>
      <c r="AW16" s="88">
        <f t="shared" si="7"/>
        <v>31489.710182718234</v>
      </c>
      <c r="AX16" s="88">
        <f t="shared" si="8"/>
        <v>0</v>
      </c>
      <c r="AY16" s="88">
        <f t="shared" si="9"/>
        <v>0</v>
      </c>
    </row>
    <row r="17" spans="1:51" x14ac:dyDescent="0.2">
      <c r="A17" s="39">
        <v>35</v>
      </c>
      <c r="B17" s="16">
        <v>177671</v>
      </c>
      <c r="C17" s="16">
        <v>121459</v>
      </c>
      <c r="D17" s="16">
        <v>44799</v>
      </c>
      <c r="E17" s="20">
        <v>17938</v>
      </c>
      <c r="F17" s="38"/>
      <c r="G17" s="39">
        <v>35</v>
      </c>
      <c r="H17" s="38">
        <v>1801</v>
      </c>
      <c r="I17" s="38">
        <v>1803</v>
      </c>
      <c r="J17" s="38">
        <v>2010</v>
      </c>
      <c r="K17" s="39">
        <v>2057</v>
      </c>
      <c r="M17" s="73">
        <v>39</v>
      </c>
      <c r="N17" s="51">
        <f t="shared" si="20"/>
        <v>1801</v>
      </c>
      <c r="O17" s="51">
        <f t="shared" si="21"/>
        <v>1803</v>
      </c>
      <c r="P17" s="51">
        <f t="shared" si="22"/>
        <v>2010</v>
      </c>
      <c r="Q17" s="73">
        <f t="shared" si="23"/>
        <v>2057</v>
      </c>
      <c r="R17" s="136"/>
      <c r="S17" s="156"/>
      <c r="T17" s="157"/>
      <c r="U17" s="157"/>
      <c r="V17" s="157"/>
      <c r="W17" s="155">
        <v>45</v>
      </c>
      <c r="X17" s="146">
        <f t="shared" si="15"/>
        <v>0</v>
      </c>
      <c r="Y17" s="81">
        <f t="shared" si="10"/>
        <v>0</v>
      </c>
      <c r="Z17" s="81">
        <f t="shared" si="10"/>
        <v>0</v>
      </c>
      <c r="AA17" s="81">
        <f t="shared" si="10"/>
        <v>0</v>
      </c>
      <c r="AB17" s="77">
        <v>45</v>
      </c>
      <c r="AC17" s="78">
        <f t="shared" si="16"/>
        <v>0</v>
      </c>
      <c r="AD17" s="78">
        <f t="shared" si="14"/>
        <v>0</v>
      </c>
      <c r="AE17" s="78">
        <f t="shared" si="11"/>
        <v>8789.5161007795759</v>
      </c>
      <c r="AF17" s="78">
        <f t="shared" si="11"/>
        <v>720.95912379288711</v>
      </c>
      <c r="AG17" s="79">
        <f t="shared" si="12"/>
        <v>9510.475224572463</v>
      </c>
      <c r="AH17" s="2"/>
      <c r="AI17" s="78">
        <f t="shared" si="17"/>
        <v>0</v>
      </c>
      <c r="AJ17" s="78">
        <f t="shared" si="1"/>
        <v>0</v>
      </c>
      <c r="AK17" s="78">
        <f t="shared" si="1"/>
        <v>0</v>
      </c>
      <c r="AL17" s="78">
        <f t="shared" si="1"/>
        <v>0</v>
      </c>
      <c r="AM17" s="79">
        <f t="shared" si="13"/>
        <v>0</v>
      </c>
      <c r="AN17" s="38"/>
      <c r="AO17" s="84">
        <v>45</v>
      </c>
      <c r="AP17" s="85">
        <f t="shared" si="2"/>
        <v>0</v>
      </c>
      <c r="AQ17" s="85">
        <f t="shared" si="3"/>
        <v>0</v>
      </c>
      <c r="AR17" s="85">
        <f t="shared" si="4"/>
        <v>8789.5161007795759</v>
      </c>
      <c r="AS17" s="85">
        <f t="shared" si="5"/>
        <v>720.95912379288711</v>
      </c>
      <c r="AU17" s="87">
        <v>45</v>
      </c>
      <c r="AV17" s="88">
        <f t="shared" si="6"/>
        <v>190327.79815835436</v>
      </c>
      <c r="AW17" s="88">
        <f t="shared" si="7"/>
        <v>108535.04307410249</v>
      </c>
      <c r="AX17" s="88">
        <f t="shared" si="8"/>
        <v>33542.931228158741</v>
      </c>
      <c r="AY17" s="88">
        <f t="shared" si="9"/>
        <v>20253.501775806108</v>
      </c>
    </row>
    <row r="18" spans="1:51" x14ac:dyDescent="0.2">
      <c r="A18" s="39">
        <v>36</v>
      </c>
      <c r="B18" s="118">
        <v>181939</v>
      </c>
      <c r="C18" s="118">
        <v>105603</v>
      </c>
      <c r="D18" s="118">
        <v>39560</v>
      </c>
      <c r="E18" s="132">
        <v>17971</v>
      </c>
      <c r="F18" s="38"/>
      <c r="G18" s="138">
        <v>36</v>
      </c>
      <c r="H18" s="133">
        <f>$B25*$AB$47+$C25*$AC$47+$D25*$AD$47+$E25*$AE$47</f>
        <v>1328.6734573799865</v>
      </c>
      <c r="I18" s="134">
        <f>$B25*$AB$48+$C25*$AC$48+$D25*$AD$48+$E25*$AE$48</f>
        <v>1664.079550477325</v>
      </c>
      <c r="J18" s="134">
        <f>$B25*$AB$49+$C25*$AC$49+$D25*$AD$49+$E25*$AE$49</f>
        <v>1438.134453096153</v>
      </c>
      <c r="K18" s="135">
        <f>$B25*$AB$50+$C25*$AC$50+$D25*$AD$50+$E25*$AE$50</f>
        <v>1743.8848617453643</v>
      </c>
      <c r="M18" s="139">
        <v>40</v>
      </c>
      <c r="N18" s="51">
        <f t="shared" si="20"/>
        <v>1328.6734573799865</v>
      </c>
      <c r="O18" s="51">
        <f t="shared" si="21"/>
        <v>1664.079550477325</v>
      </c>
      <c r="P18" s="51">
        <f t="shared" si="22"/>
        <v>1438.134453096153</v>
      </c>
      <c r="Q18" s="73">
        <f t="shared" si="23"/>
        <v>1743.8848617453643</v>
      </c>
      <c r="R18" s="83" t="s">
        <v>83</v>
      </c>
      <c r="S18" s="158">
        <v>188514.7006323612</v>
      </c>
      <c r="T18" s="159">
        <v>105196.13805501127</v>
      </c>
      <c r="U18" s="159">
        <v>43080.153288702626</v>
      </c>
      <c r="V18" s="158">
        <v>19570.752718332598</v>
      </c>
      <c r="W18" s="155">
        <v>46</v>
      </c>
      <c r="X18" s="146">
        <f t="shared" si="15"/>
        <v>188514.7006323612</v>
      </c>
      <c r="Y18" s="81">
        <f t="shared" si="10"/>
        <v>105196.13805501127</v>
      </c>
      <c r="Z18" s="81">
        <f t="shared" si="10"/>
        <v>43080.153288702626</v>
      </c>
      <c r="AA18" s="81">
        <f t="shared" si="10"/>
        <v>19570.752718332598</v>
      </c>
      <c r="AB18" s="77">
        <v>46</v>
      </c>
      <c r="AC18" s="78">
        <f t="shared" si="16"/>
        <v>0</v>
      </c>
      <c r="AD18" s="78">
        <f t="shared" si="14"/>
        <v>0</v>
      </c>
      <c r="AE18" s="78">
        <f t="shared" si="11"/>
        <v>0</v>
      </c>
      <c r="AF18" s="78">
        <f t="shared" si="11"/>
        <v>0</v>
      </c>
      <c r="AG18" s="79">
        <f t="shared" si="12"/>
        <v>0</v>
      </c>
      <c r="AH18" s="2"/>
      <c r="AI18" s="78">
        <f t="shared" si="17"/>
        <v>0</v>
      </c>
      <c r="AJ18" s="78">
        <f t="shared" si="1"/>
        <v>2126.8447923793283</v>
      </c>
      <c r="AK18" s="78">
        <f t="shared" si="1"/>
        <v>0</v>
      </c>
      <c r="AL18" s="78">
        <f t="shared" si="1"/>
        <v>0</v>
      </c>
      <c r="AM18" s="79">
        <f t="shared" si="13"/>
        <v>2126.8447923793283</v>
      </c>
      <c r="AN18" s="38"/>
      <c r="AO18" s="84">
        <v>46</v>
      </c>
      <c r="AP18" s="85">
        <f t="shared" si="2"/>
        <v>188514.7006323612</v>
      </c>
      <c r="AQ18" s="85">
        <f t="shared" si="3"/>
        <v>103069.29326263194</v>
      </c>
      <c r="AR18" s="85">
        <f t="shared" si="4"/>
        <v>43080.153288702626</v>
      </c>
      <c r="AS18" s="85">
        <f t="shared" si="5"/>
        <v>19570.752718332598</v>
      </c>
      <c r="AU18" s="87">
        <v>46</v>
      </c>
      <c r="AV18" s="88">
        <f t="shared" si="6"/>
        <v>6161.3799969537358</v>
      </c>
      <c r="AW18" s="88">
        <f t="shared" si="7"/>
        <v>0</v>
      </c>
      <c r="AX18" s="88">
        <f t="shared" si="8"/>
        <v>355.70834558188653</v>
      </c>
      <c r="AY18" s="88">
        <f t="shared" si="9"/>
        <v>1696.1659610982133</v>
      </c>
    </row>
    <row r="19" spans="1:51" x14ac:dyDescent="0.2">
      <c r="A19" s="39">
        <v>37</v>
      </c>
      <c r="B19" s="44">
        <f>_xlfn.FORECAST.ETS($A19,B7:B18,$A7:$A18)</f>
        <v>182622.33070690051</v>
      </c>
      <c r="C19" s="44">
        <f>_xlfn.FORECAST.ETS($A19,C7:C18,$A7:$A18)</f>
        <v>101328.85847674677</v>
      </c>
      <c r="D19" s="44">
        <f t="shared" ref="C19:E33" si="24">_xlfn.FORECAST.ETS($A19,D7:D18,$A7:$A18)</f>
        <v>46602.280521365246</v>
      </c>
      <c r="E19" s="46">
        <f t="shared" si="24"/>
        <v>19612.60800676237</v>
      </c>
      <c r="F19" s="38"/>
      <c r="G19" s="139">
        <v>37</v>
      </c>
      <c r="H19" s="133">
        <f t="shared" ref="H19:H31" si="25">$B26*$AB$47+$C26*$AC$47+$D26*$AD$47+$E26*$AE$47</f>
        <v>1343.6164338678072</v>
      </c>
      <c r="I19" s="134">
        <f t="shared" ref="I19:I31" si="26">$B26*$AB$48+$C26*$AC$48+$D26*$AD$48+$E26*$AE$48</f>
        <v>1690.2594441798078</v>
      </c>
      <c r="J19" s="134">
        <f t="shared" ref="J19:J31" si="27">$B26*$AB$49+$C26*$AC$49+$D26*$AD$49+$E26*$AE$49</f>
        <v>1450.3329489228295</v>
      </c>
      <c r="K19" s="135">
        <f t="shared" ref="K19:K31" si="28">$B26*$AB$50+$C26*$AC$50+$D26*$AD$50+$E26*$AE$50</f>
        <v>1768.1335682854344</v>
      </c>
      <c r="M19" s="139">
        <v>41</v>
      </c>
      <c r="N19" s="51">
        <f t="shared" si="20"/>
        <v>1343.6164338678072</v>
      </c>
      <c r="O19" s="51">
        <f t="shared" si="21"/>
        <v>1690.2594441798078</v>
      </c>
      <c r="P19" s="51">
        <f t="shared" si="22"/>
        <v>1450.3329489228295</v>
      </c>
      <c r="Q19" s="73">
        <f t="shared" si="23"/>
        <v>1768.1335682854344</v>
      </c>
      <c r="R19" s="82">
        <v>44</v>
      </c>
      <c r="S19" s="158"/>
      <c r="T19" s="159"/>
      <c r="U19" s="159"/>
      <c r="V19" s="159"/>
      <c r="W19" s="155">
        <v>47</v>
      </c>
      <c r="X19" s="146">
        <f t="shared" si="15"/>
        <v>0</v>
      </c>
      <c r="Y19" s="81">
        <f t="shared" si="10"/>
        <v>0</v>
      </c>
      <c r="Z19" s="81">
        <f t="shared" si="10"/>
        <v>0</v>
      </c>
      <c r="AA19" s="81">
        <f t="shared" si="10"/>
        <v>0</v>
      </c>
      <c r="AB19" s="77">
        <v>47</v>
      </c>
      <c r="AC19" s="78">
        <f t="shared" si="16"/>
        <v>0</v>
      </c>
      <c r="AD19" s="78">
        <f t="shared" si="14"/>
        <v>2126.8447923793283</v>
      </c>
      <c r="AE19" s="78">
        <f t="shared" si="11"/>
        <v>0</v>
      </c>
      <c r="AF19" s="78">
        <f t="shared" si="11"/>
        <v>0</v>
      </c>
      <c r="AG19" s="79">
        <f t="shared" si="12"/>
        <v>2126.8447923793283</v>
      </c>
      <c r="AH19" s="2"/>
      <c r="AI19" s="78">
        <f>AC19+X19-AP19</f>
        <v>0</v>
      </c>
      <c r="AJ19" s="78">
        <f t="shared" si="1"/>
        <v>0</v>
      </c>
      <c r="AK19" s="78">
        <f t="shared" si="1"/>
        <v>0</v>
      </c>
      <c r="AL19" s="78">
        <f t="shared" si="1"/>
        <v>0</v>
      </c>
      <c r="AM19" s="79">
        <f t="shared" si="13"/>
        <v>0</v>
      </c>
      <c r="AN19" s="38"/>
      <c r="AO19" s="84">
        <v>47</v>
      </c>
      <c r="AP19" s="85">
        <f t="shared" si="2"/>
        <v>0</v>
      </c>
      <c r="AQ19" s="85">
        <f t="shared" si="3"/>
        <v>2126.8447923793283</v>
      </c>
      <c r="AR19" s="85">
        <f t="shared" si="4"/>
        <v>0</v>
      </c>
      <c r="AS19" s="85">
        <f t="shared" si="5"/>
        <v>0</v>
      </c>
      <c r="AU19" s="87">
        <v>47</v>
      </c>
      <c r="AV19" s="88">
        <f t="shared" si="6"/>
        <v>192789.8086465456</v>
      </c>
      <c r="AW19" s="88">
        <f t="shared" si="7"/>
        <v>105620.35080153904</v>
      </c>
      <c r="AX19" s="88">
        <f t="shared" si="8"/>
        <v>42863.475271431576</v>
      </c>
      <c r="AY19" s="88">
        <f t="shared" si="9"/>
        <v>20704.945435579975</v>
      </c>
    </row>
    <row r="20" spans="1:51" x14ac:dyDescent="0.2">
      <c r="A20" s="39">
        <v>38</v>
      </c>
      <c r="B20" s="44">
        <f>_xlfn.FORECAST.ETS($A20,B8:B19,$A8:$A19)</f>
        <v>184648.73824097583</v>
      </c>
      <c r="C20" s="44">
        <f t="shared" si="24"/>
        <v>112204.16496425147</v>
      </c>
      <c r="D20" s="44">
        <f t="shared" si="24"/>
        <v>47669.642246705604</v>
      </c>
      <c r="E20" s="46">
        <f t="shared" si="24"/>
        <v>19836.08387699068</v>
      </c>
      <c r="F20" s="38"/>
      <c r="G20" s="139">
        <v>38</v>
      </c>
      <c r="H20" s="133">
        <f t="shared" si="25"/>
        <v>1357.1565267097039</v>
      </c>
      <c r="I20" s="134">
        <f t="shared" si="26"/>
        <v>1692.9819658378563</v>
      </c>
      <c r="J20" s="134">
        <f t="shared" si="27"/>
        <v>1461.626367238131</v>
      </c>
      <c r="K20" s="135">
        <f t="shared" si="28"/>
        <v>1775.1535581614808</v>
      </c>
      <c r="M20" s="139">
        <v>42</v>
      </c>
      <c r="N20" s="51">
        <f t="shared" si="20"/>
        <v>1357.1565267097039</v>
      </c>
      <c r="O20" s="51">
        <f t="shared" si="21"/>
        <v>1692.9819658378563</v>
      </c>
      <c r="P20" s="51">
        <f t="shared" si="22"/>
        <v>1461.626367238131</v>
      </c>
      <c r="Q20" s="73">
        <f t="shared" si="23"/>
        <v>1775.1535581614808</v>
      </c>
      <c r="R20" s="82">
        <v>45</v>
      </c>
      <c r="S20" s="158"/>
      <c r="T20" s="159"/>
      <c r="U20" s="159"/>
      <c r="V20" s="159"/>
      <c r="W20" s="155">
        <v>48</v>
      </c>
      <c r="X20" s="146">
        <f t="shared" si="15"/>
        <v>0</v>
      </c>
      <c r="Y20" s="81">
        <f t="shared" si="10"/>
        <v>0</v>
      </c>
      <c r="Z20" s="81">
        <f t="shared" si="10"/>
        <v>0</v>
      </c>
      <c r="AA20" s="81">
        <f t="shared" si="10"/>
        <v>0</v>
      </c>
      <c r="AB20" s="77">
        <v>48</v>
      </c>
      <c r="AC20" s="78">
        <f t="shared" si="16"/>
        <v>0</v>
      </c>
      <c r="AD20" s="78">
        <f t="shared" si="14"/>
        <v>0</v>
      </c>
      <c r="AE20" s="78">
        <f t="shared" si="11"/>
        <v>0</v>
      </c>
      <c r="AF20" s="78">
        <f t="shared" si="11"/>
        <v>0</v>
      </c>
      <c r="AG20" s="79">
        <f t="shared" si="12"/>
        <v>0</v>
      </c>
      <c r="AH20" s="2"/>
      <c r="AI20" s="78">
        <f t="shared" si="17"/>
        <v>0</v>
      </c>
      <c r="AJ20" s="78">
        <f t="shared" si="1"/>
        <v>0</v>
      </c>
      <c r="AK20" s="78">
        <f t="shared" si="1"/>
        <v>0</v>
      </c>
      <c r="AL20" s="78">
        <f t="shared" si="1"/>
        <v>0</v>
      </c>
      <c r="AM20" s="79">
        <f t="shared" si="13"/>
        <v>0</v>
      </c>
      <c r="AO20" s="84">
        <v>48</v>
      </c>
      <c r="AP20" s="85">
        <f t="shared" si="2"/>
        <v>0</v>
      </c>
      <c r="AQ20" s="85">
        <f t="shared" si="3"/>
        <v>0</v>
      </c>
      <c r="AR20" s="85">
        <f t="shared" si="4"/>
        <v>0</v>
      </c>
      <c r="AS20" s="85">
        <f t="shared" si="5"/>
        <v>0</v>
      </c>
      <c r="AU20" s="87">
        <v>48</v>
      </c>
      <c r="AV20" s="88">
        <f t="shared" si="6"/>
        <v>196994.78738104473</v>
      </c>
      <c r="AW20" s="88">
        <f t="shared" si="7"/>
        <v>106338.79362102048</v>
      </c>
      <c r="AX20" s="88">
        <f t="shared" si="8"/>
        <v>42710.162329749975</v>
      </c>
      <c r="AY20" s="88">
        <f t="shared" si="9"/>
        <v>19405.672141094146</v>
      </c>
    </row>
    <row r="21" spans="1:51" x14ac:dyDescent="0.2">
      <c r="A21" s="39">
        <v>39</v>
      </c>
      <c r="B21" s="44">
        <f t="shared" ref="B21:E34" si="29">_xlfn.FORECAST.ETS($A21,B9:B20,$A9:$A20)</f>
        <v>184808.13990131285</v>
      </c>
      <c r="C21" s="44">
        <f t="shared" si="24"/>
        <v>107149.70174363474</v>
      </c>
      <c r="D21" s="44">
        <f t="shared" si="24"/>
        <v>46833.986947876074</v>
      </c>
      <c r="E21" s="46">
        <f t="shared" si="24"/>
        <v>19618.496540288132</v>
      </c>
      <c r="F21" s="38"/>
      <c r="G21" s="139">
        <v>39</v>
      </c>
      <c r="H21" s="133">
        <f t="shared" si="25"/>
        <v>1366.8741064759354</v>
      </c>
      <c r="I21" s="134">
        <f t="shared" si="26"/>
        <v>1697.6431362858452</v>
      </c>
      <c r="J21" s="134">
        <f t="shared" si="27"/>
        <v>1466.4927251031436</v>
      </c>
      <c r="K21" s="135">
        <f t="shared" si="28"/>
        <v>1769.7059089208033</v>
      </c>
      <c r="M21" s="139">
        <v>43</v>
      </c>
      <c r="N21" s="51">
        <f t="shared" si="20"/>
        <v>1366.8741064759354</v>
      </c>
      <c r="O21" s="51">
        <f t="shared" si="21"/>
        <v>1697.6431362858452</v>
      </c>
      <c r="P21" s="51">
        <f t="shared" si="22"/>
        <v>1466.4927251031436</v>
      </c>
      <c r="Q21" s="73">
        <f t="shared" si="23"/>
        <v>1769.7059089208033</v>
      </c>
      <c r="R21" s="82">
        <v>46</v>
      </c>
      <c r="S21" s="139"/>
      <c r="T21" s="140"/>
      <c r="U21" s="140"/>
      <c r="V21" s="140"/>
      <c r="W21" s="76">
        <v>49</v>
      </c>
      <c r="X21" s="81">
        <f t="shared" si="15"/>
        <v>0</v>
      </c>
      <c r="Y21" s="81">
        <f t="shared" si="10"/>
        <v>0</v>
      </c>
      <c r="Z21" s="81">
        <f t="shared" si="10"/>
        <v>0</v>
      </c>
      <c r="AA21" s="81">
        <f t="shared" si="10"/>
        <v>0</v>
      </c>
      <c r="AB21" s="77">
        <v>49</v>
      </c>
      <c r="AC21" s="78">
        <f t="shared" si="16"/>
        <v>0</v>
      </c>
      <c r="AD21" s="78">
        <f t="shared" si="14"/>
        <v>0</v>
      </c>
      <c r="AE21" s="78">
        <f t="shared" si="11"/>
        <v>0</v>
      </c>
      <c r="AF21" s="78">
        <f t="shared" si="11"/>
        <v>0</v>
      </c>
      <c r="AG21" s="79">
        <f t="shared" si="12"/>
        <v>0</v>
      </c>
      <c r="AH21" s="2"/>
      <c r="AI21" s="78">
        <f t="shared" si="17"/>
        <v>0</v>
      </c>
      <c r="AJ21" s="78">
        <f t="shared" si="1"/>
        <v>0</v>
      </c>
      <c r="AK21" s="78">
        <f t="shared" si="1"/>
        <v>0</v>
      </c>
      <c r="AL21" s="78">
        <f t="shared" si="1"/>
        <v>0</v>
      </c>
      <c r="AM21" s="79">
        <f t="shared" si="13"/>
        <v>0</v>
      </c>
      <c r="AO21" s="84">
        <v>49</v>
      </c>
      <c r="AP21" s="85">
        <f t="shared" si="2"/>
        <v>0</v>
      </c>
      <c r="AQ21" s="85">
        <f t="shared" si="3"/>
        <v>0</v>
      </c>
      <c r="AR21" s="85">
        <f t="shared" si="4"/>
        <v>0</v>
      </c>
      <c r="AS21" s="85">
        <f t="shared" si="5"/>
        <v>0</v>
      </c>
      <c r="AU21" s="87">
        <v>49</v>
      </c>
      <c r="AV21" s="88">
        <f t="shared" si="6"/>
        <v>194985.75605676914</v>
      </c>
      <c r="AW21" s="88">
        <f t="shared" si="7"/>
        <v>102841.93289286342</v>
      </c>
      <c r="AX21" s="88">
        <f t="shared" si="8"/>
        <v>41347.402111707815</v>
      </c>
      <c r="AY21" s="88">
        <f t="shared" si="9"/>
        <v>21802.376500152594</v>
      </c>
    </row>
    <row r="22" spans="1:51" x14ac:dyDescent="0.2">
      <c r="A22" s="39">
        <v>40</v>
      </c>
      <c r="B22" s="44">
        <f>_xlfn.FORECAST.ETS($A22,B10:B21,$A10:$A21)</f>
        <v>187956.42272839267</v>
      </c>
      <c r="C22" s="44">
        <f t="shared" si="24"/>
        <v>103673.26565068564</v>
      </c>
      <c r="D22" s="44">
        <f t="shared" si="24"/>
        <v>44013.707986790781</v>
      </c>
      <c r="E22" s="46">
        <f t="shared" si="24"/>
        <v>17892.39152069897</v>
      </c>
      <c r="F22" s="38"/>
      <c r="G22" s="139">
        <v>40</v>
      </c>
      <c r="H22" s="133">
        <f t="shared" si="25"/>
        <v>1362.2957342220407</v>
      </c>
      <c r="I22" s="134">
        <f t="shared" si="26"/>
        <v>1701.3449353264641</v>
      </c>
      <c r="J22" s="134">
        <f t="shared" si="27"/>
        <v>1466.6219746161078</v>
      </c>
      <c r="K22" s="135">
        <f t="shared" si="28"/>
        <v>1780.4646686230772</v>
      </c>
      <c r="M22" s="139">
        <v>44</v>
      </c>
      <c r="N22" s="51">
        <f t="shared" si="20"/>
        <v>1362.2957342220407</v>
      </c>
      <c r="O22" s="51">
        <f t="shared" si="21"/>
        <v>1701.3449353264641</v>
      </c>
      <c r="P22" s="51">
        <f t="shared" si="22"/>
        <v>1466.6219746161078</v>
      </c>
      <c r="Q22" s="73">
        <f t="shared" si="23"/>
        <v>1780.4646686230772</v>
      </c>
      <c r="R22" s="82">
        <v>47</v>
      </c>
      <c r="S22" s="134"/>
      <c r="T22" s="140"/>
      <c r="U22" s="140"/>
      <c r="V22" s="140"/>
      <c r="W22" s="76">
        <v>50</v>
      </c>
      <c r="X22" s="81">
        <f t="shared" si="15"/>
        <v>0</v>
      </c>
      <c r="Y22" s="81">
        <f t="shared" si="10"/>
        <v>0</v>
      </c>
      <c r="Z22" s="81">
        <f t="shared" si="10"/>
        <v>0</v>
      </c>
      <c r="AA22" s="81">
        <f t="shared" si="10"/>
        <v>0</v>
      </c>
      <c r="AB22" s="77">
        <v>50</v>
      </c>
      <c r="AC22" s="78">
        <f t="shared" si="16"/>
        <v>0</v>
      </c>
      <c r="AD22" s="78">
        <f t="shared" si="14"/>
        <v>0</v>
      </c>
      <c r="AE22" s="78">
        <f t="shared" si="11"/>
        <v>0</v>
      </c>
      <c r="AF22" s="78">
        <f t="shared" si="11"/>
        <v>0</v>
      </c>
      <c r="AG22" s="79">
        <f t="shared" si="12"/>
        <v>0</v>
      </c>
      <c r="AH22" s="2"/>
      <c r="AI22" s="78">
        <f t="shared" si="17"/>
        <v>0</v>
      </c>
      <c r="AJ22" s="78">
        <f t="shared" si="1"/>
        <v>0</v>
      </c>
      <c r="AK22" s="78">
        <f t="shared" si="1"/>
        <v>0</v>
      </c>
      <c r="AL22" s="78">
        <f t="shared" si="1"/>
        <v>0</v>
      </c>
      <c r="AM22" s="79">
        <f t="shared" si="13"/>
        <v>0</v>
      </c>
      <c r="AO22" s="84">
        <v>50</v>
      </c>
      <c r="AP22" s="85">
        <f t="shared" si="2"/>
        <v>0</v>
      </c>
      <c r="AQ22" s="85">
        <f t="shared" si="3"/>
        <v>0</v>
      </c>
      <c r="AR22" s="85">
        <f t="shared" si="4"/>
        <v>0</v>
      </c>
      <c r="AS22" s="85">
        <f t="shared" si="5"/>
        <v>0</v>
      </c>
      <c r="AU22" s="87">
        <v>50</v>
      </c>
      <c r="AV22" s="88">
        <f t="shared" si="6"/>
        <v>198845.60765766306</v>
      </c>
      <c r="AW22" s="88">
        <f t="shared" si="7"/>
        <v>108235.16091438904</v>
      </c>
      <c r="AX22" s="88">
        <f t="shared" si="8"/>
        <v>41106.732027680111</v>
      </c>
      <c r="AY22" s="88">
        <f t="shared" si="9"/>
        <v>22353.1765434802</v>
      </c>
    </row>
    <row r="23" spans="1:51" x14ac:dyDescent="0.2">
      <c r="A23" s="39">
        <v>41</v>
      </c>
      <c r="B23" s="44">
        <f>_xlfn.FORECAST.ETS($A23,B11:B22,$A11:$A22)</f>
        <v>186098.74545119889</v>
      </c>
      <c r="C23" s="44">
        <f t="shared" si="24"/>
        <v>106270.0260030474</v>
      </c>
      <c r="D23" s="44">
        <f t="shared" si="24"/>
        <v>44692.757650289699</v>
      </c>
      <c r="E23" s="46">
        <f t="shared" si="24"/>
        <v>20497.289776933736</v>
      </c>
      <c r="F23" s="38"/>
      <c r="G23" s="139">
        <v>41</v>
      </c>
      <c r="H23" s="133">
        <f t="shared" si="25"/>
        <v>1355.0155108575395</v>
      </c>
      <c r="I23" s="134">
        <f t="shared" si="26"/>
        <v>1702.8942119251028</v>
      </c>
      <c r="J23" s="134">
        <f t="shared" si="27"/>
        <v>1454.4964289825461</v>
      </c>
      <c r="K23" s="135">
        <f t="shared" si="28"/>
        <v>1772.3573409330872</v>
      </c>
      <c r="M23" s="139">
        <v>45</v>
      </c>
      <c r="N23" s="51">
        <f t="shared" si="20"/>
        <v>1355.0155108575395</v>
      </c>
      <c r="O23" s="51">
        <f t="shared" si="21"/>
        <v>1702.8942119251028</v>
      </c>
      <c r="P23" s="51">
        <f t="shared" si="22"/>
        <v>1454.4964289825461</v>
      </c>
      <c r="Q23" s="73">
        <f t="shared" si="23"/>
        <v>1772.3573409330872</v>
      </c>
      <c r="R23" s="82">
        <v>48</v>
      </c>
      <c r="S23" s="139"/>
      <c r="T23" s="140"/>
      <c r="U23" s="140"/>
      <c r="V23" s="140"/>
      <c r="W23" s="76">
        <v>51</v>
      </c>
      <c r="X23" s="81">
        <f t="shared" si="15"/>
        <v>0</v>
      </c>
      <c r="Y23" s="81">
        <f t="shared" si="10"/>
        <v>0</v>
      </c>
      <c r="Z23" s="81">
        <f t="shared" si="10"/>
        <v>0</v>
      </c>
      <c r="AA23" s="81">
        <f t="shared" si="10"/>
        <v>0</v>
      </c>
      <c r="AB23" s="77">
        <v>51</v>
      </c>
      <c r="AC23" s="78">
        <f t="shared" si="16"/>
        <v>0</v>
      </c>
      <c r="AD23" s="78">
        <f t="shared" si="14"/>
        <v>0</v>
      </c>
      <c r="AE23" s="78">
        <f t="shared" si="11"/>
        <v>0</v>
      </c>
      <c r="AF23" s="78">
        <f t="shared" si="11"/>
        <v>0</v>
      </c>
      <c r="AG23" s="79">
        <f t="shared" si="12"/>
        <v>0</v>
      </c>
      <c r="AH23" s="2"/>
      <c r="AI23" s="78">
        <f t="shared" si="17"/>
        <v>0</v>
      </c>
      <c r="AJ23" s="78">
        <f t="shared" si="1"/>
        <v>0</v>
      </c>
      <c r="AK23" s="78">
        <f t="shared" si="1"/>
        <v>0</v>
      </c>
      <c r="AL23" s="78">
        <f t="shared" si="1"/>
        <v>0</v>
      </c>
      <c r="AM23" s="79">
        <f t="shared" si="13"/>
        <v>0</v>
      </c>
      <c r="AO23" s="84">
        <v>51</v>
      </c>
      <c r="AP23" s="85">
        <f t="shared" si="2"/>
        <v>0</v>
      </c>
      <c r="AQ23" s="85">
        <f t="shared" si="3"/>
        <v>0</v>
      </c>
      <c r="AR23" s="85">
        <f t="shared" si="4"/>
        <v>0</v>
      </c>
      <c r="AS23" s="85">
        <f t="shared" si="5"/>
        <v>0</v>
      </c>
      <c r="AU23" s="87">
        <v>51</v>
      </c>
      <c r="AV23" s="88">
        <f t="shared" si="6"/>
        <v>197014.64628847677</v>
      </c>
      <c r="AW23" s="88">
        <f t="shared" si="7"/>
        <v>105960.45355136019</v>
      </c>
      <c r="AX23" s="88">
        <f t="shared" si="8"/>
        <v>40844.870978217637</v>
      </c>
      <c r="AY23" s="88">
        <f t="shared" si="9"/>
        <v>20988.210110878932</v>
      </c>
    </row>
    <row r="24" spans="1:51" x14ac:dyDescent="0.2">
      <c r="A24" s="39">
        <v>42</v>
      </c>
      <c r="B24" s="44">
        <f t="shared" si="29"/>
        <v>190851.21153970703</v>
      </c>
      <c r="C24" s="44">
        <f t="shared" si="24"/>
        <v>103915.22978173412</v>
      </c>
      <c r="D24" s="44">
        <f t="shared" si="24"/>
        <v>44372.122956742314</v>
      </c>
      <c r="E24" s="46">
        <f t="shared" si="24"/>
        <v>21336.734341819247</v>
      </c>
      <c r="F24" s="38"/>
      <c r="G24" s="139">
        <v>42</v>
      </c>
      <c r="H24" s="133">
        <f t="shared" si="25"/>
        <v>1364.0796916610043</v>
      </c>
      <c r="I24" s="134">
        <f t="shared" si="26"/>
        <v>1690.7200467675334</v>
      </c>
      <c r="J24" s="134">
        <f t="shared" si="27"/>
        <v>1450.5927424106967</v>
      </c>
      <c r="K24" s="135">
        <f t="shared" si="28"/>
        <v>1756.3507838177568</v>
      </c>
      <c r="M24" s="139">
        <v>46</v>
      </c>
      <c r="N24" s="51">
        <f t="shared" si="20"/>
        <v>1364.0796916610043</v>
      </c>
      <c r="O24" s="51">
        <f t="shared" si="21"/>
        <v>1690.7200467675334</v>
      </c>
      <c r="P24" s="51">
        <f t="shared" si="22"/>
        <v>1450.5927424106967</v>
      </c>
      <c r="Q24" s="73">
        <f t="shared" si="23"/>
        <v>1756.3507838177568</v>
      </c>
      <c r="R24" s="82">
        <v>49</v>
      </c>
      <c r="S24" s="139"/>
      <c r="T24" s="140"/>
      <c r="U24" s="140"/>
      <c r="V24" s="140"/>
      <c r="W24" s="76">
        <v>52</v>
      </c>
      <c r="X24" s="81">
        <f t="shared" si="15"/>
        <v>0</v>
      </c>
      <c r="Y24" s="81">
        <f t="shared" si="10"/>
        <v>0</v>
      </c>
      <c r="Z24" s="81">
        <f t="shared" si="10"/>
        <v>0</v>
      </c>
      <c r="AA24" s="81">
        <f t="shared" si="10"/>
        <v>0</v>
      </c>
      <c r="AB24" s="77">
        <v>52</v>
      </c>
      <c r="AC24" s="78">
        <f t="shared" si="16"/>
        <v>0</v>
      </c>
      <c r="AD24" s="78">
        <f t="shared" si="14"/>
        <v>0</v>
      </c>
      <c r="AE24" s="78">
        <f t="shared" si="11"/>
        <v>0</v>
      </c>
      <c r="AF24" s="78">
        <f t="shared" si="11"/>
        <v>0</v>
      </c>
      <c r="AG24" s="79">
        <f t="shared" si="12"/>
        <v>0</v>
      </c>
      <c r="AH24" s="2"/>
      <c r="AI24" s="78">
        <f t="shared" si="17"/>
        <v>0</v>
      </c>
      <c r="AJ24" s="78">
        <f t="shared" si="17"/>
        <v>0</v>
      </c>
      <c r="AK24" s="78">
        <f t="shared" si="17"/>
        <v>0</v>
      </c>
      <c r="AL24" s="78">
        <f t="shared" si="17"/>
        <v>0</v>
      </c>
      <c r="AM24" s="79">
        <f t="shared" si="13"/>
        <v>0</v>
      </c>
      <c r="AO24" s="84">
        <v>52</v>
      </c>
      <c r="AP24" s="85">
        <f t="shared" si="2"/>
        <v>0</v>
      </c>
      <c r="AQ24" s="85">
        <f t="shared" si="3"/>
        <v>0</v>
      </c>
      <c r="AR24" s="85">
        <f t="shared" si="4"/>
        <v>0</v>
      </c>
      <c r="AS24" s="85">
        <f t="shared" si="5"/>
        <v>0</v>
      </c>
      <c r="AU24" s="87">
        <v>52</v>
      </c>
      <c r="AV24" s="88">
        <f t="shared" si="6"/>
        <v>201260.35802138067</v>
      </c>
      <c r="AW24" s="88">
        <f t="shared" si="7"/>
        <v>104314.03500853536</v>
      </c>
      <c r="AX24" s="88">
        <f t="shared" si="8"/>
        <v>40720.611904862562</v>
      </c>
      <c r="AY24" s="88">
        <f t="shared" si="9"/>
        <v>20375.768359894679</v>
      </c>
    </row>
    <row r="25" spans="1:51" x14ac:dyDescent="0.2">
      <c r="A25" s="39">
        <v>43</v>
      </c>
      <c r="B25" s="44">
        <f t="shared" si="29"/>
        <v>188514.7006323612</v>
      </c>
      <c r="C25" s="44">
        <f t="shared" si="24"/>
        <v>105196.13805501127</v>
      </c>
      <c r="D25" s="44">
        <f t="shared" si="24"/>
        <v>43080.153288702626</v>
      </c>
      <c r="E25" s="46">
        <f>_xlfn.FORECAST.ETS($A25,E13:E24,$A13:$A24)</f>
        <v>19570.752718332591</v>
      </c>
      <c r="F25" s="38"/>
      <c r="G25" s="139">
        <v>43</v>
      </c>
      <c r="H25" s="133">
        <f t="shared" si="25"/>
        <v>1395.7465095611683</v>
      </c>
      <c r="I25" s="134">
        <f t="shared" si="26"/>
        <v>1733.3407107549031</v>
      </c>
      <c r="J25" s="134">
        <f t="shared" si="27"/>
        <v>1481.3793459193841</v>
      </c>
      <c r="K25" s="135">
        <f t="shared" si="28"/>
        <v>1802.3215926839732</v>
      </c>
      <c r="M25" s="139">
        <v>47</v>
      </c>
      <c r="N25" s="51">
        <f t="shared" si="20"/>
        <v>1395.7465095611683</v>
      </c>
      <c r="O25" s="51">
        <f t="shared" si="21"/>
        <v>1733.3407107549031</v>
      </c>
      <c r="P25" s="51">
        <f t="shared" si="22"/>
        <v>1481.3793459193841</v>
      </c>
      <c r="Q25" s="73">
        <f t="shared" si="23"/>
        <v>1802.3215926839732</v>
      </c>
      <c r="R25" s="82">
        <v>50</v>
      </c>
      <c r="S25" s="139"/>
      <c r="T25" s="140"/>
      <c r="U25" s="140"/>
      <c r="V25" s="140"/>
      <c r="W25" s="76">
        <v>53</v>
      </c>
      <c r="X25" s="81">
        <f t="shared" si="15"/>
        <v>0</v>
      </c>
      <c r="Y25" s="81">
        <f t="shared" si="15"/>
        <v>0</v>
      </c>
      <c r="Z25" s="81">
        <f t="shared" si="15"/>
        <v>0</v>
      </c>
      <c r="AA25" s="81">
        <f t="shared" si="15"/>
        <v>0</v>
      </c>
      <c r="AB25" s="77">
        <v>53</v>
      </c>
      <c r="AC25" s="78">
        <f t="shared" si="16"/>
        <v>0</v>
      </c>
      <c r="AD25" s="78">
        <f t="shared" si="14"/>
        <v>0</v>
      </c>
      <c r="AE25" s="78">
        <f t="shared" si="14"/>
        <v>0</v>
      </c>
      <c r="AF25" s="78">
        <f t="shared" si="14"/>
        <v>0</v>
      </c>
      <c r="AG25" s="79">
        <f t="shared" si="12"/>
        <v>0</v>
      </c>
      <c r="AH25" s="2"/>
      <c r="AI25" s="78">
        <f t="shared" si="17"/>
        <v>0</v>
      </c>
      <c r="AJ25" s="78">
        <f t="shared" si="17"/>
        <v>0</v>
      </c>
      <c r="AK25" s="78">
        <f t="shared" si="17"/>
        <v>0</v>
      </c>
      <c r="AL25" s="78">
        <f t="shared" si="17"/>
        <v>0</v>
      </c>
      <c r="AM25" s="79">
        <f t="shared" si="13"/>
        <v>0</v>
      </c>
      <c r="AO25" s="84">
        <v>53</v>
      </c>
      <c r="AP25" s="85">
        <f t="shared" si="2"/>
        <v>0</v>
      </c>
      <c r="AQ25" s="85">
        <f t="shared" si="3"/>
        <v>0</v>
      </c>
      <c r="AR25" s="85">
        <f t="shared" si="4"/>
        <v>0</v>
      </c>
      <c r="AS25" s="85">
        <f t="shared" si="5"/>
        <v>0</v>
      </c>
      <c r="AU25" s="87">
        <v>53</v>
      </c>
      <c r="AV25" s="88">
        <f t="shared" si="6"/>
        <v>199041.06082488346</v>
      </c>
      <c r="AW25" s="88">
        <f t="shared" si="7"/>
        <v>107539.461716241</v>
      </c>
      <c r="AX25" s="88">
        <f t="shared" si="8"/>
        <v>40427.968926323912</v>
      </c>
      <c r="AY25" s="88">
        <f t="shared" si="9"/>
        <v>22220.699093879273</v>
      </c>
    </row>
    <row r="26" spans="1:51" x14ac:dyDescent="0.2">
      <c r="A26" s="39">
        <v>44</v>
      </c>
      <c r="B26" s="44">
        <f t="shared" si="29"/>
        <v>192547.51263910532</v>
      </c>
      <c r="C26" s="44">
        <f t="shared" si="24"/>
        <v>108232.57212770697</v>
      </c>
      <c r="D26" s="44">
        <f t="shared" si="24"/>
        <v>42729.903613820112</v>
      </c>
      <c r="E26" s="46">
        <f t="shared" si="24"/>
        <v>19268.288157874522</v>
      </c>
      <c r="F26" s="38"/>
      <c r="G26" s="139">
        <v>44</v>
      </c>
      <c r="H26" s="133">
        <f t="shared" si="25"/>
        <v>1365.4339806064775</v>
      </c>
      <c r="I26" s="134">
        <f t="shared" si="26"/>
        <v>1703.540874847449</v>
      </c>
      <c r="J26" s="134">
        <f t="shared" si="27"/>
        <v>1451.4967951919109</v>
      </c>
      <c r="K26" s="135">
        <f t="shared" si="28"/>
        <v>1768.7661208191357</v>
      </c>
      <c r="M26" s="139">
        <v>48</v>
      </c>
      <c r="N26" s="51">
        <f t="shared" si="20"/>
        <v>1365.4339806064775</v>
      </c>
      <c r="O26" s="51">
        <f t="shared" si="21"/>
        <v>1703.540874847449</v>
      </c>
      <c r="P26" s="51">
        <f t="shared" si="22"/>
        <v>1451.4967951919109</v>
      </c>
      <c r="Q26" s="73">
        <f t="shared" si="23"/>
        <v>1768.7661208191357</v>
      </c>
      <c r="R26" s="82">
        <v>51</v>
      </c>
      <c r="S26" s="139"/>
      <c r="T26" s="140"/>
      <c r="U26" s="140"/>
      <c r="V26" s="140"/>
      <c r="W26" s="76">
        <v>54</v>
      </c>
      <c r="X26" s="81">
        <f t="shared" si="15"/>
        <v>0</v>
      </c>
      <c r="Y26" s="81">
        <f t="shared" si="15"/>
        <v>0</v>
      </c>
      <c r="Z26" s="81">
        <f t="shared" si="15"/>
        <v>0</v>
      </c>
      <c r="AA26" s="81">
        <f t="shared" si="15"/>
        <v>0</v>
      </c>
      <c r="AB26" s="77">
        <v>54</v>
      </c>
      <c r="AC26" s="78">
        <f t="shared" si="16"/>
        <v>0</v>
      </c>
      <c r="AD26" s="78">
        <f t="shared" si="14"/>
        <v>0</v>
      </c>
      <c r="AE26" s="78">
        <f t="shared" si="14"/>
        <v>0</v>
      </c>
      <c r="AF26" s="78">
        <f t="shared" si="14"/>
        <v>0</v>
      </c>
      <c r="AG26" s="79">
        <f t="shared" si="12"/>
        <v>0</v>
      </c>
      <c r="AH26" s="2"/>
      <c r="AI26" s="78">
        <f t="shared" si="17"/>
        <v>0</v>
      </c>
      <c r="AJ26" s="78">
        <f t="shared" si="17"/>
        <v>0</v>
      </c>
      <c r="AK26" s="78">
        <f t="shared" si="17"/>
        <v>0</v>
      </c>
      <c r="AL26" s="78">
        <f t="shared" si="17"/>
        <v>0</v>
      </c>
      <c r="AM26" s="79">
        <f t="shared" si="13"/>
        <v>0</v>
      </c>
      <c r="AO26" s="84">
        <v>54</v>
      </c>
      <c r="AP26" s="85">
        <f t="shared" si="2"/>
        <v>0</v>
      </c>
      <c r="AQ26" s="85">
        <f t="shared" si="3"/>
        <v>0</v>
      </c>
      <c r="AR26" s="85">
        <f t="shared" si="4"/>
        <v>0</v>
      </c>
      <c r="AS26" s="85">
        <f t="shared" si="5"/>
        <v>0</v>
      </c>
      <c r="AU26" s="87">
        <v>54</v>
      </c>
      <c r="AV26" s="88">
        <f t="shared" si="6"/>
        <v>203209.1713917641</v>
      </c>
      <c r="AW26" s="88">
        <f t="shared" si="7"/>
        <v>105915.72548064477</v>
      </c>
      <c r="AX26" s="88">
        <f t="shared" si="8"/>
        <v>40093.145967163087</v>
      </c>
      <c r="AY26" s="88">
        <f t="shared" si="9"/>
        <v>22695.595525165969</v>
      </c>
    </row>
    <row r="27" spans="1:51" x14ac:dyDescent="0.2">
      <c r="A27" s="39">
        <v>45</v>
      </c>
      <c r="B27" s="44">
        <f t="shared" si="29"/>
        <v>190327.79815835436</v>
      </c>
      <c r="C27" s="44">
        <f t="shared" si="24"/>
        <v>108535.04307410249</v>
      </c>
      <c r="D27" s="44">
        <f t="shared" si="24"/>
        <v>42332.447328938317</v>
      </c>
      <c r="E27" s="46">
        <f t="shared" si="24"/>
        <v>20974.460899598995</v>
      </c>
      <c r="F27" s="38"/>
      <c r="G27" s="139">
        <v>45</v>
      </c>
      <c r="H27" s="133">
        <f t="shared" si="25"/>
        <v>1366.6576735664489</v>
      </c>
      <c r="I27" s="134">
        <f t="shared" si="26"/>
        <v>1709.841357437952</v>
      </c>
      <c r="J27" s="134">
        <f t="shared" si="27"/>
        <v>1446.6152129984655</v>
      </c>
      <c r="K27" s="135">
        <f t="shared" si="28"/>
        <v>1765.9849179273892</v>
      </c>
      <c r="M27" s="139">
        <v>49</v>
      </c>
      <c r="N27" s="51">
        <f t="shared" si="20"/>
        <v>1366.6576735664489</v>
      </c>
      <c r="O27" s="51">
        <f t="shared" si="21"/>
        <v>1709.841357437952</v>
      </c>
      <c r="P27" s="51">
        <f t="shared" si="22"/>
        <v>1446.6152129984655</v>
      </c>
      <c r="Q27" s="73">
        <f t="shared" si="23"/>
        <v>1765.9849179273892</v>
      </c>
      <c r="R27" s="82">
        <v>52</v>
      </c>
      <c r="S27" s="139"/>
      <c r="T27" s="140"/>
      <c r="U27" s="140"/>
      <c r="V27" s="140"/>
      <c r="W27" s="76">
        <v>55</v>
      </c>
      <c r="X27" s="81">
        <f t="shared" si="15"/>
        <v>0</v>
      </c>
      <c r="Y27" s="81">
        <f t="shared" si="15"/>
        <v>0</v>
      </c>
      <c r="Z27" s="81">
        <f t="shared" si="15"/>
        <v>0</v>
      </c>
      <c r="AA27" s="81">
        <f t="shared" si="15"/>
        <v>0</v>
      </c>
      <c r="AB27" s="77">
        <v>55</v>
      </c>
      <c r="AC27" s="78">
        <f t="shared" si="16"/>
        <v>0</v>
      </c>
      <c r="AD27" s="78">
        <f t="shared" si="14"/>
        <v>0</v>
      </c>
      <c r="AE27" s="78">
        <f t="shared" si="14"/>
        <v>0</v>
      </c>
      <c r="AF27" s="78">
        <f t="shared" si="14"/>
        <v>0</v>
      </c>
      <c r="AG27" s="79">
        <f t="shared" si="12"/>
        <v>0</v>
      </c>
      <c r="AH27" s="2"/>
      <c r="AI27" s="78">
        <f t="shared" si="17"/>
        <v>0</v>
      </c>
      <c r="AJ27" s="78">
        <f t="shared" si="17"/>
        <v>0</v>
      </c>
      <c r="AK27" s="78">
        <f t="shared" si="17"/>
        <v>0</v>
      </c>
      <c r="AL27" s="78">
        <f t="shared" si="17"/>
        <v>0</v>
      </c>
      <c r="AM27" s="79">
        <f t="shared" si="13"/>
        <v>0</v>
      </c>
      <c r="AO27" s="84">
        <v>55</v>
      </c>
      <c r="AP27" s="85">
        <f t="shared" si="2"/>
        <v>0</v>
      </c>
      <c r="AQ27" s="85">
        <f t="shared" si="3"/>
        <v>0</v>
      </c>
      <c r="AR27" s="85">
        <f t="shared" si="4"/>
        <v>0</v>
      </c>
      <c r="AS27" s="85">
        <f t="shared" si="5"/>
        <v>0</v>
      </c>
      <c r="AU27" s="87">
        <v>55</v>
      </c>
      <c r="AV27" s="88">
        <f t="shared" si="6"/>
        <v>201266.66663545687</v>
      </c>
      <c r="AW27" s="88">
        <f t="shared" si="7"/>
        <v>102802.83842520606</v>
      </c>
      <c r="AX27" s="88">
        <f t="shared" si="8"/>
        <v>39806.967727839568</v>
      </c>
      <c r="AY27" s="88">
        <f t="shared" si="9"/>
        <v>21858.357810332527</v>
      </c>
    </row>
    <row r="28" spans="1:51" x14ac:dyDescent="0.2">
      <c r="A28" s="39">
        <v>46</v>
      </c>
      <c r="B28" s="44">
        <f t="shared" si="29"/>
        <v>194676.08062931494</v>
      </c>
      <c r="C28" s="44">
        <f t="shared" si="24"/>
        <v>103069.29326263194</v>
      </c>
      <c r="D28" s="44">
        <f t="shared" si="24"/>
        <v>43435.861634284513</v>
      </c>
      <c r="E28" s="46">
        <f t="shared" si="24"/>
        <v>21266.918679430812</v>
      </c>
      <c r="F28" s="38"/>
      <c r="G28" s="139">
        <v>46</v>
      </c>
      <c r="H28" s="133">
        <f t="shared" si="25"/>
        <v>1389.6803031396139</v>
      </c>
      <c r="I28" s="134">
        <f t="shared" si="26"/>
        <v>1726.4887566979587</v>
      </c>
      <c r="J28" s="134">
        <f t="shared" si="27"/>
        <v>1470.8023662464909</v>
      </c>
      <c r="K28" s="135">
        <f t="shared" si="28"/>
        <v>1791.9051728180884</v>
      </c>
      <c r="M28" s="139">
        <v>50</v>
      </c>
      <c r="N28" s="51">
        <f t="shared" si="20"/>
        <v>1389.6803031396139</v>
      </c>
      <c r="O28" s="51">
        <f t="shared" si="21"/>
        <v>1726.4887566979587</v>
      </c>
      <c r="P28" s="51">
        <f t="shared" si="22"/>
        <v>1470.8023662464909</v>
      </c>
      <c r="Q28" s="73">
        <f t="shared" si="23"/>
        <v>1791.9051728180884</v>
      </c>
      <c r="R28" s="82">
        <v>53</v>
      </c>
      <c r="S28" s="139"/>
      <c r="T28" s="140"/>
      <c r="U28" s="140"/>
      <c r="V28" s="140"/>
      <c r="W28" s="76">
        <v>56</v>
      </c>
      <c r="X28" s="81">
        <f t="shared" si="15"/>
        <v>0</v>
      </c>
      <c r="Y28" s="81">
        <f t="shared" si="15"/>
        <v>0</v>
      </c>
      <c r="Z28" s="81">
        <f t="shared" si="15"/>
        <v>0</v>
      </c>
      <c r="AA28" s="81">
        <f t="shared" si="15"/>
        <v>0</v>
      </c>
      <c r="AB28" s="77">
        <v>56</v>
      </c>
      <c r="AC28" s="78">
        <f t="shared" si="16"/>
        <v>0</v>
      </c>
      <c r="AD28" s="78">
        <f t="shared" si="14"/>
        <v>0</v>
      </c>
      <c r="AE28" s="78">
        <f t="shared" si="14"/>
        <v>0</v>
      </c>
      <c r="AF28" s="78">
        <f t="shared" si="14"/>
        <v>0</v>
      </c>
      <c r="AG28" s="79">
        <f t="shared" si="12"/>
        <v>0</v>
      </c>
      <c r="AH28" s="2"/>
      <c r="AI28" s="78">
        <f t="shared" si="17"/>
        <v>0</v>
      </c>
      <c r="AJ28" s="78">
        <f t="shared" si="17"/>
        <v>0</v>
      </c>
      <c r="AK28" s="78">
        <f t="shared" si="17"/>
        <v>0</v>
      </c>
      <c r="AL28" s="78">
        <f t="shared" si="17"/>
        <v>0</v>
      </c>
      <c r="AM28" s="79">
        <f t="shared" si="13"/>
        <v>0</v>
      </c>
      <c r="AO28" s="84">
        <v>56</v>
      </c>
      <c r="AP28" s="85">
        <f t="shared" si="2"/>
        <v>0</v>
      </c>
      <c r="AQ28" s="85">
        <f t="shared" si="3"/>
        <v>0</v>
      </c>
      <c r="AR28" s="85">
        <f t="shared" si="4"/>
        <v>0</v>
      </c>
      <c r="AS28" s="85">
        <f t="shared" si="5"/>
        <v>0</v>
      </c>
      <c r="AU28" s="87">
        <v>56</v>
      </c>
      <c r="AV28" s="88">
        <f t="shared" si="6"/>
        <v>205449.41985826331</v>
      </c>
      <c r="AW28" s="88">
        <f t="shared" si="7"/>
        <v>107170.13014304487</v>
      </c>
      <c r="AX28" s="88">
        <f t="shared" si="8"/>
        <v>39474.8948427867</v>
      </c>
      <c r="AY28" s="88">
        <f t="shared" si="9"/>
        <v>20769.240203744539</v>
      </c>
    </row>
    <row r="29" spans="1:51" x14ac:dyDescent="0.2">
      <c r="A29" s="39">
        <v>47</v>
      </c>
      <c r="B29" s="44">
        <f t="shared" si="29"/>
        <v>192789.8086465456</v>
      </c>
      <c r="C29" s="44">
        <f t="shared" si="24"/>
        <v>107747.19559391837</v>
      </c>
      <c r="D29" s="44">
        <f t="shared" si="24"/>
        <v>42863.475271431576</v>
      </c>
      <c r="E29" s="46">
        <f t="shared" si="24"/>
        <v>20704.945435579975</v>
      </c>
      <c r="F29" s="38"/>
      <c r="G29" s="139">
        <v>47</v>
      </c>
      <c r="H29" s="133">
        <f t="shared" si="25"/>
        <v>1403.6478855340074</v>
      </c>
      <c r="I29" s="134">
        <f t="shared" si="26"/>
        <v>1739.9400828357943</v>
      </c>
      <c r="J29" s="134">
        <f t="shared" si="27"/>
        <v>1475.814125148012</v>
      </c>
      <c r="K29" s="135">
        <f t="shared" si="28"/>
        <v>1797.190672772989</v>
      </c>
      <c r="M29" s="139">
        <v>51</v>
      </c>
      <c r="N29" s="51">
        <f t="shared" si="20"/>
        <v>1403.6478855340074</v>
      </c>
      <c r="O29" s="51">
        <f t="shared" si="21"/>
        <v>1739.9400828357943</v>
      </c>
      <c r="P29" s="51">
        <f t="shared" si="22"/>
        <v>1475.814125148012</v>
      </c>
      <c r="Q29" s="73">
        <f t="shared" si="23"/>
        <v>1797.190672772989</v>
      </c>
      <c r="R29" s="82">
        <v>54</v>
      </c>
      <c r="S29" s="139"/>
      <c r="T29" s="140"/>
      <c r="U29" s="140"/>
      <c r="V29" s="140"/>
      <c r="W29" s="76">
        <v>57</v>
      </c>
      <c r="X29" s="81">
        <f t="shared" si="15"/>
        <v>0</v>
      </c>
      <c r="Y29" s="81">
        <f t="shared" si="15"/>
        <v>0</v>
      </c>
      <c r="Z29" s="81">
        <f t="shared" si="15"/>
        <v>0</v>
      </c>
      <c r="AA29" s="81">
        <f t="shared" si="15"/>
        <v>0</v>
      </c>
      <c r="AB29" s="77">
        <v>57</v>
      </c>
      <c r="AC29" s="78">
        <f t="shared" si="16"/>
        <v>0</v>
      </c>
      <c r="AD29" s="78">
        <f t="shared" si="14"/>
        <v>0</v>
      </c>
      <c r="AE29" s="78">
        <f t="shared" si="14"/>
        <v>0</v>
      </c>
      <c r="AF29" s="78">
        <f t="shared" si="14"/>
        <v>0</v>
      </c>
      <c r="AG29" s="79">
        <f t="shared" si="12"/>
        <v>0</v>
      </c>
      <c r="AI29" s="78">
        <f t="shared" si="17"/>
        <v>0</v>
      </c>
      <c r="AJ29" s="78">
        <f t="shared" si="17"/>
        <v>0</v>
      </c>
      <c r="AK29" s="78">
        <f t="shared" si="17"/>
        <v>0</v>
      </c>
      <c r="AL29" s="78">
        <f t="shared" si="17"/>
        <v>0</v>
      </c>
      <c r="AM29" s="79">
        <f t="shared" si="13"/>
        <v>0</v>
      </c>
      <c r="AO29" s="84">
        <v>57</v>
      </c>
      <c r="AP29" s="85">
        <f t="shared" si="2"/>
        <v>0</v>
      </c>
      <c r="AQ29" s="85">
        <f t="shared" si="3"/>
        <v>0</v>
      </c>
      <c r="AR29" s="85">
        <f t="shared" si="4"/>
        <v>0</v>
      </c>
      <c r="AS29" s="85">
        <f t="shared" si="5"/>
        <v>0</v>
      </c>
      <c r="AU29" s="87">
        <v>57</v>
      </c>
      <c r="AV29" s="88">
        <f t="shared" si="6"/>
        <v>203437.57095252018</v>
      </c>
      <c r="AW29" s="88">
        <f t="shared" si="7"/>
        <v>105891.14311090544</v>
      </c>
      <c r="AX29" s="88">
        <f t="shared" si="8"/>
        <v>39135.398917511091</v>
      </c>
      <c r="AY29" s="88">
        <f t="shared" si="9"/>
        <v>23095.992542148619</v>
      </c>
    </row>
    <row r="30" spans="1:51" x14ac:dyDescent="0.2">
      <c r="A30" s="39">
        <v>48</v>
      </c>
      <c r="B30" s="44">
        <f t="shared" si="29"/>
        <v>196994.78738104473</v>
      </c>
      <c r="C30" s="44">
        <f t="shared" si="24"/>
        <v>106338.79362102048</v>
      </c>
      <c r="D30" s="44">
        <f t="shared" si="24"/>
        <v>42710.162329749975</v>
      </c>
      <c r="E30" s="46">
        <f t="shared" si="24"/>
        <v>19405.672141094146</v>
      </c>
      <c r="F30" s="38"/>
      <c r="G30" s="139">
        <v>48</v>
      </c>
      <c r="H30" s="133">
        <f t="shared" si="25"/>
        <v>1377.5688573126613</v>
      </c>
      <c r="I30" s="134">
        <f t="shared" si="26"/>
        <v>1710.1568933275792</v>
      </c>
      <c r="J30" s="134">
        <f t="shared" si="27"/>
        <v>1448.4100193258505</v>
      </c>
      <c r="K30" s="135">
        <f t="shared" si="28"/>
        <v>1763.1289391026774</v>
      </c>
      <c r="M30" s="139">
        <v>52</v>
      </c>
      <c r="N30" s="51">
        <f t="shared" si="20"/>
        <v>1377.5688573126613</v>
      </c>
      <c r="O30" s="51">
        <f t="shared" si="21"/>
        <v>1710.1568933275792</v>
      </c>
      <c r="P30" s="51">
        <f t="shared" si="22"/>
        <v>1448.4100193258505</v>
      </c>
      <c r="Q30" s="73">
        <f t="shared" si="23"/>
        <v>1763.1289391026774</v>
      </c>
      <c r="R30" s="82">
        <v>55</v>
      </c>
      <c r="S30" s="139"/>
      <c r="T30" s="140"/>
      <c r="U30" s="140"/>
      <c r="V30" s="140"/>
      <c r="W30" s="76">
        <v>58</v>
      </c>
      <c r="X30" s="81">
        <f t="shared" si="15"/>
        <v>0</v>
      </c>
      <c r="Y30" s="81">
        <f t="shared" si="15"/>
        <v>0</v>
      </c>
      <c r="Z30" s="81">
        <f t="shared" si="15"/>
        <v>0</v>
      </c>
      <c r="AA30" s="81">
        <f t="shared" si="15"/>
        <v>0</v>
      </c>
      <c r="AB30" s="77">
        <v>58</v>
      </c>
      <c r="AC30" s="78">
        <f t="shared" si="16"/>
        <v>0</v>
      </c>
      <c r="AD30" s="78">
        <f t="shared" si="16"/>
        <v>0</v>
      </c>
      <c r="AE30" s="78">
        <f t="shared" si="16"/>
        <v>0</v>
      </c>
      <c r="AF30" s="78">
        <f t="shared" si="16"/>
        <v>0</v>
      </c>
      <c r="AG30" s="79">
        <f t="shared" si="12"/>
        <v>0</v>
      </c>
      <c r="AI30" s="78">
        <f t="shared" si="17"/>
        <v>0</v>
      </c>
      <c r="AJ30" s="78">
        <f t="shared" si="17"/>
        <v>0</v>
      </c>
      <c r="AK30" s="78">
        <f t="shared" si="17"/>
        <v>0</v>
      </c>
      <c r="AL30" s="78">
        <f t="shared" si="17"/>
        <v>0</v>
      </c>
      <c r="AM30" s="79">
        <f t="shared" si="13"/>
        <v>0</v>
      </c>
      <c r="AO30" s="84">
        <v>58</v>
      </c>
      <c r="AP30" s="85">
        <f t="shared" si="2"/>
        <v>0</v>
      </c>
      <c r="AQ30" s="85">
        <f t="shared" si="3"/>
        <v>0</v>
      </c>
      <c r="AR30" s="85">
        <f t="shared" si="4"/>
        <v>0</v>
      </c>
      <c r="AS30" s="85">
        <f t="shared" si="5"/>
        <v>0</v>
      </c>
      <c r="AU30" s="87">
        <v>58</v>
      </c>
      <c r="AV30" s="88">
        <f t="shared" si="6"/>
        <v>207482.99628404438</v>
      </c>
      <c r="AW30" s="88">
        <f t="shared" si="7"/>
        <v>102713.51664183811</v>
      </c>
      <c r="AX30" s="88">
        <f t="shared" si="8"/>
        <v>38749.984676373177</v>
      </c>
      <c r="AY30" s="88">
        <f t="shared" si="9"/>
        <v>23520.833225791044</v>
      </c>
    </row>
    <row r="31" spans="1:51" x14ac:dyDescent="0.2">
      <c r="A31" s="39">
        <v>49</v>
      </c>
      <c r="B31" s="44">
        <f t="shared" si="29"/>
        <v>194985.75605676914</v>
      </c>
      <c r="C31" s="44">
        <f t="shared" si="24"/>
        <v>102841.93289286342</v>
      </c>
      <c r="D31" s="44">
        <f t="shared" si="24"/>
        <v>41347.402111707815</v>
      </c>
      <c r="E31" s="46">
        <f t="shared" si="24"/>
        <v>21802.376500152594</v>
      </c>
      <c r="F31" s="38"/>
      <c r="G31" s="139">
        <v>49</v>
      </c>
      <c r="H31" s="133">
        <f t="shared" si="25"/>
        <v>1386.2612648947193</v>
      </c>
      <c r="I31" s="134">
        <f t="shared" si="26"/>
        <v>1736.4813587786455</v>
      </c>
      <c r="J31" s="134">
        <f t="shared" si="27"/>
        <v>1456.9765133206843</v>
      </c>
      <c r="K31" s="135">
        <f t="shared" si="28"/>
        <v>1788.3916465861776</v>
      </c>
      <c r="M31" s="139">
        <v>53</v>
      </c>
      <c r="N31" s="51">
        <f t="shared" si="20"/>
        <v>1386.2612648947193</v>
      </c>
      <c r="O31" s="51">
        <f t="shared" si="21"/>
        <v>1736.4813587786455</v>
      </c>
      <c r="P31" s="51">
        <f t="shared" si="22"/>
        <v>1456.9765133206843</v>
      </c>
      <c r="Q31" s="73">
        <f t="shared" si="23"/>
        <v>1788.3916465861776</v>
      </c>
      <c r="R31" s="82">
        <v>56</v>
      </c>
      <c r="S31" s="139"/>
      <c r="T31" s="140"/>
      <c r="U31" s="140"/>
      <c r="V31" s="140"/>
      <c r="W31" s="76">
        <v>59</v>
      </c>
      <c r="X31" s="81">
        <f t="shared" si="15"/>
        <v>0</v>
      </c>
      <c r="Y31" s="81">
        <f t="shared" si="15"/>
        <v>0</v>
      </c>
      <c r="Z31" s="81">
        <f t="shared" si="15"/>
        <v>0</v>
      </c>
      <c r="AA31" s="81">
        <f t="shared" si="15"/>
        <v>0</v>
      </c>
      <c r="AB31" s="77">
        <v>59</v>
      </c>
      <c r="AC31" s="78">
        <f t="shared" si="16"/>
        <v>0</v>
      </c>
      <c r="AD31" s="78">
        <f t="shared" si="16"/>
        <v>0</v>
      </c>
      <c r="AE31" s="78">
        <f t="shared" si="16"/>
        <v>0</v>
      </c>
      <c r="AF31" s="78">
        <f t="shared" si="16"/>
        <v>0</v>
      </c>
      <c r="AG31" s="79">
        <f t="shared" si="12"/>
        <v>0</v>
      </c>
      <c r="AI31" s="78">
        <f t="shared" si="17"/>
        <v>0</v>
      </c>
      <c r="AJ31" s="78">
        <f t="shared" si="17"/>
        <v>0</v>
      </c>
      <c r="AK31" s="78">
        <f t="shared" si="17"/>
        <v>0</v>
      </c>
      <c r="AL31" s="78">
        <f t="shared" si="17"/>
        <v>0</v>
      </c>
      <c r="AM31" s="79">
        <f t="shared" si="13"/>
        <v>0</v>
      </c>
      <c r="AO31" s="84">
        <v>59</v>
      </c>
      <c r="AP31" s="85">
        <f t="shared" si="2"/>
        <v>0</v>
      </c>
      <c r="AQ31" s="85">
        <f t="shared" si="3"/>
        <v>0</v>
      </c>
      <c r="AR31" s="85">
        <f t="shared" si="4"/>
        <v>0</v>
      </c>
      <c r="AS31" s="85">
        <f t="shared" si="5"/>
        <v>0</v>
      </c>
      <c r="AU31" s="87">
        <v>59</v>
      </c>
      <c r="AV31" s="88">
        <f t="shared" si="6"/>
        <v>205503.55029543053</v>
      </c>
      <c r="AW31" s="88">
        <f t="shared" si="7"/>
        <v>107141.08460793419</v>
      </c>
      <c r="AX31" s="88">
        <f t="shared" si="8"/>
        <v>38409.581375632144</v>
      </c>
      <c r="AY31" s="88">
        <f t="shared" si="9"/>
        <v>22342.657491584003</v>
      </c>
    </row>
    <row r="32" spans="1:51" x14ac:dyDescent="0.2">
      <c r="A32" s="39">
        <v>50</v>
      </c>
      <c r="B32" s="44">
        <f t="shared" si="29"/>
        <v>198845.60765766306</v>
      </c>
      <c r="C32" s="44">
        <f t="shared" si="24"/>
        <v>108235.16091438904</v>
      </c>
      <c r="D32" s="44">
        <f t="shared" si="24"/>
        <v>41106.732027680111</v>
      </c>
      <c r="E32" s="46">
        <f t="shared" si="24"/>
        <v>22353.1765434802</v>
      </c>
      <c r="F32" s="38"/>
      <c r="G32" s="39">
        <v>50</v>
      </c>
      <c r="H32" s="168">
        <f>$B39*$AB$47+$C39*$AC$47+$D39*$AD$47+$E39*$AE$47+$AL$52</f>
        <v>2114.1186926322462</v>
      </c>
      <c r="I32" s="169">
        <f>$B39*$AB$48+$C39*$AC$48+$D39*$AD$48+$E39*$AE$48+$AL$53</f>
        <v>2617.4638641691781</v>
      </c>
      <c r="J32" s="169">
        <f>$B39*$AB$49+$C39*$AC$49+$D39*$AD$49+$E39*$AE$49+$AL$54</f>
        <v>2200.7015040893002</v>
      </c>
      <c r="K32" s="170">
        <f>$B39*$AB$50+$C39*$AC$50+$D39*$AD$50+$E39*$AE$50+$AL$55</f>
        <v>2689.1765819621601</v>
      </c>
      <c r="M32" s="73">
        <v>54</v>
      </c>
      <c r="N32" s="51">
        <f t="shared" si="20"/>
        <v>2114.1186926322462</v>
      </c>
      <c r="O32" s="51">
        <f t="shared" si="21"/>
        <v>2617.4638641691781</v>
      </c>
      <c r="P32" s="51">
        <f t="shared" si="22"/>
        <v>2200.7015040893002</v>
      </c>
      <c r="Q32" s="73">
        <f t="shared" si="23"/>
        <v>2689.1765819621601</v>
      </c>
      <c r="R32" s="131">
        <v>57</v>
      </c>
      <c r="S32" s="84" t="s">
        <v>84</v>
      </c>
      <c r="T32" s="131"/>
      <c r="U32" s="131"/>
      <c r="V32" s="131"/>
      <c r="W32" s="76">
        <v>60</v>
      </c>
      <c r="X32" s="81" t="str">
        <f t="shared" si="15"/>
        <v>1.5*forecased demand 57</v>
      </c>
      <c r="Y32" s="81">
        <f t="shared" si="15"/>
        <v>0</v>
      </c>
      <c r="Z32" s="81">
        <f t="shared" si="15"/>
        <v>0</v>
      </c>
      <c r="AA32" s="81">
        <f t="shared" si="15"/>
        <v>0</v>
      </c>
      <c r="AB32" s="77">
        <v>60</v>
      </c>
      <c r="AC32" s="78">
        <f t="shared" si="16"/>
        <v>0</v>
      </c>
      <c r="AD32" s="78">
        <f t="shared" si="16"/>
        <v>0</v>
      </c>
      <c r="AE32" s="78">
        <f t="shared" si="16"/>
        <v>0</v>
      </c>
      <c r="AF32" s="78">
        <f t="shared" si="16"/>
        <v>0</v>
      </c>
      <c r="AG32" s="79">
        <f t="shared" si="12"/>
        <v>0</v>
      </c>
      <c r="AI32" s="78" t="e">
        <f t="shared" si="17"/>
        <v>#VALUE!</v>
      </c>
      <c r="AJ32" s="78">
        <f t="shared" si="17"/>
        <v>0</v>
      </c>
      <c r="AK32" s="78">
        <f t="shared" si="17"/>
        <v>0</v>
      </c>
      <c r="AL32" s="78">
        <f t="shared" si="17"/>
        <v>0</v>
      </c>
      <c r="AM32" s="79" t="e">
        <f t="shared" si="13"/>
        <v>#VALUE!</v>
      </c>
      <c r="AO32" s="84">
        <v>60</v>
      </c>
      <c r="AP32" s="85" t="e">
        <f t="shared" si="2"/>
        <v>#VALUE!</v>
      </c>
      <c r="AQ32" s="85">
        <f t="shared" si="3"/>
        <v>0</v>
      </c>
      <c r="AR32" s="85">
        <f t="shared" si="4"/>
        <v>0</v>
      </c>
      <c r="AS32" s="85">
        <f t="shared" si="5"/>
        <v>0</v>
      </c>
      <c r="AU32" s="87">
        <v>60</v>
      </c>
      <c r="AV32" s="88" t="e">
        <f t="shared" si="6"/>
        <v>#VALUE!</v>
      </c>
      <c r="AW32" s="88">
        <f t="shared" si="7"/>
        <v>105239.18741462046</v>
      </c>
      <c r="AX32" s="88">
        <f t="shared" si="8"/>
        <v>38080.263293210781</v>
      </c>
      <c r="AY32" s="88">
        <f t="shared" si="9"/>
        <v>21588.582756751461</v>
      </c>
    </row>
    <row r="33" spans="1:51" x14ac:dyDescent="0.2">
      <c r="A33" s="39">
        <v>51</v>
      </c>
      <c r="B33" s="44">
        <f t="shared" si="29"/>
        <v>197014.64628847677</v>
      </c>
      <c r="C33" s="44">
        <f t="shared" si="24"/>
        <v>105960.45355136019</v>
      </c>
      <c r="D33" s="44">
        <f t="shared" si="24"/>
        <v>40844.870978217637</v>
      </c>
      <c r="E33" s="46">
        <f t="shared" si="24"/>
        <v>20988.210110878932</v>
      </c>
      <c r="F33" s="38"/>
      <c r="G33" s="39">
        <v>51</v>
      </c>
      <c r="H33" s="168">
        <f t="shared" ref="H33:H37" si="30">$B40*$AB$47+$C40*$AC$47+$D40*$AD$47+$E40*$AE$47+$AL$52</f>
        <v>2122.9781352810169</v>
      </c>
      <c r="I33" s="169">
        <f t="shared" ref="I33:I37" si="31">$B40*$AB$48+$C40*$AC$48+$D40*$AD$48+$E40*$AE$48+$AL$53</f>
        <v>2623.187881692033</v>
      </c>
      <c r="J33" s="169">
        <f t="shared" ref="J33:J37" si="32">$B40*$AB$49+$C40*$AC$49+$D40*$AD$49+$E40*$AE$49+$AL$54</f>
        <v>2198.9168264962259</v>
      </c>
      <c r="K33" s="170">
        <f t="shared" ref="K33:K37" si="33">$B40*$AB$50+$C40*$AC$50+$D40*$AD$50+$E40*$AE$50+$AL$55</f>
        <v>2684.2917277123715</v>
      </c>
      <c r="M33" s="73">
        <v>55</v>
      </c>
      <c r="N33" s="51">
        <f t="shared" si="20"/>
        <v>2122.9781352810169</v>
      </c>
      <c r="O33" s="51">
        <f t="shared" si="21"/>
        <v>2623.187881692033</v>
      </c>
      <c r="P33" s="51">
        <f t="shared" si="22"/>
        <v>2198.9168264962259</v>
      </c>
      <c r="Q33" s="73">
        <f t="shared" si="23"/>
        <v>2684.2917277123715</v>
      </c>
      <c r="R33" s="131">
        <v>58</v>
      </c>
      <c r="S33" s="84"/>
      <c r="T33" s="131"/>
      <c r="U33" s="131"/>
      <c r="V33" s="131"/>
      <c r="W33" s="76">
        <v>61</v>
      </c>
      <c r="AB33" s="80">
        <v>61</v>
      </c>
      <c r="AC33" s="78" t="e">
        <f t="shared" si="16"/>
        <v>#VALUE!</v>
      </c>
      <c r="AD33" s="78">
        <f t="shared" si="16"/>
        <v>0</v>
      </c>
      <c r="AE33" s="78">
        <f t="shared" si="16"/>
        <v>0</v>
      </c>
      <c r="AF33" s="78">
        <f t="shared" si="16"/>
        <v>0</v>
      </c>
      <c r="AG33" s="79" t="e">
        <f t="shared" si="12"/>
        <v>#VALUE!</v>
      </c>
      <c r="AI33" s="78" t="e">
        <f t="shared" si="17"/>
        <v>#VALUE!</v>
      </c>
      <c r="AJ33" s="78">
        <f t="shared" si="17"/>
        <v>0</v>
      </c>
      <c r="AK33" s="78">
        <f t="shared" si="17"/>
        <v>0</v>
      </c>
      <c r="AL33" s="78">
        <f t="shared" si="17"/>
        <v>0</v>
      </c>
      <c r="AM33" s="79" t="e">
        <f t="shared" si="13"/>
        <v>#VALUE!</v>
      </c>
      <c r="AO33" s="86">
        <v>61</v>
      </c>
      <c r="AP33" s="85" t="e">
        <f t="shared" si="2"/>
        <v>#VALUE!</v>
      </c>
      <c r="AQ33" s="85">
        <f t="shared" si="3"/>
        <v>0</v>
      </c>
      <c r="AR33" s="85">
        <f t="shared" si="4"/>
        <v>0</v>
      </c>
      <c r="AS33" s="85">
        <f t="shared" si="5"/>
        <v>0</v>
      </c>
      <c r="AU33" s="89">
        <v>61</v>
      </c>
      <c r="AV33" s="88" t="e">
        <f t="shared" si="6"/>
        <v>#VALUE!</v>
      </c>
      <c r="AW33" s="88">
        <f t="shared" si="7"/>
        <v>102547.87053130174</v>
      </c>
      <c r="AX33" s="88">
        <f t="shared" si="8"/>
        <v>37738.970066941205</v>
      </c>
      <c r="AY33" s="88">
        <f t="shared" si="9"/>
        <v>23589.362017185289</v>
      </c>
    </row>
    <row r="34" spans="1:51" x14ac:dyDescent="0.2">
      <c r="A34" s="39">
        <v>52</v>
      </c>
      <c r="B34" s="44">
        <f t="shared" si="29"/>
        <v>201260.35802138067</v>
      </c>
      <c r="C34" s="44">
        <f t="shared" si="29"/>
        <v>104314.03500853536</v>
      </c>
      <c r="D34" s="44">
        <f t="shared" si="29"/>
        <v>40720.611904862562</v>
      </c>
      <c r="E34" s="46">
        <f t="shared" si="29"/>
        <v>20375.768359894679</v>
      </c>
      <c r="F34" s="38"/>
      <c r="G34" s="39">
        <v>52</v>
      </c>
      <c r="H34" s="168">
        <f t="shared" si="30"/>
        <v>2110.694936272529</v>
      </c>
      <c r="I34" s="169">
        <f t="shared" si="31"/>
        <v>2621.8606001211151</v>
      </c>
      <c r="J34" s="169">
        <f t="shared" si="32"/>
        <v>2193.4883977729955</v>
      </c>
      <c r="K34" s="170">
        <f t="shared" si="33"/>
        <v>2689.6576535849063</v>
      </c>
      <c r="M34" s="73">
        <v>56</v>
      </c>
      <c r="N34" s="51">
        <f t="shared" si="20"/>
        <v>2110.694936272529</v>
      </c>
      <c r="O34" s="51">
        <f t="shared" si="21"/>
        <v>2621.8606001211151</v>
      </c>
      <c r="P34" s="51">
        <f t="shared" si="22"/>
        <v>2193.4883977729955</v>
      </c>
      <c r="Q34" s="73">
        <f t="shared" si="23"/>
        <v>2689.6576535849063</v>
      </c>
      <c r="R34" s="131">
        <v>59</v>
      </c>
      <c r="S34" s="84"/>
      <c r="T34" s="131"/>
      <c r="U34" s="131"/>
      <c r="V34" s="131"/>
      <c r="W34" s="76">
        <v>62</v>
      </c>
      <c r="AB34" s="80">
        <v>62</v>
      </c>
      <c r="AC34" s="78" t="e">
        <f t="shared" ref="AC34:AF37" si="34">AI33</f>
        <v>#VALUE!</v>
      </c>
      <c r="AD34" s="78">
        <f t="shared" si="34"/>
        <v>0</v>
      </c>
      <c r="AE34" s="78">
        <f t="shared" si="34"/>
        <v>0</v>
      </c>
      <c r="AF34" s="78">
        <f t="shared" si="34"/>
        <v>0</v>
      </c>
      <c r="AG34" s="79" t="e">
        <f t="shared" si="12"/>
        <v>#VALUE!</v>
      </c>
      <c r="AI34" s="78" t="e">
        <f t="shared" si="17"/>
        <v>#VALUE!</v>
      </c>
      <c r="AJ34" s="78">
        <f t="shared" si="17"/>
        <v>0</v>
      </c>
      <c r="AK34" s="78">
        <f t="shared" si="17"/>
        <v>0</v>
      </c>
      <c r="AL34" s="78">
        <f t="shared" si="17"/>
        <v>0</v>
      </c>
      <c r="AM34" s="79" t="e">
        <f t="shared" si="13"/>
        <v>#VALUE!</v>
      </c>
      <c r="AO34" s="86">
        <v>62</v>
      </c>
      <c r="AP34" s="85" t="e">
        <f t="shared" si="2"/>
        <v>#VALUE!</v>
      </c>
      <c r="AQ34" s="85">
        <f t="shared" si="3"/>
        <v>0</v>
      </c>
      <c r="AR34" s="85">
        <f t="shared" si="4"/>
        <v>0</v>
      </c>
      <c r="AS34" s="85">
        <f t="shared" si="5"/>
        <v>0</v>
      </c>
      <c r="AU34" s="89">
        <v>62</v>
      </c>
      <c r="AV34" s="88" t="e">
        <f t="shared" si="6"/>
        <v>#VALUE!</v>
      </c>
      <c r="AW34" s="88">
        <f t="shared" si="7"/>
        <v>106649.19459175736</v>
      </c>
      <c r="AX34" s="88">
        <f t="shared" si="8"/>
        <v>37399.521804364289</v>
      </c>
      <c r="AY34" s="88">
        <f t="shared" si="9"/>
        <v>24056.026587707205</v>
      </c>
    </row>
    <row r="35" spans="1:51" x14ac:dyDescent="0.2">
      <c r="A35" s="39">
        <v>53</v>
      </c>
      <c r="B35" s="44">
        <f t="shared" ref="B35:E45" si="35">_xlfn.FORECAST.ETS($A35,B23:B34,$A23:$A34)</f>
        <v>199041.06082488346</v>
      </c>
      <c r="C35" s="44">
        <f t="shared" si="35"/>
        <v>107539.461716241</v>
      </c>
      <c r="D35" s="44">
        <f t="shared" si="35"/>
        <v>40427.968926323912</v>
      </c>
      <c r="E35" s="46">
        <f t="shared" si="35"/>
        <v>22220.699093879273</v>
      </c>
      <c r="F35" s="38"/>
      <c r="G35" s="39">
        <v>53</v>
      </c>
      <c r="H35" s="168">
        <f t="shared" si="30"/>
        <v>2108.168517939444</v>
      </c>
      <c r="I35" s="169">
        <f t="shared" si="31"/>
        <v>2624.4179346465689</v>
      </c>
      <c r="J35" s="169">
        <f t="shared" si="32"/>
        <v>2183.7850080881199</v>
      </c>
      <c r="K35" s="170">
        <f t="shared" si="33"/>
        <v>2682.0500499493792</v>
      </c>
      <c r="M35" s="73">
        <v>57</v>
      </c>
      <c r="N35" s="51">
        <f t="shared" si="20"/>
        <v>2108.168517939444</v>
      </c>
      <c r="O35" s="51">
        <f t="shared" si="21"/>
        <v>2624.4179346465689</v>
      </c>
      <c r="P35" s="51">
        <f t="shared" si="22"/>
        <v>2183.7850080881199</v>
      </c>
      <c r="Q35" s="73">
        <f t="shared" si="23"/>
        <v>2682.0500499493792</v>
      </c>
      <c r="R35" s="131">
        <v>60</v>
      </c>
      <c r="S35" s="84"/>
      <c r="T35" s="131"/>
      <c r="U35" s="131"/>
      <c r="V35" s="131"/>
      <c r="W35" s="76">
        <v>63</v>
      </c>
      <c r="AB35" s="80">
        <v>63</v>
      </c>
      <c r="AC35" s="78" t="e">
        <f t="shared" si="34"/>
        <v>#VALUE!</v>
      </c>
      <c r="AD35" s="78">
        <f t="shared" si="34"/>
        <v>0</v>
      </c>
      <c r="AE35" s="78">
        <f t="shared" si="34"/>
        <v>0</v>
      </c>
      <c r="AF35" s="78">
        <f t="shared" si="34"/>
        <v>0</v>
      </c>
      <c r="AG35" s="79" t="e">
        <f t="shared" si="12"/>
        <v>#VALUE!</v>
      </c>
      <c r="AI35" s="78" t="e">
        <f>AC35+X35-AP35</f>
        <v>#VALUE!</v>
      </c>
      <c r="AJ35" s="78">
        <f t="shared" si="17"/>
        <v>0</v>
      </c>
      <c r="AK35" s="78">
        <f t="shared" si="17"/>
        <v>0</v>
      </c>
      <c r="AL35" s="78">
        <f t="shared" si="17"/>
        <v>0</v>
      </c>
      <c r="AM35" s="79" t="e">
        <f t="shared" si="13"/>
        <v>#VALUE!</v>
      </c>
      <c r="AO35" s="86">
        <v>63</v>
      </c>
      <c r="AP35" s="85" t="e">
        <f t="shared" si="2"/>
        <v>#VALUE!</v>
      </c>
      <c r="AQ35" s="85">
        <f t="shared" si="3"/>
        <v>0</v>
      </c>
      <c r="AR35" s="85">
        <f t="shared" si="4"/>
        <v>0</v>
      </c>
      <c r="AS35" s="85">
        <f t="shared" si="5"/>
        <v>0</v>
      </c>
      <c r="AU35" s="89">
        <v>63</v>
      </c>
      <c r="AV35" s="88" t="e">
        <f t="shared" si="6"/>
        <v>#VALUE!</v>
      </c>
      <c r="AW35" s="88">
        <f t="shared" si="7"/>
        <v>104769.16123625975</v>
      </c>
      <c r="AX35" s="88">
        <f t="shared" si="8"/>
        <v>37064.16220541158</v>
      </c>
      <c r="AY35" s="88">
        <f t="shared" si="9"/>
        <v>23181.660014183297</v>
      </c>
    </row>
    <row r="36" spans="1:51" x14ac:dyDescent="0.2">
      <c r="A36" s="39">
        <v>54</v>
      </c>
      <c r="B36" s="44">
        <f t="shared" si="35"/>
        <v>203209.1713917641</v>
      </c>
      <c r="C36" s="44">
        <f t="shared" si="35"/>
        <v>105915.72548064477</v>
      </c>
      <c r="D36" s="44">
        <f t="shared" si="35"/>
        <v>40093.145967163087</v>
      </c>
      <c r="E36" s="46">
        <f t="shared" si="35"/>
        <v>22695.595525165969</v>
      </c>
      <c r="F36" s="38"/>
      <c r="G36" s="39">
        <v>54</v>
      </c>
      <c r="H36" s="168">
        <f t="shared" si="30"/>
        <v>2119.1580609436865</v>
      </c>
      <c r="I36" s="169">
        <f t="shared" si="31"/>
        <v>2618.2617340917968</v>
      </c>
      <c r="J36" s="171">
        <f t="shared" si="32"/>
        <v>2188.9673821258157</v>
      </c>
      <c r="K36" s="170">
        <f t="shared" si="33"/>
        <v>2675.8705153578612</v>
      </c>
      <c r="M36" s="73">
        <v>58</v>
      </c>
      <c r="N36" s="51">
        <f t="shared" si="20"/>
        <v>2119.1580609436865</v>
      </c>
      <c r="O36" s="51">
        <f t="shared" si="21"/>
        <v>2618.2617340917968</v>
      </c>
      <c r="P36" s="51">
        <f t="shared" si="22"/>
        <v>2188.9673821258157</v>
      </c>
      <c r="Q36" s="50">
        <f t="shared" si="23"/>
        <v>2675.8705153578612</v>
      </c>
      <c r="R36" s="131">
        <v>61</v>
      </c>
      <c r="S36" s="84"/>
      <c r="T36" s="131"/>
      <c r="U36" s="131"/>
      <c r="V36" s="84"/>
      <c r="W36" s="76">
        <v>64</v>
      </c>
      <c r="AB36" s="80">
        <v>64</v>
      </c>
      <c r="AC36" s="78" t="e">
        <f>AI35</f>
        <v>#VALUE!</v>
      </c>
      <c r="AD36" s="78">
        <f t="shared" si="34"/>
        <v>0</v>
      </c>
      <c r="AE36" s="78">
        <f t="shared" si="34"/>
        <v>0</v>
      </c>
      <c r="AF36" s="78">
        <f t="shared" si="34"/>
        <v>0</v>
      </c>
      <c r="AG36" s="79" t="e">
        <f t="shared" si="12"/>
        <v>#VALUE!</v>
      </c>
      <c r="AI36" s="78" t="e">
        <f t="shared" si="17"/>
        <v>#VALUE!</v>
      </c>
      <c r="AJ36" s="78">
        <f t="shared" si="17"/>
        <v>0</v>
      </c>
      <c r="AK36" s="78">
        <f t="shared" si="17"/>
        <v>0</v>
      </c>
      <c r="AL36" s="78">
        <f t="shared" si="17"/>
        <v>0</v>
      </c>
      <c r="AM36" s="79" t="e">
        <f t="shared" si="13"/>
        <v>#VALUE!</v>
      </c>
      <c r="AO36" s="86">
        <v>64</v>
      </c>
      <c r="AP36" s="85" t="e">
        <f t="shared" si="2"/>
        <v>#VALUE!</v>
      </c>
      <c r="AQ36" s="85">
        <f t="shared" si="3"/>
        <v>0</v>
      </c>
      <c r="AR36" s="85">
        <f t="shared" si="4"/>
        <v>0</v>
      </c>
      <c r="AS36" s="85">
        <f t="shared" si="5"/>
        <v>0</v>
      </c>
      <c r="AU36" s="89">
        <v>64</v>
      </c>
      <c r="AV36" s="88" t="e">
        <f t="shared" si="6"/>
        <v>#VALUE!</v>
      </c>
      <c r="AW36" s="88">
        <f t="shared" si="7"/>
        <v>102178.70730126018</v>
      </c>
      <c r="AX36" s="88">
        <f t="shared" si="8"/>
        <v>36727.897188907453</v>
      </c>
      <c r="AY36" s="88">
        <f t="shared" si="9"/>
        <v>22075.66511007175</v>
      </c>
    </row>
    <row r="37" spans="1:51" x14ac:dyDescent="0.2">
      <c r="A37" s="39">
        <v>55</v>
      </c>
      <c r="B37" s="44">
        <f t="shared" si="35"/>
        <v>201266.66663545687</v>
      </c>
      <c r="C37" s="44">
        <f t="shared" si="35"/>
        <v>102802.83842520606</v>
      </c>
      <c r="D37" s="44">
        <f t="shared" si="35"/>
        <v>39806.967727839568</v>
      </c>
      <c r="E37" s="46">
        <f t="shared" si="35"/>
        <v>21858.357810332527</v>
      </c>
      <c r="F37" s="38"/>
      <c r="G37" s="39">
        <v>55</v>
      </c>
      <c r="H37" s="168">
        <f t="shared" si="30"/>
        <v>2146.9659930041612</v>
      </c>
      <c r="I37" s="169">
        <f t="shared" si="31"/>
        <v>2655.4551765449628</v>
      </c>
      <c r="J37" s="171">
        <f t="shared" si="32"/>
        <v>2213.8318397041671</v>
      </c>
      <c r="K37" s="170">
        <f t="shared" si="33"/>
        <v>2713.6804479530465</v>
      </c>
      <c r="M37" s="73">
        <v>59</v>
      </c>
      <c r="N37" s="51">
        <f t="shared" si="20"/>
        <v>2146.9659930041612</v>
      </c>
      <c r="O37" s="51">
        <f t="shared" si="21"/>
        <v>2655.4551765449628</v>
      </c>
      <c r="P37" s="51">
        <f t="shared" si="22"/>
        <v>2213.8318397041671</v>
      </c>
      <c r="Q37" s="50">
        <f t="shared" si="23"/>
        <v>2713.6804479530465</v>
      </c>
      <c r="R37" s="131">
        <v>62</v>
      </c>
      <c r="S37" s="84"/>
      <c r="T37" s="131"/>
      <c r="U37" s="131"/>
      <c r="V37" s="84"/>
      <c r="W37" s="76">
        <v>65</v>
      </c>
      <c r="AB37" s="80">
        <v>65</v>
      </c>
      <c r="AC37" s="78" t="e">
        <f t="shared" si="34"/>
        <v>#VALUE!</v>
      </c>
      <c r="AD37" s="78">
        <f t="shared" si="34"/>
        <v>0</v>
      </c>
      <c r="AE37" s="78">
        <f t="shared" si="34"/>
        <v>0</v>
      </c>
      <c r="AF37" s="78">
        <f t="shared" si="34"/>
        <v>0</v>
      </c>
      <c r="AG37" s="79" t="e">
        <f t="shared" si="12"/>
        <v>#VALUE!</v>
      </c>
      <c r="AI37" s="78" t="e">
        <f t="shared" si="17"/>
        <v>#VALUE!</v>
      </c>
      <c r="AJ37" s="78">
        <f t="shared" si="17"/>
        <v>0</v>
      </c>
      <c r="AK37" s="78">
        <f t="shared" si="17"/>
        <v>0</v>
      </c>
      <c r="AL37" s="78">
        <f t="shared" si="17"/>
        <v>0</v>
      </c>
      <c r="AM37" s="79" t="e">
        <f t="shared" si="13"/>
        <v>#VALUE!</v>
      </c>
      <c r="AO37" s="86">
        <v>65</v>
      </c>
      <c r="AP37" s="85" t="e">
        <f t="shared" si="2"/>
        <v>#VALUE!</v>
      </c>
      <c r="AQ37" s="85">
        <f t="shared" si="3"/>
        <v>0</v>
      </c>
      <c r="AR37" s="85">
        <f t="shared" si="4"/>
        <v>0</v>
      </c>
      <c r="AS37" s="85">
        <f t="shared" si="5"/>
        <v>0</v>
      </c>
      <c r="AU37" s="89">
        <v>65</v>
      </c>
      <c r="AV37" s="88" t="e">
        <f t="shared" si="6"/>
        <v>#VALUE!</v>
      </c>
      <c r="AW37" s="88">
        <f t="shared" si="7"/>
        <v>106372.72833253528</v>
      </c>
      <c r="AX37" s="88">
        <f t="shared" si="8"/>
        <v>36388.448895413363</v>
      </c>
      <c r="AY37" s="88">
        <f t="shared" si="9"/>
        <v>24415.833643681792</v>
      </c>
    </row>
    <row r="38" spans="1:51" x14ac:dyDescent="0.2">
      <c r="A38" s="39">
        <v>56</v>
      </c>
      <c r="B38" s="44">
        <f t="shared" si="35"/>
        <v>205449.41985826331</v>
      </c>
      <c r="C38" s="44">
        <f t="shared" si="35"/>
        <v>107170.13014304487</v>
      </c>
      <c r="D38" s="44">
        <f t="shared" si="35"/>
        <v>39474.8948427867</v>
      </c>
      <c r="E38" s="46">
        <f t="shared" si="35"/>
        <v>20769.240203744539</v>
      </c>
      <c r="F38" s="38"/>
      <c r="G38" s="50"/>
      <c r="H38" s="143"/>
      <c r="I38" s="143"/>
      <c r="J38" s="74"/>
      <c r="K38" s="142"/>
      <c r="M38" s="50"/>
      <c r="N38" s="50"/>
      <c r="O38" s="50"/>
      <c r="P38" s="50"/>
      <c r="Q38" s="50"/>
      <c r="AB38" s="54"/>
      <c r="AC38" s="50"/>
      <c r="AD38" s="50"/>
      <c r="AE38" s="50"/>
    </row>
    <row r="39" spans="1:51" x14ac:dyDescent="0.2">
      <c r="A39" s="39">
        <v>57</v>
      </c>
      <c r="B39" s="44">
        <f t="shared" si="35"/>
        <v>203437.57095252018</v>
      </c>
      <c r="C39" s="44">
        <f t="shared" si="35"/>
        <v>105891.14311090544</v>
      </c>
      <c r="D39" s="44">
        <f t="shared" si="35"/>
        <v>39135.398917511091</v>
      </c>
      <c r="E39" s="46">
        <f t="shared" si="35"/>
        <v>23095.992542148619</v>
      </c>
      <c r="F39" s="38"/>
      <c r="G39" s="50"/>
      <c r="H39" s="50"/>
      <c r="I39" s="143"/>
      <c r="J39" s="51"/>
      <c r="K39" s="51"/>
      <c r="P39" s="38"/>
      <c r="W39" s="38"/>
      <c r="X39" s="38"/>
      <c r="Y39" s="38"/>
      <c r="Z39" s="38"/>
      <c r="AA39" s="38"/>
      <c r="AB39" s="52"/>
      <c r="AC39" s="50"/>
      <c r="AD39" s="50"/>
      <c r="AE39" s="50"/>
    </row>
    <row r="40" spans="1:51" x14ac:dyDescent="0.2">
      <c r="A40" s="39">
        <v>58</v>
      </c>
      <c r="B40" s="44">
        <f t="shared" si="35"/>
        <v>207482.99628404438</v>
      </c>
      <c r="C40" s="44">
        <f t="shared" si="35"/>
        <v>102713.51664183811</v>
      </c>
      <c r="D40" s="44">
        <f t="shared" si="35"/>
        <v>38749.984676373177</v>
      </c>
      <c r="E40" s="46">
        <f t="shared" si="35"/>
        <v>23520.833225791044</v>
      </c>
      <c r="F40" s="38"/>
      <c r="G40" s="50"/>
      <c r="H40" s="60">
        <v>2268</v>
      </c>
      <c r="I40" s="60">
        <v>3024</v>
      </c>
      <c r="J40" s="60">
        <v>2646</v>
      </c>
      <c r="K40" s="60">
        <v>3402</v>
      </c>
      <c r="P40" s="38"/>
      <c r="W40" s="38"/>
      <c r="X40" s="38"/>
      <c r="Y40" s="38"/>
      <c r="Z40" s="38"/>
      <c r="AA40" s="38"/>
      <c r="AB40" s="52"/>
      <c r="AC40" s="50"/>
      <c r="AD40" s="50"/>
      <c r="AE40" s="50"/>
    </row>
    <row r="41" spans="1:51" x14ac:dyDescent="0.2">
      <c r="A41" s="39">
        <v>59</v>
      </c>
      <c r="B41" s="44">
        <f t="shared" si="35"/>
        <v>205503.55029543053</v>
      </c>
      <c r="C41" s="44">
        <f t="shared" si="35"/>
        <v>107141.08460793419</v>
      </c>
      <c r="D41" s="44">
        <f t="shared" si="35"/>
        <v>38409.581375632144</v>
      </c>
      <c r="E41" s="46">
        <f t="shared" si="35"/>
        <v>22342.657491584003</v>
      </c>
      <c r="F41" s="38"/>
      <c r="G41" s="50"/>
      <c r="H41" s="50"/>
      <c r="J41" s="51"/>
      <c r="K41" s="51"/>
      <c r="P41" s="38"/>
      <c r="V41" s="38"/>
      <c r="W41" s="38"/>
      <c r="X41" s="38"/>
      <c r="Y41" s="38"/>
      <c r="Z41" s="38"/>
      <c r="AA41" s="38"/>
      <c r="AB41" s="38"/>
      <c r="AC41" s="38"/>
      <c r="AD41" s="38"/>
      <c r="AE41" s="38"/>
      <c r="AF41" s="38"/>
      <c r="AG41" s="38"/>
      <c r="AK41" s="74"/>
      <c r="AL41" s="74"/>
      <c r="AM41" s="74"/>
      <c r="AN41" s="51"/>
      <c r="AO41" s="74"/>
    </row>
    <row r="42" spans="1:51" x14ac:dyDescent="0.2">
      <c r="A42" s="39">
        <v>60</v>
      </c>
      <c r="B42" s="44">
        <f t="shared" si="35"/>
        <v>209653.30679838225</v>
      </c>
      <c r="C42" s="44">
        <f t="shared" si="35"/>
        <v>105239.18741462046</v>
      </c>
      <c r="D42" s="44">
        <f t="shared" si="35"/>
        <v>38080.263293210781</v>
      </c>
      <c r="E42" s="46">
        <f t="shared" si="35"/>
        <v>21588.582756751461</v>
      </c>
      <c r="F42" s="38"/>
      <c r="G42" s="50"/>
      <c r="H42" s="50"/>
      <c r="J42" s="51"/>
      <c r="K42" s="51"/>
      <c r="P42" s="38"/>
      <c r="V42" s="38"/>
      <c r="W42" s="38"/>
      <c r="X42" s="38"/>
      <c r="Y42" s="38"/>
      <c r="Z42" s="38"/>
      <c r="AA42" s="38"/>
      <c r="AB42" s="38"/>
      <c r="AC42" s="38"/>
      <c r="AD42" s="38"/>
      <c r="AE42" s="38"/>
      <c r="AF42" s="38"/>
      <c r="AG42" s="38"/>
      <c r="AK42" s="118"/>
      <c r="AL42" s="118"/>
      <c r="AM42" s="118"/>
      <c r="AN42" s="51"/>
      <c r="AO42" s="74"/>
    </row>
    <row r="43" spans="1:51" x14ac:dyDescent="0.2">
      <c r="A43" s="39">
        <v>61</v>
      </c>
      <c r="B43" s="44">
        <f t="shared" si="35"/>
        <v>207669.17315125655</v>
      </c>
      <c r="C43" s="44">
        <f t="shared" si="35"/>
        <v>102547.87053130174</v>
      </c>
      <c r="D43" s="44">
        <f t="shared" si="35"/>
        <v>37738.970066941205</v>
      </c>
      <c r="E43" s="44">
        <f t="shared" si="35"/>
        <v>23589.362017185289</v>
      </c>
      <c r="F43" s="38"/>
      <c r="G43" s="51"/>
      <c r="H43" s="51"/>
      <c r="J43" s="51"/>
      <c r="K43" s="51"/>
      <c r="L43" s="38"/>
      <c r="M43" s="38"/>
      <c r="N43" s="38"/>
      <c r="O43" s="38"/>
      <c r="P43" s="38"/>
      <c r="X43" s="38"/>
      <c r="Y43" s="38"/>
      <c r="Z43" s="38"/>
      <c r="AA43" s="38"/>
      <c r="AB43" s="38"/>
      <c r="AC43" s="38"/>
      <c r="AD43" s="38"/>
      <c r="AE43" s="38"/>
      <c r="AF43" s="38"/>
      <c r="AG43" s="38"/>
      <c r="AH43" s="38"/>
      <c r="AI43" s="38"/>
      <c r="AJ43" s="38"/>
      <c r="AK43" s="51"/>
      <c r="AL43" s="51"/>
      <c r="AM43" s="51"/>
      <c r="AN43" s="51"/>
      <c r="AO43" s="74"/>
    </row>
    <row r="44" spans="1:51" x14ac:dyDescent="0.2">
      <c r="A44" s="39">
        <v>62</v>
      </c>
      <c r="B44" s="44">
        <f t="shared" si="35"/>
        <v>211800.47076795052</v>
      </c>
      <c r="C44" s="44">
        <f t="shared" si="35"/>
        <v>106649.19459175736</v>
      </c>
      <c r="D44" s="44">
        <f t="shared" si="35"/>
        <v>37399.521804364289</v>
      </c>
      <c r="E44" s="44">
        <f t="shared" si="35"/>
        <v>24056.026587707205</v>
      </c>
      <c r="F44" s="38"/>
      <c r="G44" s="51"/>
      <c r="H44" s="51"/>
      <c r="I44" s="51"/>
      <c r="J44" s="51"/>
      <c r="K44" s="51"/>
      <c r="L44" s="38"/>
      <c r="M44" s="38"/>
      <c r="N44" s="38"/>
      <c r="O44" s="38"/>
      <c r="P44" s="38"/>
      <c r="S44" s="16"/>
      <c r="T44" s="16"/>
      <c r="X44" s="38"/>
      <c r="Y44" s="38"/>
      <c r="AB44" s="3"/>
      <c r="AJ44" s="38" t="s">
        <v>85</v>
      </c>
      <c r="AK44" s="51"/>
      <c r="AL44" s="51"/>
      <c r="AM44" s="51"/>
      <c r="AN44" s="51"/>
      <c r="AO44" s="74"/>
    </row>
    <row r="45" spans="1:51" x14ac:dyDescent="0.2">
      <c r="A45" s="39">
        <v>63</v>
      </c>
      <c r="B45" s="44">
        <f t="shared" si="35"/>
        <v>209766.02607891505</v>
      </c>
      <c r="C45" s="44">
        <f t="shared" si="35"/>
        <v>104769.16123625975</v>
      </c>
      <c r="D45" s="44">
        <f t="shared" si="35"/>
        <v>37064.16220541158</v>
      </c>
      <c r="E45" s="44">
        <f t="shared" si="35"/>
        <v>23181.660014183297</v>
      </c>
      <c r="F45" s="38"/>
      <c r="G45" s="51"/>
      <c r="H45" s="51"/>
      <c r="I45" s="51"/>
      <c r="J45" s="51"/>
      <c r="K45" s="51"/>
      <c r="L45" s="38"/>
      <c r="M45" s="38"/>
      <c r="N45" s="38"/>
      <c r="O45" s="38"/>
      <c r="P45" s="38"/>
      <c r="X45" s="38"/>
      <c r="Y45" s="38"/>
      <c r="AB45" s="3"/>
      <c r="AJ45" s="38" t="s">
        <v>1</v>
      </c>
      <c r="AK45" s="38">
        <f>B50</f>
        <v>635651.00339731295</v>
      </c>
      <c r="AL45" s="38"/>
      <c r="AM45" s="38"/>
      <c r="AN45" s="66"/>
      <c r="AO45" s="66"/>
      <c r="AP45" s="66"/>
      <c r="AQ45" s="66"/>
    </row>
    <row r="46" spans="1:51" x14ac:dyDescent="0.2">
      <c r="A46" s="38">
        <v>64</v>
      </c>
      <c r="B46" s="44">
        <f t="shared" ref="B46:E46" si="36">_xlfn.FORECAST.ETS($A46,B34:B45,$A34:$A45)</f>
        <v>213940.9545690215</v>
      </c>
      <c r="C46" s="44">
        <f t="shared" si="36"/>
        <v>102178.70730126018</v>
      </c>
      <c r="D46" s="44">
        <f t="shared" si="36"/>
        <v>36727.897188907453</v>
      </c>
      <c r="E46" s="44">
        <f t="shared" si="36"/>
        <v>22075.66511007175</v>
      </c>
      <c r="F46" s="38"/>
      <c r="G46" s="38"/>
      <c r="H46" s="38"/>
      <c r="I46" s="38"/>
      <c r="J46" s="38"/>
      <c r="K46" s="38"/>
      <c r="L46" s="38"/>
      <c r="M46" s="38"/>
      <c r="N46" s="38"/>
      <c r="O46" s="38"/>
      <c r="P46" s="38"/>
      <c r="X46" s="38"/>
      <c r="Y46" s="38"/>
      <c r="AA46" s="34"/>
      <c r="AB46" s="56" t="s">
        <v>1</v>
      </c>
      <c r="AC46" s="56" t="s">
        <v>0</v>
      </c>
      <c r="AD46" s="56" t="s">
        <v>2</v>
      </c>
      <c r="AE46" s="56" t="s">
        <v>3</v>
      </c>
      <c r="AF46" s="57" t="s">
        <v>14</v>
      </c>
      <c r="AG46" s="58" t="s">
        <v>50</v>
      </c>
      <c r="AH46" s="34"/>
      <c r="AI46" s="34"/>
      <c r="AJ46" s="38" t="s">
        <v>0</v>
      </c>
      <c r="AK46" s="66">
        <f>C50</f>
        <v>313320.59687005519</v>
      </c>
      <c r="AL46" s="38"/>
      <c r="AM46" s="38"/>
      <c r="AN46" s="38"/>
    </row>
    <row r="47" spans="1:51" x14ac:dyDescent="0.2">
      <c r="A47" s="38">
        <v>65</v>
      </c>
      <c r="B47" s="44">
        <f t="shared" ref="B47:E47" si="37">_xlfn.FORECAST.ETS($A47,B35:B46,$A35:$A46)</f>
        <v>211944.02274937637</v>
      </c>
      <c r="C47" s="44">
        <f t="shared" si="37"/>
        <v>106372.72833253528</v>
      </c>
      <c r="D47" s="44">
        <f t="shared" si="37"/>
        <v>36388.448895413363</v>
      </c>
      <c r="E47" s="44">
        <f t="shared" si="37"/>
        <v>24415.833643681792</v>
      </c>
      <c r="F47" s="38"/>
      <c r="G47" s="38"/>
      <c r="H47" s="38"/>
      <c r="I47" s="38"/>
      <c r="J47" s="38"/>
      <c r="K47" s="38"/>
      <c r="L47" s="38"/>
      <c r="M47" s="38"/>
      <c r="N47" s="38" t="s">
        <v>80</v>
      </c>
      <c r="O47" s="38"/>
      <c r="P47" s="38"/>
      <c r="X47" s="38"/>
      <c r="Y47" s="38"/>
      <c r="AA47" s="34" t="s">
        <v>51</v>
      </c>
      <c r="AB47" s="59">
        <v>3.2359099999999998E-3</v>
      </c>
      <c r="AC47" s="59">
        <v>2.4606799999999998E-3</v>
      </c>
      <c r="AD47" s="59">
        <v>4.8413299999999996E-3</v>
      </c>
      <c r="AE47" s="59">
        <v>1.2837400000000001E-2</v>
      </c>
      <c r="AF47" s="34" t="s">
        <v>15</v>
      </c>
      <c r="AG47" s="60">
        <v>2268</v>
      </c>
      <c r="AH47" s="34"/>
      <c r="AI47" s="34"/>
      <c r="AJ47" s="38" t="s">
        <v>2</v>
      </c>
      <c r="AK47" s="66">
        <f>D50</f>
        <v>110180.50828973239</v>
      </c>
      <c r="AL47" s="38"/>
      <c r="AM47" s="38"/>
      <c r="AN47" s="38"/>
    </row>
    <row r="48" spans="1:51" ht="29" x14ac:dyDescent="0.2">
      <c r="A48" s="38"/>
      <c r="B48" s="130"/>
      <c r="C48" s="130"/>
      <c r="D48" s="130"/>
      <c r="E48" s="130"/>
      <c r="F48" s="66"/>
      <c r="G48" s="38"/>
      <c r="H48" s="38"/>
      <c r="I48" s="38"/>
      <c r="J48" s="38"/>
      <c r="K48" s="38"/>
      <c r="L48" s="38"/>
      <c r="M48" s="41" t="s">
        <v>46</v>
      </c>
      <c r="N48" s="125" t="s">
        <v>18</v>
      </c>
      <c r="O48" s="125" t="s">
        <v>19</v>
      </c>
      <c r="P48" s="125" t="s">
        <v>20</v>
      </c>
      <c r="Q48" s="125" t="s">
        <v>21</v>
      </c>
      <c r="R48" s="126" t="s">
        <v>38</v>
      </c>
      <c r="X48" s="66"/>
      <c r="Y48" s="66"/>
      <c r="AA48" s="34" t="s">
        <v>52</v>
      </c>
      <c r="AB48" s="59">
        <v>4.4070300000000001E-3</v>
      </c>
      <c r="AC48" s="59">
        <v>4.1911800000000001E-3</v>
      </c>
      <c r="AD48" s="59">
        <v>5.5310999999999997E-3</v>
      </c>
      <c r="AE48" s="59">
        <v>7.8746600000000003E-3</v>
      </c>
      <c r="AF48" s="34" t="s">
        <v>15</v>
      </c>
      <c r="AG48" s="60">
        <v>3024</v>
      </c>
      <c r="AH48" s="34"/>
      <c r="AI48" s="34"/>
      <c r="AJ48" s="66" t="s">
        <v>3</v>
      </c>
      <c r="AK48" s="66">
        <f>E50</f>
        <v>69673.158767936839</v>
      </c>
      <c r="AL48" s="66"/>
      <c r="AM48" s="66"/>
      <c r="AN48" s="66"/>
      <c r="AO48" s="2"/>
      <c r="AP48" s="2"/>
      <c r="AQ48" s="2"/>
      <c r="AR48" s="2"/>
      <c r="AS48" s="2"/>
    </row>
    <row r="49" spans="1:45" x14ac:dyDescent="0.2">
      <c r="A49" s="38"/>
      <c r="B49" s="66"/>
      <c r="C49" s="66"/>
      <c r="D49" s="66"/>
      <c r="E49" s="66"/>
      <c r="F49" s="66"/>
      <c r="G49" s="38"/>
      <c r="H49" s="38"/>
      <c r="I49" s="38"/>
      <c r="J49" s="38"/>
      <c r="K49" s="38"/>
      <c r="L49" s="38"/>
      <c r="M49" s="124">
        <v>33</v>
      </c>
      <c r="N49" s="50">
        <f>$H$78*N11</f>
        <v>246174.12</v>
      </c>
      <c r="O49" s="50">
        <f>$H$79*O11</f>
        <v>306736.5</v>
      </c>
      <c r="P49" s="50">
        <f>P11*$H$80</f>
        <v>509138.51999999996</v>
      </c>
      <c r="Q49" s="50">
        <f>$H$81*Q11</f>
        <v>430034.88</v>
      </c>
      <c r="R49" s="16">
        <f>SUM(N49:Q49)</f>
        <v>1492084.02</v>
      </c>
      <c r="X49" s="66"/>
      <c r="Y49" s="66"/>
      <c r="AA49" s="34" t="s">
        <v>54</v>
      </c>
      <c r="AB49" s="59">
        <v>2.1295099999999998E-3</v>
      </c>
      <c r="AC49" s="59">
        <v>3.5058899999999998E-3</v>
      </c>
      <c r="AD49" s="59">
        <v>1.0417600000000001E-2</v>
      </c>
      <c r="AE49" s="59">
        <v>1.1194900000000001E-2</v>
      </c>
      <c r="AF49" s="34" t="s">
        <v>15</v>
      </c>
      <c r="AG49" s="60">
        <v>2646</v>
      </c>
      <c r="AH49" s="34"/>
      <c r="AI49" s="34"/>
      <c r="AJ49" s="66"/>
      <c r="AK49" s="66"/>
      <c r="AL49" s="66"/>
      <c r="AM49" s="66"/>
      <c r="AN49" s="66"/>
      <c r="AO49" s="2"/>
      <c r="AP49" s="2"/>
      <c r="AQ49" s="2"/>
      <c r="AR49" s="2"/>
      <c r="AS49" s="2"/>
    </row>
    <row r="50" spans="1:45" x14ac:dyDescent="0.2">
      <c r="A50" s="66"/>
      <c r="B50" s="66">
        <f>SUM(B45:B47)</f>
        <v>635651.00339731295</v>
      </c>
      <c r="C50" s="66">
        <f t="shared" ref="C50:E50" si="38">SUM(C45:C47)</f>
        <v>313320.59687005519</v>
      </c>
      <c r="D50" s="66">
        <f t="shared" si="38"/>
        <v>110180.50828973239</v>
      </c>
      <c r="E50" s="66">
        <f t="shared" si="38"/>
        <v>69673.158767936839</v>
      </c>
      <c r="F50" s="66"/>
      <c r="G50" s="66"/>
      <c r="H50" s="66"/>
      <c r="I50" s="66"/>
      <c r="J50" s="66"/>
      <c r="K50" s="66"/>
      <c r="L50" s="66"/>
      <c r="M50" s="50">
        <v>34</v>
      </c>
      <c r="N50" s="50">
        <f t="shared" ref="N50:N76" si="39">$H$78*N12</f>
        <v>230107.74</v>
      </c>
      <c r="O50" s="50">
        <f t="shared" ref="O50:O76" si="40">$H$79*O12</f>
        <v>287502.75</v>
      </c>
      <c r="P50" s="50">
        <f t="shared" ref="P50:P76" si="41">P12*$H$80</f>
        <v>454664.75999999995</v>
      </c>
      <c r="Q50" s="50">
        <f t="shared" ref="Q50:Q76" si="42">$H$81*Q12</f>
        <v>391143.36</v>
      </c>
      <c r="R50" s="16">
        <f t="shared" ref="R50:R76" si="43">SUM(N50:Q50)</f>
        <v>1363418.6099999999</v>
      </c>
      <c r="X50" s="66"/>
      <c r="Y50" s="66"/>
      <c r="AA50" s="34" t="s">
        <v>53</v>
      </c>
      <c r="AB50" s="61">
        <v>3.1404100000000002E-3</v>
      </c>
      <c r="AC50" s="61">
        <v>5.7214099999999997E-3</v>
      </c>
      <c r="AD50" s="61">
        <v>8.5931199999999992E-3</v>
      </c>
      <c r="AE50" s="61">
        <v>9.1876000000000006E-3</v>
      </c>
      <c r="AF50" s="57" t="s">
        <v>15</v>
      </c>
      <c r="AG50" s="60">
        <v>3402</v>
      </c>
      <c r="AH50" s="34"/>
      <c r="AI50" s="34"/>
      <c r="AJ50" s="66"/>
      <c r="AK50" s="66"/>
      <c r="AL50" s="66"/>
      <c r="AM50" s="66"/>
      <c r="AN50" s="66"/>
      <c r="AO50" s="2"/>
      <c r="AP50" s="2"/>
      <c r="AQ50" s="2"/>
      <c r="AR50" s="2"/>
      <c r="AS50" s="2"/>
    </row>
    <row r="51" spans="1:45" x14ac:dyDescent="0.2">
      <c r="A51" s="66"/>
      <c r="B51" s="67"/>
      <c r="C51" s="2"/>
      <c r="D51" s="2"/>
      <c r="E51" s="2"/>
      <c r="F51" s="2"/>
      <c r="G51" s="2"/>
      <c r="H51" s="2"/>
      <c r="I51" s="2"/>
      <c r="J51" s="2"/>
      <c r="K51" s="2"/>
      <c r="L51" s="2"/>
      <c r="M51" s="50">
        <v>35</v>
      </c>
      <c r="N51" s="50">
        <f t="shared" si="39"/>
        <v>241659.6</v>
      </c>
      <c r="O51" s="50">
        <f t="shared" si="40"/>
        <v>303391.5</v>
      </c>
      <c r="P51" s="50">
        <f t="shared" si="41"/>
        <v>495997.92</v>
      </c>
      <c r="Q51" s="50">
        <f t="shared" si="42"/>
        <v>423350.4</v>
      </c>
      <c r="R51" s="16">
        <f t="shared" si="43"/>
        <v>1464399.42</v>
      </c>
      <c r="X51" s="66"/>
      <c r="Y51" s="66"/>
      <c r="AA51" s="34"/>
      <c r="AB51" s="34"/>
      <c r="AC51" s="34"/>
      <c r="AD51" s="34"/>
      <c r="AE51" s="34"/>
      <c r="AF51" s="34"/>
      <c r="AG51" s="34"/>
      <c r="AH51" s="34"/>
      <c r="AI51" s="34"/>
      <c r="AJ51" s="66"/>
      <c r="AK51" s="66"/>
      <c r="AL51" s="66"/>
      <c r="AM51" s="66"/>
      <c r="AN51" s="66"/>
      <c r="AO51" s="2"/>
      <c r="AP51" s="2"/>
      <c r="AQ51" s="2"/>
      <c r="AR51" s="2"/>
      <c r="AS51" s="2"/>
    </row>
    <row r="52" spans="1:45" x14ac:dyDescent="0.2">
      <c r="A52" s="66"/>
      <c r="B52" s="67"/>
      <c r="C52" s="2"/>
      <c r="D52" s="2"/>
      <c r="E52" s="2"/>
      <c r="F52" s="2"/>
      <c r="G52" s="2"/>
      <c r="H52" s="2"/>
      <c r="I52" s="2"/>
      <c r="J52" s="2"/>
      <c r="K52" s="2"/>
      <c r="L52" s="2"/>
      <c r="M52" s="66">
        <v>36</v>
      </c>
      <c r="N52" s="50">
        <f t="shared" si="39"/>
        <v>237410.64</v>
      </c>
      <c r="O52" s="50">
        <f t="shared" si="40"/>
        <v>298541.25</v>
      </c>
      <c r="P52" s="50">
        <f t="shared" si="41"/>
        <v>487635.72</v>
      </c>
      <c r="Q52" s="50">
        <f t="shared" si="42"/>
        <v>413830.08</v>
      </c>
      <c r="R52" s="16">
        <f t="shared" si="43"/>
        <v>1437417.69</v>
      </c>
      <c r="X52" s="66"/>
      <c r="Y52" s="66"/>
      <c r="AA52" s="34"/>
      <c r="AB52" s="34"/>
      <c r="AC52" s="34"/>
      <c r="AD52" s="34"/>
      <c r="AE52" s="34"/>
      <c r="AF52" s="34"/>
      <c r="AG52" s="34"/>
      <c r="AH52" s="34"/>
      <c r="AI52" s="34"/>
      <c r="AJ52" s="66" t="s">
        <v>18</v>
      </c>
      <c r="AK52" s="66">
        <f>AB47*$AK$45+AC47*$AK$46+AD47*$AK$47+AE47*$AK$48</f>
        <v>4255.7335732754482</v>
      </c>
      <c r="AL52" s="66">
        <f>AK52/6</f>
        <v>709.28892887924133</v>
      </c>
      <c r="AM52" s="66"/>
      <c r="AN52" s="66"/>
      <c r="AO52" s="2"/>
      <c r="AP52" s="2"/>
      <c r="AQ52" s="2"/>
      <c r="AR52" s="2"/>
      <c r="AS52" s="2"/>
    </row>
    <row r="53" spans="1:45" x14ac:dyDescent="0.2">
      <c r="A53" s="66"/>
      <c r="B53" s="69"/>
      <c r="C53" s="2"/>
      <c r="D53" s="2"/>
      <c r="E53" s="2"/>
      <c r="F53" s="2"/>
      <c r="G53" s="2"/>
      <c r="H53" s="2"/>
      <c r="I53" s="2"/>
      <c r="J53" s="2"/>
      <c r="K53" s="2"/>
      <c r="L53" s="2"/>
      <c r="M53" s="66">
        <v>37</v>
      </c>
      <c r="N53" s="50">
        <f t="shared" si="39"/>
        <v>233958.36000000002</v>
      </c>
      <c r="O53" s="50">
        <f t="shared" si="40"/>
        <v>285495.75</v>
      </c>
      <c r="P53" s="50">
        <f t="shared" si="41"/>
        <v>473300.51999999996</v>
      </c>
      <c r="Q53" s="50">
        <f t="shared" si="42"/>
        <v>389320.32</v>
      </c>
      <c r="R53" s="16">
        <f t="shared" si="43"/>
        <v>1382074.95</v>
      </c>
      <c r="X53" s="66"/>
      <c r="Y53" s="66"/>
      <c r="AA53" s="34"/>
      <c r="AB53" s="34"/>
      <c r="AC53" s="34"/>
      <c r="AD53" s="34"/>
      <c r="AE53" s="34"/>
      <c r="AF53" s="34"/>
      <c r="AG53" s="34"/>
      <c r="AH53" s="34"/>
      <c r="AI53" s="34"/>
      <c r="AJ53" s="66" t="s">
        <v>52</v>
      </c>
      <c r="AK53" s="66">
        <f>AB48*$AK$45+AC48*$AK$46+AD48*$AK$47+AE48*$AK$48</f>
        <v>5272.5879065167592</v>
      </c>
      <c r="AL53" s="66">
        <f t="shared" ref="AL53:AL55" si="44">AK53/6</f>
        <v>878.76465108612649</v>
      </c>
      <c r="AM53" s="66"/>
      <c r="AN53" s="66"/>
      <c r="AO53" s="2"/>
      <c r="AP53" s="2"/>
      <c r="AQ53" s="2"/>
      <c r="AR53" s="2"/>
      <c r="AS53" s="2"/>
    </row>
    <row r="54" spans="1:45" x14ac:dyDescent="0.2">
      <c r="A54" s="66"/>
      <c r="B54" s="67"/>
      <c r="C54" s="2"/>
      <c r="D54" s="2"/>
      <c r="E54" s="2"/>
      <c r="F54" s="2"/>
      <c r="G54" s="2"/>
      <c r="M54" s="66">
        <v>38</v>
      </c>
      <c r="N54" s="50">
        <f t="shared" si="39"/>
        <v>244979.1</v>
      </c>
      <c r="O54" s="50">
        <f t="shared" si="40"/>
        <v>300882.75</v>
      </c>
      <c r="P54" s="50">
        <f t="shared" si="41"/>
        <v>482379.48</v>
      </c>
      <c r="Q54" s="50">
        <f t="shared" si="42"/>
        <v>409171.20000000001</v>
      </c>
      <c r="R54" s="16">
        <f t="shared" si="43"/>
        <v>1437412.53</v>
      </c>
      <c r="S54" s="2"/>
      <c r="T54" s="2"/>
      <c r="U54" s="2"/>
      <c r="V54" s="66"/>
      <c r="W54" s="66"/>
      <c r="X54" s="66"/>
      <c r="Y54" s="66"/>
      <c r="AA54" s="34" t="s">
        <v>55</v>
      </c>
      <c r="AB54" s="34"/>
      <c r="AC54" s="34"/>
      <c r="AD54" s="34"/>
      <c r="AE54" s="34"/>
      <c r="AF54" s="34"/>
      <c r="AG54" s="34"/>
      <c r="AH54" s="34"/>
      <c r="AI54" s="34"/>
      <c r="AJ54" s="66" t="s">
        <v>54</v>
      </c>
      <c r="AK54" s="66">
        <f>AB49*$AK$45+AC49*$AK$46+AD49*$AK$47+AE49*$AK$48</f>
        <v>4379.8932238556617</v>
      </c>
      <c r="AL54" s="66">
        <f t="shared" si="44"/>
        <v>729.98220397594366</v>
      </c>
      <c r="AM54" s="66"/>
      <c r="AN54" s="66"/>
      <c r="AO54" s="2"/>
      <c r="AP54" s="2"/>
      <c r="AQ54" s="2"/>
      <c r="AR54" s="2"/>
      <c r="AS54" s="2"/>
    </row>
    <row r="55" spans="1:45" x14ac:dyDescent="0.2">
      <c r="A55" s="66"/>
      <c r="B55" s="2"/>
      <c r="C55" s="2"/>
      <c r="D55" s="2"/>
      <c r="E55" s="2"/>
      <c r="F55" s="2"/>
      <c r="G55" s="2"/>
      <c r="M55" s="66">
        <v>39</v>
      </c>
      <c r="N55" s="50">
        <f t="shared" si="39"/>
        <v>239136.78</v>
      </c>
      <c r="O55" s="50">
        <f t="shared" si="40"/>
        <v>301551.75</v>
      </c>
      <c r="P55" s="50">
        <f t="shared" si="41"/>
        <v>480229.19999999995</v>
      </c>
      <c r="Q55" s="50">
        <f t="shared" si="42"/>
        <v>416665.92</v>
      </c>
      <c r="R55" s="16">
        <f t="shared" si="43"/>
        <v>1437583.65</v>
      </c>
      <c r="S55" s="2"/>
      <c r="T55" s="2"/>
      <c r="U55" s="2"/>
      <c r="V55" s="66"/>
      <c r="W55" s="66"/>
      <c r="X55" s="66"/>
      <c r="Y55" s="66"/>
      <c r="AA55" s="34"/>
      <c r="AB55" s="60"/>
      <c r="AC55" s="60"/>
      <c r="AD55" s="60"/>
      <c r="AE55" s="60"/>
      <c r="AF55" s="34"/>
      <c r="AG55" s="34"/>
      <c r="AH55" s="34"/>
      <c r="AI55" s="34"/>
      <c r="AJ55" s="66" t="s">
        <v>53</v>
      </c>
      <c r="AK55" s="66">
        <f>AB50*$AK$45+AC50*$AK$46+AD50*$AK$47+AE50*$AK$48</f>
        <v>5375.7638066082191</v>
      </c>
      <c r="AL55" s="66">
        <f t="shared" si="44"/>
        <v>895.96063443470314</v>
      </c>
      <c r="AM55" s="66"/>
      <c r="AN55" s="66"/>
      <c r="AO55" s="2"/>
      <c r="AP55" s="2"/>
      <c r="AQ55" s="2"/>
      <c r="AR55" s="2"/>
      <c r="AS55" s="2"/>
    </row>
    <row r="56" spans="1:45" x14ac:dyDescent="0.2">
      <c r="A56" s="66"/>
      <c r="B56" s="68"/>
      <c r="C56" s="69"/>
      <c r="D56" s="69"/>
      <c r="E56" s="69"/>
      <c r="F56" s="69"/>
      <c r="G56" s="69"/>
      <c r="M56" s="66">
        <v>40</v>
      </c>
      <c r="N56" s="50">
        <f t="shared" si="39"/>
        <v>176421.26167091462</v>
      </c>
      <c r="O56" s="50">
        <f t="shared" si="40"/>
        <v>278317.3048173326</v>
      </c>
      <c r="P56" s="50">
        <f t="shared" si="41"/>
        <v>343599.08353373286</v>
      </c>
      <c r="Q56" s="50">
        <f t="shared" si="42"/>
        <v>353241.31759514101</v>
      </c>
      <c r="R56" s="16">
        <f t="shared" si="43"/>
        <v>1151578.9676171211</v>
      </c>
      <c r="S56" s="2"/>
      <c r="T56" s="2"/>
      <c r="U56" s="2"/>
      <c r="V56" s="2"/>
      <c r="W56" s="2"/>
      <c r="X56" s="2"/>
      <c r="Y56" s="2"/>
      <c r="AA56" s="34"/>
      <c r="AB56" s="34" t="s">
        <v>1</v>
      </c>
      <c r="AC56" s="34" t="s">
        <v>0</v>
      </c>
      <c r="AD56" s="34" t="s">
        <v>2</v>
      </c>
      <c r="AE56" s="34" t="s">
        <v>3</v>
      </c>
      <c r="AF56" s="34"/>
      <c r="AG56" s="34"/>
      <c r="AH56" s="34"/>
      <c r="AI56" s="34"/>
      <c r="AJ56" s="2"/>
      <c r="AK56" s="2"/>
      <c r="AL56" s="2"/>
      <c r="AM56" s="2"/>
      <c r="AN56" s="2"/>
      <c r="AO56" s="2"/>
      <c r="AP56" s="2"/>
      <c r="AQ56" s="2"/>
      <c r="AR56" s="2"/>
      <c r="AS56" s="2"/>
    </row>
    <row r="57" spans="1:45" x14ac:dyDescent="0.2">
      <c r="A57" s="66"/>
      <c r="B57" s="70"/>
      <c r="C57" s="71"/>
      <c r="D57" s="38"/>
      <c r="E57" s="38" t="s">
        <v>82</v>
      </c>
      <c r="F57" s="38"/>
      <c r="G57" s="38"/>
      <c r="H57" s="38"/>
      <c r="I57" s="38"/>
      <c r="J57" s="38"/>
      <c r="M57" s="66">
        <v>41</v>
      </c>
      <c r="N57" s="50">
        <f t="shared" si="39"/>
        <v>178405.39008896746</v>
      </c>
      <c r="O57" s="50">
        <f t="shared" si="40"/>
        <v>282695.89203907287</v>
      </c>
      <c r="P57" s="50">
        <f t="shared" si="41"/>
        <v>346513.54815664241</v>
      </c>
      <c r="Q57" s="50">
        <f t="shared" si="42"/>
        <v>358153.13559189759</v>
      </c>
      <c r="R57" s="16">
        <f t="shared" si="43"/>
        <v>1165767.9658765804</v>
      </c>
      <c r="S57" s="2"/>
      <c r="T57" s="2"/>
      <c r="U57" s="2"/>
      <c r="V57" s="2"/>
      <c r="W57" s="2"/>
      <c r="X57" s="2"/>
      <c r="Y57" s="2"/>
      <c r="AA57" s="34" t="s">
        <v>51</v>
      </c>
      <c r="AB57" s="62">
        <f>AG47/AB47</f>
        <v>700884.75884681591</v>
      </c>
      <c r="AC57" s="62">
        <f>AG47/AC47</f>
        <v>921696.44163401995</v>
      </c>
      <c r="AD57" s="62">
        <f>AG47/AD47</f>
        <v>468466.30987765762</v>
      </c>
      <c r="AE57" s="62">
        <f>AG47/AE47</f>
        <v>176671.28857868415</v>
      </c>
      <c r="AF57" s="34"/>
      <c r="AG57" s="34"/>
      <c r="AH57" s="34"/>
      <c r="AI57" s="34"/>
      <c r="AJ57" s="2"/>
      <c r="AK57" s="2"/>
      <c r="AL57" s="2"/>
      <c r="AM57" s="2"/>
      <c r="AN57" s="2"/>
      <c r="AO57" s="2"/>
      <c r="AP57" s="2"/>
      <c r="AQ57" s="2"/>
      <c r="AR57" s="2"/>
      <c r="AS57" s="2"/>
    </row>
    <row r="58" spans="1:45" x14ac:dyDescent="0.2">
      <c r="A58" s="66"/>
      <c r="B58" s="70"/>
      <c r="C58" s="36"/>
      <c r="D58" s="38"/>
      <c r="E58" s="38"/>
      <c r="F58" s="38"/>
      <c r="G58" s="38"/>
      <c r="H58" s="38"/>
      <c r="I58" s="38"/>
      <c r="J58" s="38"/>
      <c r="M58" s="66">
        <v>42</v>
      </c>
      <c r="N58" s="50">
        <f t="shared" si="39"/>
        <v>180203.24361651449</v>
      </c>
      <c r="O58" s="50">
        <f t="shared" si="40"/>
        <v>283151.23378638143</v>
      </c>
      <c r="P58" s="50">
        <f t="shared" si="41"/>
        <v>349211.77166053426</v>
      </c>
      <c r="Q58" s="50">
        <f t="shared" si="42"/>
        <v>359575.10474118957</v>
      </c>
      <c r="R58" s="16">
        <f t="shared" si="43"/>
        <v>1172141.3538046198</v>
      </c>
      <c r="S58" s="2"/>
      <c r="T58" s="2"/>
      <c r="U58" s="2"/>
      <c r="V58" s="2"/>
      <c r="W58" s="2"/>
      <c r="X58" s="2"/>
      <c r="Y58" s="2"/>
      <c r="AA58" s="34" t="s">
        <v>52</v>
      </c>
      <c r="AB58" s="62">
        <f>AG48/AB48</f>
        <v>686176.40451732802</v>
      </c>
      <c r="AC58" s="62">
        <f t="shared" ref="AC58:AC60" si="45">AG48/AC48</f>
        <v>721515.1818819521</v>
      </c>
      <c r="AD58" s="62">
        <f t="shared" ref="AD58:AD60" si="46">AG48/AD48</f>
        <v>546726.69089331233</v>
      </c>
      <c r="AE58" s="62">
        <f t="shared" ref="AE58:AE60" si="47">AG48/AE48</f>
        <v>384016.57976344373</v>
      </c>
      <c r="AF58" s="34"/>
      <c r="AG58" s="34"/>
      <c r="AH58" s="34"/>
      <c r="AI58" s="34"/>
      <c r="AJ58" s="2"/>
      <c r="AK58" s="2"/>
      <c r="AL58" s="2"/>
      <c r="AM58" s="2"/>
      <c r="AN58" s="2"/>
      <c r="AO58" s="2"/>
      <c r="AP58" s="2"/>
      <c r="AQ58" s="2"/>
      <c r="AR58" s="2"/>
      <c r="AS58" s="2"/>
    </row>
    <row r="59" spans="1:45" x14ac:dyDescent="0.2">
      <c r="A59" s="66"/>
      <c r="B59" s="70"/>
      <c r="C59" s="36"/>
      <c r="D59" s="38"/>
      <c r="E59" s="38"/>
      <c r="F59" s="47" t="s">
        <v>1</v>
      </c>
      <c r="G59" s="47" t="s">
        <v>0</v>
      </c>
      <c r="H59" s="47" t="s">
        <v>2</v>
      </c>
      <c r="I59" s="47" t="s">
        <v>3</v>
      </c>
      <c r="J59" s="38"/>
      <c r="M59" s="66">
        <v>43</v>
      </c>
      <c r="N59" s="50">
        <f t="shared" si="39"/>
        <v>181493.5438578747</v>
      </c>
      <c r="O59" s="50">
        <f t="shared" si="40"/>
        <v>283930.81454380759</v>
      </c>
      <c r="P59" s="50">
        <f t="shared" si="41"/>
        <v>350374.44188164303</v>
      </c>
      <c r="Q59" s="50">
        <f t="shared" si="42"/>
        <v>358471.62891099794</v>
      </c>
      <c r="R59" s="16">
        <f t="shared" si="43"/>
        <v>1174270.4291943233</v>
      </c>
      <c r="S59" s="2"/>
      <c r="T59" s="66"/>
      <c r="U59" s="66"/>
      <c r="V59" s="66"/>
      <c r="W59" s="66"/>
      <c r="X59" s="2"/>
      <c r="Y59" s="2"/>
      <c r="AA59" s="34" t="s">
        <v>54</v>
      </c>
      <c r="AB59" s="62">
        <f>AG49/AB49</f>
        <v>1242539.3635155507</v>
      </c>
      <c r="AC59" s="62">
        <f t="shared" si="45"/>
        <v>754729.89740123053</v>
      </c>
      <c r="AD59" s="62">
        <f t="shared" si="46"/>
        <v>253993.24220549836</v>
      </c>
      <c r="AE59" s="62">
        <f t="shared" si="47"/>
        <v>236357.62713378412</v>
      </c>
      <c r="AF59" s="34"/>
      <c r="AG59" s="34"/>
      <c r="AH59" s="34"/>
      <c r="AI59" s="34"/>
      <c r="AJ59" s="37"/>
      <c r="AK59" s="2"/>
      <c r="AL59" s="36"/>
      <c r="AM59" s="36"/>
      <c r="AN59" s="36"/>
      <c r="AO59" s="36"/>
      <c r="AP59" s="37"/>
      <c r="AQ59" s="2"/>
      <c r="AR59" s="2"/>
      <c r="AS59" s="2"/>
    </row>
    <row r="60" spans="1:45" ht="17" thickBot="1" x14ac:dyDescent="0.25">
      <c r="A60" s="66"/>
      <c r="B60" s="70"/>
      <c r="C60" s="36"/>
      <c r="D60" s="38"/>
      <c r="E60" s="38" t="s">
        <v>66</v>
      </c>
      <c r="F60" s="92">
        <v>5.55</v>
      </c>
      <c r="G60" s="92">
        <v>9.1199999999999992</v>
      </c>
      <c r="H60" s="92">
        <v>26.97</v>
      </c>
      <c r="I60" s="92">
        <v>23.09</v>
      </c>
      <c r="J60" s="38"/>
      <c r="M60" s="66">
        <v>44</v>
      </c>
      <c r="N60" s="50">
        <f t="shared" si="39"/>
        <v>180885.62759000255</v>
      </c>
      <c r="O60" s="50">
        <f t="shared" si="40"/>
        <v>284549.94043335115</v>
      </c>
      <c r="P60" s="50">
        <f t="shared" si="41"/>
        <v>350405.32217528042</v>
      </c>
      <c r="Q60" s="50">
        <f t="shared" si="42"/>
        <v>360650.92327629053</v>
      </c>
      <c r="R60" s="16">
        <f t="shared" si="43"/>
        <v>1176491.8134749248</v>
      </c>
      <c r="S60" s="2"/>
      <c r="T60" s="66"/>
      <c r="U60" s="66"/>
      <c r="V60" s="66"/>
      <c r="W60" s="66"/>
      <c r="X60" s="2"/>
      <c r="Y60" s="2"/>
      <c r="AA60" s="63" t="s">
        <v>53</v>
      </c>
      <c r="AB60" s="64">
        <f t="shared" ref="AB60" si="48">AG50/AB50</f>
        <v>1083298.0407016918</v>
      </c>
      <c r="AC60" s="64">
        <f t="shared" si="45"/>
        <v>594608.67163863452</v>
      </c>
      <c r="AD60" s="64">
        <f t="shared" si="46"/>
        <v>395898.11383990914</v>
      </c>
      <c r="AE60" s="64">
        <f t="shared" si="47"/>
        <v>370281.68400888151</v>
      </c>
      <c r="AF60" s="34"/>
      <c r="AG60" s="34"/>
      <c r="AH60" s="34"/>
      <c r="AI60" s="34"/>
      <c r="AJ60" s="37"/>
      <c r="AK60" s="2"/>
      <c r="AL60" s="36"/>
      <c r="AM60" s="36"/>
      <c r="AN60" s="36"/>
      <c r="AO60" s="36"/>
      <c r="AP60" s="37"/>
      <c r="AQ60" s="2"/>
      <c r="AR60" s="2"/>
      <c r="AS60" s="2"/>
    </row>
    <row r="61" spans="1:45" x14ac:dyDescent="0.2">
      <c r="A61" s="66"/>
      <c r="B61" s="70"/>
      <c r="C61" s="36"/>
      <c r="D61" s="38"/>
      <c r="E61" s="38" t="s">
        <v>67</v>
      </c>
      <c r="F61" s="92">
        <v>0.84183830555555561</v>
      </c>
      <c r="G61" s="92">
        <v>2.0222936111111114</v>
      </c>
      <c r="H61" s="92">
        <v>15.899122222222221</v>
      </c>
      <c r="I61" s="92">
        <v>5.0653672222222221</v>
      </c>
      <c r="J61" s="38"/>
      <c r="M61" s="66">
        <v>45</v>
      </c>
      <c r="N61" s="50">
        <f t="shared" si="39"/>
        <v>179918.95953166409</v>
      </c>
      <c r="O61" s="50">
        <f t="shared" si="40"/>
        <v>284809.05694447347</v>
      </c>
      <c r="P61" s="50">
        <f t="shared" si="41"/>
        <v>347508.28681250993</v>
      </c>
      <c r="Q61" s="50">
        <f t="shared" si="42"/>
        <v>359008.70297940617</v>
      </c>
      <c r="R61" s="16">
        <f t="shared" si="43"/>
        <v>1171245.0062680535</v>
      </c>
      <c r="S61" s="2"/>
      <c r="T61" s="66"/>
      <c r="U61" s="66"/>
      <c r="V61" s="66"/>
      <c r="W61" s="66"/>
      <c r="X61" s="2"/>
      <c r="Y61" s="2"/>
      <c r="AA61" s="34"/>
      <c r="AB61" s="65">
        <f>MIN(AB57:AB60)</f>
        <v>686176.40451732802</v>
      </c>
      <c r="AC61" s="65">
        <f t="shared" ref="AC61:AD61" si="49">MIN(AC57:AC60)</f>
        <v>594608.67163863452</v>
      </c>
      <c r="AD61" s="65">
        <f t="shared" si="49"/>
        <v>253993.24220549836</v>
      </c>
      <c r="AE61" s="65">
        <f>MIN(AE57:AE60)</f>
        <v>176671.28857868415</v>
      </c>
      <c r="AF61" s="34"/>
      <c r="AG61" s="34"/>
      <c r="AH61" s="34"/>
      <c r="AI61" s="34"/>
      <c r="AJ61" s="37"/>
      <c r="AK61" s="2"/>
      <c r="AL61" s="36"/>
      <c r="AM61" s="36"/>
      <c r="AN61" s="36"/>
      <c r="AO61" s="36"/>
      <c r="AP61" s="37"/>
      <c r="AQ61" s="2"/>
      <c r="AR61" s="2"/>
      <c r="AS61" s="2"/>
    </row>
    <row r="62" spans="1:45" x14ac:dyDescent="0.2">
      <c r="A62" s="66"/>
      <c r="B62" s="70"/>
      <c r="C62" s="36"/>
      <c r="E62" s="66" t="s">
        <v>63</v>
      </c>
      <c r="F62" s="94">
        <v>4.7081616944444438</v>
      </c>
      <c r="G62" s="94">
        <v>7.0977063888888878</v>
      </c>
      <c r="H62" s="94">
        <v>11.070877777777778</v>
      </c>
      <c r="I62" s="94">
        <v>18.024632777777779</v>
      </c>
      <c r="J62" s="66"/>
      <c r="M62" s="66">
        <v>46</v>
      </c>
      <c r="N62" s="50">
        <f t="shared" si="39"/>
        <v>181122.50145874816</v>
      </c>
      <c r="O62" s="50">
        <f t="shared" si="40"/>
        <v>282772.92782186996</v>
      </c>
      <c r="P62" s="50">
        <f t="shared" si="41"/>
        <v>346575.61801676365</v>
      </c>
      <c r="Q62" s="50">
        <f t="shared" si="42"/>
        <v>355766.41477012483</v>
      </c>
      <c r="R62" s="16">
        <f t="shared" si="43"/>
        <v>1166237.4620675067</v>
      </c>
      <c r="S62" s="2"/>
      <c r="T62" s="66"/>
      <c r="U62" s="66"/>
      <c r="V62" s="66"/>
      <c r="W62" s="66"/>
      <c r="X62" s="2"/>
      <c r="Y62" s="2"/>
      <c r="AB62" s="3"/>
      <c r="AJ62" s="37"/>
      <c r="AK62" s="2"/>
      <c r="AL62" s="36"/>
      <c r="AM62" s="36"/>
      <c r="AN62" s="36"/>
      <c r="AO62" s="36"/>
      <c r="AP62" s="37"/>
      <c r="AQ62" s="2"/>
      <c r="AR62" s="2"/>
      <c r="AS62" s="2"/>
    </row>
    <row r="63" spans="1:45" x14ac:dyDescent="0.2">
      <c r="A63" s="66"/>
      <c r="B63" s="70"/>
      <c r="C63" s="36"/>
      <c r="D63" s="66"/>
      <c r="E63" s="66" t="s">
        <v>64</v>
      </c>
      <c r="F63" s="93">
        <f>0.2*F62</f>
        <v>0.94163233888888875</v>
      </c>
      <c r="G63" s="93">
        <f t="shared" ref="G63:I63" si="50">0.2*G62</f>
        <v>1.4195412777777776</v>
      </c>
      <c r="H63" s="93">
        <f t="shared" si="50"/>
        <v>2.2141755555555558</v>
      </c>
      <c r="I63" s="93">
        <f t="shared" si="50"/>
        <v>3.6049265555555561</v>
      </c>
      <c r="J63" s="66"/>
      <c r="M63" s="66">
        <v>47</v>
      </c>
      <c r="N63" s="50">
        <f t="shared" si="39"/>
        <v>185327.22153953192</v>
      </c>
      <c r="O63" s="50">
        <f t="shared" si="40"/>
        <v>289901.23387375753</v>
      </c>
      <c r="P63" s="50">
        <f t="shared" si="41"/>
        <v>353931.15332705923</v>
      </c>
      <c r="Q63" s="50">
        <f t="shared" si="42"/>
        <v>365078.26181406563</v>
      </c>
      <c r="R63" s="16">
        <f t="shared" si="43"/>
        <v>1194237.8705544143</v>
      </c>
      <c r="S63" s="2"/>
      <c r="T63" s="2"/>
      <c r="U63" s="2"/>
      <c r="V63" s="2"/>
      <c r="W63" s="2"/>
      <c r="X63" s="2"/>
      <c r="Y63" s="2"/>
      <c r="AB63" s="3"/>
      <c r="AJ63" s="2"/>
      <c r="AK63" s="2"/>
      <c r="AL63" s="2"/>
      <c r="AM63" s="2"/>
      <c r="AN63" s="2"/>
      <c r="AO63" s="2"/>
      <c r="AP63" s="2"/>
      <c r="AQ63" s="2"/>
      <c r="AR63" s="2"/>
      <c r="AS63" s="2"/>
    </row>
    <row r="64" spans="1:45" x14ac:dyDescent="0.2">
      <c r="A64" s="66"/>
      <c r="B64" s="70"/>
      <c r="C64" s="36"/>
      <c r="D64" s="66"/>
      <c r="E64" s="66" t="s">
        <v>48</v>
      </c>
      <c r="F64" s="44">
        <v>184808.13990131285</v>
      </c>
      <c r="G64" s="44">
        <v>107149.70174363474</v>
      </c>
      <c r="H64" s="44">
        <v>46833.986947876074</v>
      </c>
      <c r="I64" s="46">
        <v>19618.496540288132</v>
      </c>
      <c r="J64" s="66"/>
      <c r="M64" s="66">
        <v>48</v>
      </c>
      <c r="N64" s="50">
        <f t="shared" si="39"/>
        <v>181302.32394492807</v>
      </c>
      <c r="O64" s="50">
        <f t="shared" si="40"/>
        <v>284917.21131823584</v>
      </c>
      <c r="P64" s="50">
        <f t="shared" si="41"/>
        <v>346791.61430725135</v>
      </c>
      <c r="Q64" s="50">
        <f t="shared" si="42"/>
        <v>358281.26543312415</v>
      </c>
      <c r="R64" s="16">
        <f t="shared" si="43"/>
        <v>1171292.4150035395</v>
      </c>
      <c r="S64" s="2"/>
      <c r="T64" s="2"/>
      <c r="U64" s="2"/>
      <c r="V64" s="2"/>
      <c r="W64" s="2"/>
      <c r="X64" s="2"/>
      <c r="Y64" s="2"/>
      <c r="AB64" s="3"/>
      <c r="AJ64" s="2"/>
      <c r="AK64" s="2"/>
      <c r="AL64" s="2"/>
      <c r="AM64" s="2"/>
      <c r="AN64" s="2"/>
      <c r="AO64" s="2"/>
      <c r="AP64" s="2"/>
      <c r="AQ64" s="2"/>
      <c r="AR64" s="2"/>
      <c r="AS64" s="2"/>
    </row>
    <row r="65" spans="1:45" x14ac:dyDescent="0.2">
      <c r="A65" s="66"/>
      <c r="B65" s="70"/>
      <c r="C65" s="36"/>
      <c r="D65" s="66"/>
      <c r="E65" s="66"/>
      <c r="F65" s="66"/>
      <c r="G65" s="66"/>
      <c r="H65" s="66"/>
      <c r="I65" s="66"/>
      <c r="J65" s="66"/>
      <c r="M65" s="66">
        <v>49</v>
      </c>
      <c r="N65" s="50">
        <f t="shared" si="39"/>
        <v>181464.80589615309</v>
      </c>
      <c r="O65" s="50">
        <f t="shared" si="40"/>
        <v>285970.96703149745</v>
      </c>
      <c r="P65" s="50">
        <f t="shared" si="41"/>
        <v>345625.30668959336</v>
      </c>
      <c r="Q65" s="50">
        <f t="shared" si="42"/>
        <v>357717.90497537196</v>
      </c>
      <c r="R65" s="16">
        <f t="shared" si="43"/>
        <v>1170778.9845926159</v>
      </c>
      <c r="S65" s="108"/>
      <c r="T65" s="98"/>
      <c r="U65" s="98"/>
      <c r="V65" s="98"/>
      <c r="W65" s="98"/>
      <c r="X65" s="95"/>
      <c r="Y65" s="95"/>
      <c r="AB65" s="38">
        <v>1762</v>
      </c>
      <c r="AC65" s="38">
        <v>1707</v>
      </c>
      <c r="AD65" s="38">
        <v>1981</v>
      </c>
      <c r="AE65" s="39">
        <v>1922</v>
      </c>
      <c r="AJ65" s="2"/>
      <c r="AK65" s="2"/>
      <c r="AL65" s="2"/>
      <c r="AM65" s="2"/>
      <c r="AN65" s="2"/>
      <c r="AO65" s="2"/>
      <c r="AP65" s="2"/>
      <c r="AQ65" s="2"/>
      <c r="AR65" s="2"/>
      <c r="AS65" s="2"/>
    </row>
    <row r="66" spans="1:45" x14ac:dyDescent="0.2">
      <c r="A66" s="66"/>
      <c r="B66" s="70"/>
      <c r="C66" s="36"/>
      <c r="D66" s="66"/>
      <c r="E66" s="66" t="s">
        <v>65</v>
      </c>
      <c r="F66" s="66">
        <f>F63*F64</f>
        <v>174021.32102097818</v>
      </c>
      <c r="G66" s="66">
        <f t="shared" ref="G66:I66" si="51">G63*G64</f>
        <v>152103.42452666702</v>
      </c>
      <c r="H66" s="66">
        <f t="shared" si="51"/>
        <v>103698.66906919515</v>
      </c>
      <c r="I66" s="66">
        <f t="shared" si="51"/>
        <v>70723.239158159486</v>
      </c>
      <c r="J66" s="66"/>
      <c r="M66" s="66">
        <v>50</v>
      </c>
      <c r="N66" s="50">
        <f t="shared" si="39"/>
        <v>184521.75065087795</v>
      </c>
      <c r="O66" s="50">
        <f t="shared" si="40"/>
        <v>288755.24455773359</v>
      </c>
      <c r="P66" s="50">
        <f t="shared" si="41"/>
        <v>351404.1013436116</v>
      </c>
      <c r="Q66" s="50">
        <f t="shared" si="42"/>
        <v>362968.31180603197</v>
      </c>
      <c r="R66" s="16">
        <f t="shared" si="43"/>
        <v>1187649.4083582552</v>
      </c>
      <c r="S66" s="116"/>
      <c r="T66" s="116"/>
      <c r="U66" s="116"/>
      <c r="V66" s="116"/>
      <c r="W66" s="98"/>
      <c r="X66" s="114"/>
      <c r="Y66" s="95"/>
      <c r="AB66" s="3"/>
      <c r="AJ66" s="2"/>
      <c r="AK66" s="2"/>
      <c r="AL66" s="2"/>
      <c r="AM66" s="2"/>
      <c r="AN66" s="2"/>
      <c r="AO66" s="2"/>
      <c r="AP66" s="2"/>
      <c r="AQ66" s="2"/>
      <c r="AR66" s="2"/>
      <c r="AS66" s="2"/>
    </row>
    <row r="67" spans="1:45" x14ac:dyDescent="0.2">
      <c r="A67" s="66"/>
      <c r="B67" s="70"/>
      <c r="C67" s="36"/>
      <c r="D67" s="2"/>
      <c r="E67" s="50" t="s">
        <v>81</v>
      </c>
      <c r="F67" s="127">
        <f>F62*F64</f>
        <v>870106.605104891</v>
      </c>
      <c r="G67" s="127">
        <f t="shared" ref="G67:H67" si="52">G62*G64</f>
        <v>760517.12263333506</v>
      </c>
      <c r="H67" s="127">
        <f t="shared" si="52"/>
        <v>518493.34534597571</v>
      </c>
      <c r="I67" s="127">
        <f>I62*I64</f>
        <v>353616.19579079741</v>
      </c>
      <c r="J67" s="66"/>
      <c r="M67" s="66">
        <v>51</v>
      </c>
      <c r="N67" s="50">
        <f t="shared" si="39"/>
        <v>186376.36624120551</v>
      </c>
      <c r="O67" s="50">
        <f t="shared" si="40"/>
        <v>291004.9788542866</v>
      </c>
      <c r="P67" s="50">
        <f t="shared" si="41"/>
        <v>352601.51078036299</v>
      </c>
      <c r="Q67" s="50">
        <f t="shared" si="42"/>
        <v>364038.94267689664</v>
      </c>
      <c r="R67" s="16">
        <f t="shared" si="43"/>
        <v>1194021.7985527518</v>
      </c>
      <c r="S67" s="117"/>
      <c r="T67" s="117"/>
      <c r="U67" s="117"/>
      <c r="V67" s="117"/>
      <c r="W67" s="98"/>
      <c r="X67" s="115"/>
      <c r="Y67" s="95"/>
      <c r="AB67" s="53">
        <f>AB65/AB47</f>
        <v>544514.5260529496</v>
      </c>
      <c r="AJ67" s="2"/>
      <c r="AK67" s="2"/>
      <c r="AL67" s="2"/>
      <c r="AM67" s="2"/>
      <c r="AN67" s="2"/>
      <c r="AO67" s="2"/>
      <c r="AP67" s="2"/>
      <c r="AQ67" s="2"/>
      <c r="AR67" s="2"/>
      <c r="AS67" s="2"/>
    </row>
    <row r="68" spans="1:45" x14ac:dyDescent="0.2">
      <c r="A68" s="66"/>
      <c r="B68" s="70"/>
      <c r="C68" s="36"/>
      <c r="D68" s="36"/>
      <c r="E68" s="36"/>
      <c r="F68" s="36"/>
      <c r="G68" s="37"/>
      <c r="M68" s="66">
        <v>52</v>
      </c>
      <c r="N68" s="50">
        <f t="shared" si="39"/>
        <v>182913.59287397517</v>
      </c>
      <c r="O68" s="50">
        <f t="shared" si="40"/>
        <v>286023.74040903762</v>
      </c>
      <c r="P68" s="50">
        <f t="shared" si="41"/>
        <v>346054.12181733217</v>
      </c>
      <c r="Q68" s="50">
        <f t="shared" si="42"/>
        <v>357139.39790463832</v>
      </c>
      <c r="R68" s="16">
        <f t="shared" si="43"/>
        <v>1172130.8530049832</v>
      </c>
      <c r="S68" s="117"/>
      <c r="T68" s="117"/>
      <c r="U68" s="117"/>
      <c r="V68" s="117"/>
      <c r="W68" s="98"/>
      <c r="X68" s="115"/>
      <c r="Y68" s="95"/>
      <c r="AB68" s="53">
        <f>AC65/AB48</f>
        <v>387335.68866107106</v>
      </c>
      <c r="AJ68" s="2"/>
      <c r="AK68" s="2"/>
      <c r="AL68" s="2"/>
      <c r="AM68" s="2"/>
      <c r="AN68" s="2"/>
      <c r="AO68" s="2"/>
      <c r="AP68" s="2"/>
      <c r="AQ68" s="2"/>
      <c r="AR68" s="2"/>
      <c r="AS68" s="2"/>
    </row>
    <row r="69" spans="1:45" x14ac:dyDescent="0.2">
      <c r="A69" s="66"/>
      <c r="B69" s="70"/>
      <c r="C69" s="36"/>
      <c r="D69" s="36"/>
      <c r="E69" s="36"/>
      <c r="F69" s="36"/>
      <c r="G69" s="37"/>
      <c r="M69" s="66">
        <v>53</v>
      </c>
      <c r="N69" s="50">
        <f t="shared" si="39"/>
        <v>184067.77075272083</v>
      </c>
      <c r="O69" s="50">
        <f t="shared" si="40"/>
        <v>290426.50725572847</v>
      </c>
      <c r="P69" s="50">
        <f t="shared" si="41"/>
        <v>348100.82856257784</v>
      </c>
      <c r="Q69" s="50">
        <f t="shared" si="42"/>
        <v>362256.61193249613</v>
      </c>
      <c r="R69" s="16">
        <f t="shared" si="43"/>
        <v>1184851.7185035232</v>
      </c>
      <c r="S69" s="117"/>
      <c r="T69" s="117"/>
      <c r="U69" s="117"/>
      <c r="V69" s="117"/>
      <c r="W69" s="98"/>
      <c r="X69" s="115"/>
      <c r="Y69" s="95"/>
      <c r="AB69" s="53">
        <f>AD65/AB49</f>
        <v>930260.95205000218</v>
      </c>
      <c r="AJ69" s="2"/>
      <c r="AK69" s="2"/>
      <c r="AL69" s="2"/>
      <c r="AM69" s="2"/>
      <c r="AN69" s="2"/>
      <c r="AO69" s="2"/>
      <c r="AP69" s="2"/>
      <c r="AQ69" s="2"/>
      <c r="AR69" s="2"/>
      <c r="AS69" s="2"/>
    </row>
    <row r="70" spans="1:45" x14ac:dyDescent="0.2">
      <c r="A70" s="66"/>
      <c r="B70" s="70"/>
      <c r="C70" s="36"/>
      <c r="D70" s="36"/>
      <c r="E70" s="36"/>
      <c r="F70" s="36"/>
      <c r="G70" s="37"/>
      <c r="M70" s="66">
        <v>54</v>
      </c>
      <c r="N70" s="50">
        <f t="shared" si="39"/>
        <v>280712.68000770966</v>
      </c>
      <c r="O70" s="50">
        <f t="shared" si="40"/>
        <v>437770.83128229505</v>
      </c>
      <c r="P70" s="50">
        <f t="shared" si="41"/>
        <v>525791.60335701553</v>
      </c>
      <c r="Q70" s="50">
        <f t="shared" si="42"/>
        <v>544719.60844225518</v>
      </c>
      <c r="R70" s="16">
        <f t="shared" si="43"/>
        <v>1788994.7230892754</v>
      </c>
      <c r="S70" s="117"/>
      <c r="T70" s="117"/>
      <c r="U70" s="117"/>
      <c r="V70" s="117"/>
      <c r="W70" s="98"/>
      <c r="X70" s="115"/>
      <c r="Y70" s="95"/>
      <c r="AB70" s="53">
        <f>AE65/AB50</f>
        <v>612021.99712776358</v>
      </c>
      <c r="AJ70" s="2"/>
      <c r="AK70" s="2"/>
      <c r="AL70" s="2"/>
      <c r="AM70" s="2"/>
      <c r="AN70" s="2"/>
      <c r="AO70" s="2"/>
      <c r="AP70" s="2"/>
      <c r="AQ70" s="2"/>
      <c r="AR70" s="2"/>
      <c r="AS70" s="2"/>
    </row>
    <row r="71" spans="1:45" x14ac:dyDescent="0.2">
      <c r="A71" s="66"/>
      <c r="B71" s="70"/>
      <c r="C71" s="36"/>
      <c r="D71" s="36"/>
      <c r="E71" s="36"/>
      <c r="F71" s="36"/>
      <c r="G71" s="37"/>
      <c r="M71" s="66">
        <v>55</v>
      </c>
      <c r="N71" s="50">
        <f t="shared" si="39"/>
        <v>281889.03680261341</v>
      </c>
      <c r="O71" s="50">
        <f t="shared" si="40"/>
        <v>438728.17321299249</v>
      </c>
      <c r="P71" s="50">
        <f t="shared" si="41"/>
        <v>525365.20818647824</v>
      </c>
      <c r="Q71" s="50">
        <f t="shared" si="42"/>
        <v>543730.13236541802</v>
      </c>
      <c r="R71" s="16">
        <f t="shared" si="43"/>
        <v>1789712.5505675022</v>
      </c>
      <c r="S71" s="98"/>
      <c r="T71" s="98"/>
      <c r="U71" s="98"/>
      <c r="V71" s="98"/>
      <c r="W71" s="98"/>
      <c r="X71" s="95"/>
      <c r="Y71" s="95"/>
      <c r="AB71" s="72"/>
      <c r="AJ71" s="2"/>
      <c r="AK71" s="2"/>
      <c r="AL71" s="2"/>
      <c r="AM71" s="2"/>
      <c r="AN71" s="2"/>
      <c r="AO71" s="2"/>
      <c r="AP71" s="2"/>
      <c r="AQ71" s="2"/>
      <c r="AR71" s="2"/>
      <c r="AS71" s="2"/>
    </row>
    <row r="72" spans="1:45" x14ac:dyDescent="0.2">
      <c r="A72" s="66"/>
      <c r="B72" s="70"/>
      <c r="C72" s="36"/>
      <c r="D72" s="36"/>
      <c r="E72" s="36"/>
      <c r="F72" s="36"/>
      <c r="G72" s="37"/>
      <c r="M72" s="66">
        <v>56</v>
      </c>
      <c r="N72" s="50">
        <f t="shared" si="39"/>
        <v>280258.07363826642</v>
      </c>
      <c r="O72" s="50">
        <f t="shared" si="40"/>
        <v>438506.18537025648</v>
      </c>
      <c r="P72" s="50">
        <f t="shared" si="41"/>
        <v>524068.24799592409</v>
      </c>
      <c r="Q72" s="50">
        <f t="shared" si="42"/>
        <v>544817.05431015859</v>
      </c>
      <c r="R72" s="16">
        <f t="shared" si="43"/>
        <v>1787649.5613146054</v>
      </c>
      <c r="S72" s="2"/>
      <c r="T72" s="2"/>
      <c r="U72" s="2"/>
      <c r="V72" s="2"/>
      <c r="W72" s="2"/>
      <c r="X72" s="2"/>
      <c r="Y72" s="2"/>
      <c r="AB72" s="53">
        <f>MIN(AB67:AB70)</f>
        <v>387335.68866107106</v>
      </c>
      <c r="AJ72" s="2"/>
      <c r="AK72" s="2"/>
      <c r="AL72" s="2"/>
      <c r="AM72" s="2"/>
      <c r="AN72" s="2"/>
      <c r="AO72" s="2"/>
      <c r="AP72" s="2"/>
      <c r="AQ72" s="2"/>
      <c r="AR72" s="2"/>
      <c r="AS72" s="2"/>
    </row>
    <row r="73" spans="1:45" x14ac:dyDescent="0.2">
      <c r="A73" s="66"/>
      <c r="B73" s="70"/>
      <c r="C73" s="36"/>
      <c r="D73" s="36"/>
      <c r="E73" s="36"/>
      <c r="F73" s="36"/>
      <c r="G73" s="37"/>
      <c r="M73" s="66">
        <v>57</v>
      </c>
      <c r="N73" s="50">
        <f t="shared" si="39"/>
        <v>279922.61581199936</v>
      </c>
      <c r="O73" s="50">
        <f t="shared" si="40"/>
        <v>438933.89956963866</v>
      </c>
      <c r="P73" s="50">
        <f t="shared" si="41"/>
        <v>521749.91413241357</v>
      </c>
      <c r="Q73" s="50">
        <f t="shared" si="42"/>
        <v>543276.05811774626</v>
      </c>
      <c r="R73" s="16">
        <f t="shared" si="43"/>
        <v>1783882.4876317978</v>
      </c>
      <c r="S73" s="2"/>
      <c r="T73" s="2"/>
      <c r="U73" s="2"/>
      <c r="V73" s="2"/>
      <c r="W73" s="2"/>
      <c r="X73" s="2"/>
      <c r="Y73" s="2"/>
      <c r="AB73" s="3"/>
      <c r="AJ73" s="2"/>
      <c r="AK73" s="2"/>
      <c r="AL73" s="2"/>
      <c r="AM73" s="2"/>
      <c r="AN73" s="2"/>
      <c r="AO73" s="2"/>
      <c r="AP73" s="2"/>
      <c r="AQ73" s="2"/>
      <c r="AR73" s="2"/>
      <c r="AS73" s="2"/>
    </row>
    <row r="74" spans="1:45" x14ac:dyDescent="0.2">
      <c r="A74" s="66"/>
      <c r="B74" s="2"/>
      <c r="C74" s="2"/>
      <c r="D74" s="2"/>
      <c r="E74" s="2"/>
      <c r="F74" s="2"/>
      <c r="G74" s="2"/>
      <c r="H74" s="2"/>
      <c r="I74" s="2"/>
      <c r="J74" s="66"/>
      <c r="K74" s="2"/>
      <c r="L74" s="2"/>
      <c r="M74" s="66">
        <v>58</v>
      </c>
      <c r="N74" s="50">
        <f t="shared" si="39"/>
        <v>281381.80733210267</v>
      </c>
      <c r="O74" s="50">
        <f t="shared" si="40"/>
        <v>437904.27502685302</v>
      </c>
      <c r="P74" s="50">
        <f t="shared" si="41"/>
        <v>522988.08693749987</v>
      </c>
      <c r="Q74" s="50">
        <f t="shared" si="42"/>
        <v>542024.33159088832</v>
      </c>
      <c r="R74" s="16">
        <f t="shared" si="43"/>
        <v>1784298.5008873439</v>
      </c>
      <c r="S74" s="2"/>
      <c r="T74" s="2"/>
      <c r="U74" s="2"/>
      <c r="V74" s="2"/>
      <c r="W74" s="2"/>
      <c r="X74" s="2"/>
      <c r="Y74" s="2"/>
      <c r="AB74" s="3"/>
      <c r="AJ74" s="2"/>
      <c r="AK74" s="2"/>
      <c r="AL74" s="2"/>
      <c r="AM74" s="2"/>
      <c r="AN74" s="2"/>
      <c r="AO74" s="2"/>
      <c r="AP74" s="2"/>
      <c r="AQ74" s="2"/>
      <c r="AR74" s="2"/>
      <c r="AS74" s="2"/>
    </row>
    <row r="75" spans="1:45" x14ac:dyDescent="0.2">
      <c r="A75" s="66"/>
      <c r="B75" s="2"/>
      <c r="C75" s="2"/>
      <c r="D75" s="2"/>
      <c r="E75" s="2"/>
      <c r="F75" s="2"/>
      <c r="G75" s="2"/>
      <c r="H75" s="2"/>
      <c r="I75" s="2"/>
      <c r="J75" s="66"/>
      <c r="K75" s="2"/>
      <c r="L75" s="2"/>
      <c r="M75" s="66">
        <v>59</v>
      </c>
      <c r="N75" s="50">
        <f t="shared" si="39"/>
        <v>285074.14455109253</v>
      </c>
      <c r="O75" s="50">
        <f t="shared" si="40"/>
        <v>444124.87827714504</v>
      </c>
      <c r="P75" s="50">
        <f t="shared" si="41"/>
        <v>528928.70314211957</v>
      </c>
      <c r="Q75" s="50">
        <f t="shared" si="42"/>
        <v>549683.11153736908</v>
      </c>
      <c r="R75" s="16">
        <f t="shared" si="43"/>
        <v>1807810.8375077262</v>
      </c>
      <c r="S75" s="2"/>
      <c r="T75" s="2"/>
      <c r="U75" s="2"/>
      <c r="V75" s="2"/>
      <c r="W75" s="2"/>
      <c r="X75" s="2"/>
      <c r="Y75" s="2"/>
      <c r="AB75" s="3"/>
      <c r="AJ75" s="2"/>
      <c r="AK75" s="2"/>
      <c r="AL75" s="2"/>
      <c r="AM75" s="2"/>
      <c r="AN75" s="2"/>
      <c r="AO75" s="2"/>
      <c r="AP75" s="2"/>
      <c r="AQ75" s="2"/>
      <c r="AR75" s="2"/>
      <c r="AS75" s="2"/>
    </row>
    <row r="76" spans="1:45" x14ac:dyDescent="0.2">
      <c r="A76" s="66"/>
      <c r="B76" s="2"/>
      <c r="C76" s="68"/>
      <c r="D76" s="69"/>
      <c r="E76" s="69"/>
      <c r="K76" s="2"/>
      <c r="L76" s="2"/>
      <c r="M76" s="66">
        <v>60</v>
      </c>
      <c r="N76" s="50">
        <f t="shared" si="39"/>
        <v>0</v>
      </c>
      <c r="O76" s="50">
        <f t="shared" si="40"/>
        <v>0</v>
      </c>
      <c r="P76" s="50">
        <f t="shared" si="41"/>
        <v>0</v>
      </c>
      <c r="Q76" s="50">
        <f t="shared" si="42"/>
        <v>0</v>
      </c>
      <c r="R76" s="16">
        <f t="shared" si="43"/>
        <v>0</v>
      </c>
      <c r="S76" s="2"/>
      <c r="T76" s="2"/>
      <c r="U76" s="2"/>
      <c r="V76" s="2"/>
      <c r="W76" s="2"/>
      <c r="X76" s="2"/>
      <c r="Y76" s="2"/>
      <c r="AB76" s="3"/>
      <c r="AJ76" s="2"/>
      <c r="AK76" s="2"/>
      <c r="AL76" s="2"/>
      <c r="AM76" s="2"/>
      <c r="AN76" s="2"/>
      <c r="AO76" s="2"/>
      <c r="AP76" s="2"/>
      <c r="AQ76" s="2"/>
      <c r="AR76" s="2"/>
      <c r="AS76" s="2"/>
    </row>
    <row r="77" spans="1:45" ht="17" x14ac:dyDescent="0.2">
      <c r="A77" s="66"/>
      <c r="B77" s="2"/>
      <c r="C77" s="70"/>
      <c r="D77" s="113"/>
      <c r="E77" s="111"/>
      <c r="G77" s="7"/>
      <c r="H77" s="173" t="s">
        <v>24</v>
      </c>
      <c r="I77" s="174"/>
      <c r="K77" s="2"/>
      <c r="L77" s="2"/>
      <c r="M77" s="36"/>
      <c r="N77" s="37"/>
      <c r="O77" s="2"/>
      <c r="P77" s="66"/>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row>
    <row r="78" spans="1:45" x14ac:dyDescent="0.2">
      <c r="A78" s="66"/>
      <c r="B78" s="2"/>
      <c r="C78" s="70"/>
      <c r="D78" s="36"/>
      <c r="E78" s="110"/>
      <c r="G78" s="8" t="s">
        <v>18</v>
      </c>
      <c r="H78" s="9">
        <v>132.78</v>
      </c>
      <c r="I78" s="10" t="s">
        <v>25</v>
      </c>
      <c r="K78" s="2"/>
      <c r="L78" s="2"/>
      <c r="M78" s="36"/>
      <c r="N78" s="37"/>
      <c r="O78" s="2"/>
      <c r="P78" s="66"/>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row>
    <row r="79" spans="1:45" x14ac:dyDescent="0.2">
      <c r="A79" s="66"/>
      <c r="B79" s="2"/>
      <c r="C79" s="70"/>
      <c r="D79" s="36"/>
      <c r="E79" s="112"/>
      <c r="G79" s="8" t="s">
        <v>19</v>
      </c>
      <c r="H79" s="9">
        <v>167.25</v>
      </c>
      <c r="I79" s="10" t="s">
        <v>25</v>
      </c>
      <c r="K79" s="2"/>
      <c r="L79" s="2"/>
      <c r="M79" s="36"/>
      <c r="N79" s="37"/>
      <c r="O79" s="2"/>
      <c r="P79" s="66"/>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row>
    <row r="80" spans="1:45" x14ac:dyDescent="0.2">
      <c r="A80" s="66"/>
      <c r="B80" s="2"/>
      <c r="C80" s="70"/>
      <c r="D80" s="36"/>
      <c r="E80" s="112"/>
      <c r="G80" s="8" t="s">
        <v>20</v>
      </c>
      <c r="H80" s="9">
        <v>238.92</v>
      </c>
      <c r="I80" s="10" t="s">
        <v>25</v>
      </c>
      <c r="K80" s="2"/>
      <c r="L80" s="2"/>
      <c r="M80" s="36"/>
      <c r="N80" s="37"/>
      <c r="O80" s="2"/>
      <c r="P80" s="66"/>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row>
    <row r="81" spans="1:46" x14ac:dyDescent="0.2">
      <c r="A81" s="66"/>
      <c r="B81" s="2"/>
      <c r="C81" s="70"/>
      <c r="D81" s="36"/>
      <c r="E81" s="36"/>
      <c r="G81" s="11" t="s">
        <v>21</v>
      </c>
      <c r="H81" s="12">
        <v>202.56</v>
      </c>
      <c r="I81" s="13" t="s">
        <v>25</v>
      </c>
      <c r="K81" s="2"/>
      <c r="L81" s="2"/>
      <c r="M81" s="36"/>
      <c r="N81" s="37"/>
      <c r="O81" s="2"/>
      <c r="P81" s="66"/>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row>
    <row r="82" spans="1:46" x14ac:dyDescent="0.2">
      <c r="A82" s="66"/>
      <c r="B82" s="2"/>
      <c r="C82" s="70"/>
      <c r="D82" s="36"/>
      <c r="E82" s="36"/>
      <c r="K82" s="2"/>
      <c r="L82" s="2"/>
      <c r="M82" s="36"/>
      <c r="N82" s="37"/>
      <c r="O82" s="2"/>
      <c r="P82" s="66"/>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row>
    <row r="83" spans="1:46" x14ac:dyDescent="0.2">
      <c r="A83" s="66"/>
      <c r="B83" s="2"/>
      <c r="C83" s="70"/>
      <c r="D83" s="36"/>
      <c r="E83" s="36"/>
      <c r="K83" s="2"/>
      <c r="L83" s="2"/>
      <c r="M83" s="36"/>
      <c r="N83" s="37"/>
      <c r="O83" s="2"/>
      <c r="P83" s="66"/>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row>
    <row r="84" spans="1:46" x14ac:dyDescent="0.2">
      <c r="A84" s="66"/>
      <c r="B84" s="2"/>
      <c r="C84" s="70"/>
      <c r="D84" s="36"/>
      <c r="E84" s="111"/>
      <c r="K84" s="2"/>
      <c r="L84" s="2"/>
      <c r="M84" s="36"/>
      <c r="N84" s="37"/>
      <c r="O84" s="2"/>
      <c r="P84" s="66"/>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row>
    <row r="85" spans="1:46" x14ac:dyDescent="0.2">
      <c r="A85" s="66"/>
      <c r="B85" s="2"/>
      <c r="C85" s="70"/>
      <c r="D85" s="36"/>
      <c r="E85" s="36"/>
      <c r="F85" s="36"/>
      <c r="G85" s="36"/>
      <c r="H85" s="37"/>
      <c r="I85" s="2"/>
      <c r="J85" s="66"/>
      <c r="K85" s="2"/>
      <c r="L85" s="95"/>
      <c r="M85" s="36"/>
      <c r="N85" s="37"/>
      <c r="O85" s="2"/>
      <c r="P85" s="66"/>
      <c r="Q85" s="66"/>
      <c r="R85" s="66"/>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row>
    <row r="86" spans="1:46" x14ac:dyDescent="0.2">
      <c r="A86" s="66"/>
      <c r="B86" s="2"/>
      <c r="C86" s="70"/>
      <c r="D86" s="36"/>
      <c r="E86" s="36"/>
      <c r="F86" s="36"/>
      <c r="G86" s="36"/>
      <c r="H86" s="37"/>
      <c r="I86" s="2"/>
      <c r="J86" s="66"/>
      <c r="K86" s="2"/>
      <c r="L86" s="95"/>
      <c r="M86" s="98"/>
      <c r="N86" s="98"/>
      <c r="O86" s="98"/>
      <c r="P86" s="98"/>
      <c r="Q86" s="98"/>
      <c r="R86" s="98"/>
      <c r="S86" s="98"/>
      <c r="T86" s="98"/>
      <c r="U86" s="98"/>
      <c r="V86" s="98"/>
      <c r="W86" s="98"/>
      <c r="X86" s="98"/>
      <c r="Y86" s="98"/>
      <c r="Z86" s="98"/>
      <c r="AA86" s="98"/>
      <c r="AB86" s="98"/>
      <c r="AC86" s="98"/>
      <c r="AD86" s="98"/>
      <c r="AE86" s="98"/>
      <c r="AF86" s="98"/>
      <c r="AG86" s="98"/>
      <c r="AH86" s="98"/>
      <c r="AI86" s="98"/>
      <c r="AJ86" s="98"/>
      <c r="AK86" s="98"/>
      <c r="AL86" s="98"/>
      <c r="AM86" s="98"/>
      <c r="AN86" s="98"/>
      <c r="AO86" s="98"/>
      <c r="AP86" s="98"/>
      <c r="AQ86" s="2"/>
      <c r="AR86" s="2"/>
      <c r="AS86" s="2"/>
      <c r="AT86" s="2"/>
    </row>
    <row r="87" spans="1:46" x14ac:dyDescent="0.2">
      <c r="A87" s="66"/>
      <c r="B87" s="2"/>
      <c r="C87" s="70"/>
      <c r="D87" s="36"/>
      <c r="E87" s="36"/>
      <c r="F87" s="36"/>
      <c r="G87" s="36"/>
      <c r="H87" s="37"/>
      <c r="I87" s="2"/>
      <c r="J87" s="66"/>
      <c r="K87" s="2"/>
      <c r="L87" s="95"/>
      <c r="M87" s="2"/>
      <c r="N87" s="98"/>
      <c r="O87" s="98"/>
      <c r="P87" s="98"/>
      <c r="Q87" s="98"/>
      <c r="R87" s="98"/>
      <c r="S87" s="98"/>
      <c r="T87" s="98"/>
      <c r="U87" s="98"/>
      <c r="V87" s="98"/>
      <c r="W87" s="98"/>
      <c r="X87" s="98"/>
      <c r="Y87" s="98"/>
      <c r="Z87" s="98"/>
      <c r="AA87" s="98"/>
      <c r="AB87" s="98"/>
      <c r="AC87" s="98"/>
      <c r="AD87" s="98"/>
      <c r="AE87" s="98"/>
      <c r="AF87" s="98"/>
      <c r="AG87" s="98"/>
      <c r="AH87" s="98"/>
      <c r="AI87" s="98"/>
      <c r="AJ87" s="98"/>
      <c r="AK87" s="98"/>
      <c r="AL87" s="98"/>
      <c r="AM87" s="98"/>
      <c r="AN87" s="98"/>
      <c r="AO87" s="98"/>
      <c r="AP87" s="98"/>
      <c r="AQ87" s="2"/>
      <c r="AR87" s="2"/>
      <c r="AS87" s="2"/>
      <c r="AT87" s="2"/>
    </row>
    <row r="88" spans="1:46" x14ac:dyDescent="0.2">
      <c r="A88" s="66"/>
      <c r="B88" s="2"/>
      <c r="C88" s="70"/>
      <c r="D88" s="36"/>
      <c r="E88" s="36"/>
      <c r="F88" s="36"/>
      <c r="G88" s="36"/>
      <c r="H88" s="37"/>
      <c r="I88" s="2"/>
      <c r="J88" s="66"/>
      <c r="K88" s="2"/>
      <c r="L88" s="95"/>
      <c r="M88" s="98"/>
      <c r="N88" s="98"/>
      <c r="O88" s="98"/>
      <c r="P88" s="98"/>
      <c r="Q88" s="98"/>
      <c r="R88" s="98"/>
      <c r="S88" s="98"/>
      <c r="T88" s="2"/>
      <c r="U88" s="98"/>
      <c r="V88" s="98"/>
      <c r="W88" s="98"/>
      <c r="X88" s="98"/>
      <c r="Y88" s="98"/>
      <c r="Z88" s="98"/>
      <c r="AA88" s="98"/>
      <c r="AB88" s="2"/>
      <c r="AC88" s="98"/>
      <c r="AD88" s="98"/>
      <c r="AE88" s="98"/>
      <c r="AF88" s="98"/>
      <c r="AG88" s="98"/>
      <c r="AH88" s="98"/>
      <c r="AI88" s="98"/>
      <c r="AJ88" s="2"/>
      <c r="AK88" s="104"/>
      <c r="AL88" s="2"/>
      <c r="AM88" s="2"/>
      <c r="AN88" s="2"/>
      <c r="AO88" s="2"/>
      <c r="AP88" s="2"/>
      <c r="AQ88" s="98"/>
      <c r="AR88" s="2"/>
      <c r="AS88" s="2"/>
      <c r="AT88" s="2"/>
    </row>
    <row r="89" spans="1:46" x14ac:dyDescent="0.2">
      <c r="A89" s="2"/>
      <c r="B89" s="2"/>
      <c r="C89" s="70"/>
      <c r="D89" s="36"/>
      <c r="E89" s="36"/>
      <c r="F89" s="36"/>
      <c r="G89" s="36"/>
      <c r="H89" s="37"/>
      <c r="I89" s="2"/>
      <c r="J89" s="66"/>
      <c r="K89" s="2"/>
      <c r="L89" s="95"/>
      <c r="M89" s="98"/>
      <c r="N89" s="98"/>
      <c r="O89" s="98"/>
      <c r="P89" s="98"/>
      <c r="Q89" s="98"/>
      <c r="R89" s="98"/>
      <c r="S89" s="2"/>
      <c r="T89" s="2"/>
      <c r="U89" s="98"/>
      <c r="V89" s="98"/>
      <c r="W89" s="98"/>
      <c r="X89" s="98"/>
      <c r="Y89" s="98"/>
      <c r="Z89" s="98"/>
      <c r="AA89" s="2"/>
      <c r="AB89" s="2"/>
      <c r="AC89" s="98"/>
      <c r="AD89" s="98"/>
      <c r="AE89" s="98"/>
      <c r="AF89" s="98"/>
      <c r="AG89" s="98"/>
      <c r="AH89" s="98"/>
      <c r="AI89" s="2"/>
      <c r="AJ89" s="2"/>
      <c r="AK89" s="2"/>
      <c r="AL89" s="2"/>
      <c r="AM89" s="2"/>
      <c r="AN89" s="2"/>
      <c r="AO89" s="2"/>
      <c r="AP89" s="2"/>
      <c r="AQ89" s="2"/>
      <c r="AR89" s="2"/>
      <c r="AS89" s="2"/>
      <c r="AT89" s="2"/>
    </row>
    <row r="90" spans="1:46" x14ac:dyDescent="0.2">
      <c r="A90" s="2"/>
      <c r="B90" s="2"/>
      <c r="C90" s="70"/>
      <c r="D90" s="36"/>
      <c r="E90" s="36"/>
      <c r="F90" s="36"/>
      <c r="G90" s="36"/>
      <c r="H90" s="37"/>
      <c r="I90" s="2"/>
      <c r="J90" s="66"/>
      <c r="K90" s="2"/>
      <c r="L90" s="95"/>
      <c r="M90" s="98"/>
      <c r="N90" s="98"/>
      <c r="O90" s="98"/>
      <c r="P90" s="98"/>
      <c r="Q90" s="98"/>
      <c r="R90" s="98"/>
      <c r="S90" s="2"/>
      <c r="T90" s="2"/>
      <c r="U90" s="98"/>
      <c r="V90" s="98"/>
      <c r="W90" s="98"/>
      <c r="X90" s="98"/>
      <c r="Y90" s="98"/>
      <c r="Z90" s="98"/>
      <c r="AA90" s="2"/>
      <c r="AB90" s="2"/>
      <c r="AC90" s="98"/>
      <c r="AD90" s="98"/>
      <c r="AE90" s="98"/>
      <c r="AF90" s="98"/>
      <c r="AG90" s="98"/>
      <c r="AH90" s="98"/>
      <c r="AI90" s="2"/>
      <c r="AJ90" s="2"/>
      <c r="AK90" s="2"/>
      <c r="AL90" s="2"/>
      <c r="AM90" s="2"/>
      <c r="AN90" s="2"/>
      <c r="AO90" s="2"/>
      <c r="AP90" s="2"/>
      <c r="AQ90" s="2"/>
      <c r="AR90" s="2"/>
      <c r="AS90" s="2"/>
      <c r="AT90" s="2"/>
    </row>
    <row r="91" spans="1:46" x14ac:dyDescent="0.2">
      <c r="A91" s="2"/>
      <c r="B91" s="2"/>
      <c r="C91" s="70"/>
      <c r="D91" s="36"/>
      <c r="E91" s="36"/>
      <c r="F91" s="36"/>
      <c r="G91" s="36"/>
      <c r="H91" s="37"/>
      <c r="I91" s="2"/>
      <c r="J91" s="66"/>
      <c r="K91" s="2"/>
      <c r="L91" s="95"/>
      <c r="M91" s="98"/>
      <c r="N91" s="98"/>
      <c r="O91" s="98"/>
      <c r="P91" s="104"/>
      <c r="Q91" s="36"/>
      <c r="R91" s="98"/>
      <c r="S91" s="2"/>
      <c r="T91" s="2"/>
      <c r="U91" s="98"/>
      <c r="V91" s="98"/>
      <c r="W91" s="98"/>
      <c r="X91" s="104"/>
      <c r="Y91" s="36"/>
      <c r="Z91" s="98"/>
      <c r="AA91" s="2"/>
      <c r="AB91" s="2"/>
      <c r="AC91" s="98"/>
      <c r="AD91" s="98"/>
      <c r="AE91" s="98"/>
      <c r="AF91" s="104"/>
      <c r="AG91" s="36"/>
      <c r="AH91" s="98"/>
      <c r="AI91" s="2"/>
      <c r="AJ91" s="2"/>
      <c r="AK91" s="2"/>
      <c r="AL91" s="2"/>
      <c r="AM91" s="2"/>
      <c r="AN91" s="2"/>
      <c r="AO91" s="2"/>
      <c r="AP91" s="2"/>
      <c r="AQ91" s="2"/>
      <c r="AR91" s="2"/>
      <c r="AS91" s="2"/>
      <c r="AT91" s="2"/>
    </row>
    <row r="92" spans="1:46" x14ac:dyDescent="0.2">
      <c r="A92" s="2"/>
      <c r="B92" s="2"/>
      <c r="C92" s="70"/>
      <c r="D92" s="36"/>
      <c r="E92" s="36"/>
      <c r="F92" s="36"/>
      <c r="G92" s="36"/>
      <c r="H92" s="37"/>
      <c r="I92" s="2"/>
      <c r="J92" s="66"/>
      <c r="K92" s="2"/>
      <c r="L92" s="2"/>
      <c r="M92" s="98"/>
      <c r="N92" s="98"/>
      <c r="O92" s="98"/>
      <c r="P92" s="104"/>
      <c r="Q92" s="98"/>
      <c r="R92" s="98"/>
      <c r="S92" s="2"/>
      <c r="T92" s="2"/>
      <c r="U92" s="98"/>
      <c r="V92" s="98"/>
      <c r="W92" s="98"/>
      <c r="X92" s="104"/>
      <c r="Y92" s="98"/>
      <c r="Z92" s="98"/>
      <c r="AA92" s="2"/>
      <c r="AB92" s="2"/>
      <c r="AC92" s="98"/>
      <c r="AD92" s="98"/>
      <c r="AE92" s="98"/>
      <c r="AF92" s="104"/>
      <c r="AG92" s="98"/>
      <c r="AH92" s="98"/>
      <c r="AI92" s="2"/>
      <c r="AJ92" s="2"/>
      <c r="AK92" s="2"/>
      <c r="AL92" s="2"/>
      <c r="AM92" s="2"/>
      <c r="AN92" s="2"/>
      <c r="AO92" s="2"/>
      <c r="AP92" s="2"/>
      <c r="AQ92" s="2"/>
      <c r="AR92" s="2"/>
      <c r="AS92" s="2"/>
      <c r="AT92" s="2"/>
    </row>
    <row r="93" spans="1:46" x14ac:dyDescent="0.2">
      <c r="A93" s="2"/>
      <c r="B93" s="2"/>
      <c r="C93" s="70"/>
      <c r="D93" s="36"/>
      <c r="E93" s="36"/>
      <c r="F93" s="36"/>
      <c r="G93" s="36"/>
      <c r="H93" s="37"/>
      <c r="I93" s="2"/>
      <c r="J93" s="66"/>
      <c r="K93" s="2"/>
      <c r="L93" s="2"/>
      <c r="M93" s="98"/>
      <c r="N93" s="98"/>
      <c r="O93" s="98"/>
      <c r="P93" s="104"/>
      <c r="Q93" s="98"/>
      <c r="R93" s="98"/>
      <c r="S93" s="2"/>
      <c r="T93" s="2"/>
      <c r="U93" s="98"/>
      <c r="V93" s="98"/>
      <c r="W93" s="98"/>
      <c r="X93" s="104"/>
      <c r="Y93" s="98"/>
      <c r="Z93" s="98"/>
      <c r="AA93" s="2"/>
      <c r="AB93" s="2"/>
      <c r="AC93" s="98"/>
      <c r="AD93" s="98"/>
      <c r="AE93" s="98"/>
      <c r="AF93" s="104"/>
      <c r="AG93" s="98"/>
      <c r="AH93" s="98"/>
      <c r="AI93" s="2"/>
      <c r="AJ93" s="2"/>
      <c r="AK93" s="2"/>
      <c r="AL93" s="2"/>
      <c r="AM93" s="2"/>
      <c r="AN93" s="2"/>
      <c r="AO93" s="2"/>
      <c r="AP93" s="2"/>
      <c r="AQ93" s="2"/>
      <c r="AR93" s="2"/>
      <c r="AS93" s="2"/>
      <c r="AT93" s="2"/>
    </row>
    <row r="94" spans="1:46" x14ac:dyDescent="0.2">
      <c r="A94" s="2"/>
      <c r="B94" s="2"/>
      <c r="C94" s="70"/>
      <c r="D94" s="36"/>
      <c r="E94" s="36"/>
      <c r="F94" s="36"/>
      <c r="G94" s="36"/>
      <c r="H94" s="37"/>
      <c r="I94" s="2"/>
      <c r="J94" s="66"/>
      <c r="K94" s="2"/>
      <c r="L94" s="2"/>
      <c r="M94" s="98"/>
      <c r="N94" s="98"/>
      <c r="O94" s="98"/>
      <c r="P94" s="104"/>
      <c r="Q94" s="98"/>
      <c r="R94" s="98"/>
      <c r="S94" s="2"/>
      <c r="T94" s="2"/>
      <c r="U94" s="98"/>
      <c r="V94" s="98"/>
      <c r="W94" s="98"/>
      <c r="X94" s="104"/>
      <c r="Y94" s="98"/>
      <c r="Z94" s="98"/>
      <c r="AA94" s="2"/>
      <c r="AB94" s="2"/>
      <c r="AC94" s="98"/>
      <c r="AD94" s="98"/>
      <c r="AE94" s="98"/>
      <c r="AF94" s="104"/>
      <c r="AG94" s="98"/>
      <c r="AH94" s="98"/>
      <c r="AI94" s="2"/>
      <c r="AJ94" s="2"/>
      <c r="AK94" s="2"/>
      <c r="AL94" s="2"/>
      <c r="AM94" s="2"/>
      <c r="AN94" s="2"/>
      <c r="AO94" s="2"/>
      <c r="AP94" s="2"/>
      <c r="AQ94" s="2"/>
      <c r="AR94" s="2"/>
      <c r="AS94" s="2"/>
      <c r="AT94" s="2"/>
    </row>
    <row r="95" spans="1:46" x14ac:dyDescent="0.2">
      <c r="A95" s="2"/>
      <c r="B95" s="2"/>
      <c r="C95" s="70"/>
      <c r="D95" s="36"/>
      <c r="E95" s="36"/>
      <c r="F95" s="36"/>
      <c r="G95" s="36"/>
      <c r="H95" s="37"/>
      <c r="I95" s="2"/>
      <c r="J95" s="66"/>
      <c r="K95" s="2"/>
      <c r="L95" s="2"/>
      <c r="M95" s="98"/>
      <c r="N95" s="98"/>
      <c r="O95" s="98"/>
      <c r="P95" s="104"/>
      <c r="Q95" s="98"/>
      <c r="R95" s="98"/>
      <c r="S95" s="2"/>
      <c r="T95" s="2"/>
      <c r="U95" s="98"/>
      <c r="V95" s="98"/>
      <c r="W95" s="98"/>
      <c r="X95" s="104"/>
      <c r="Y95" s="98"/>
      <c r="Z95" s="98"/>
      <c r="AA95" s="2"/>
      <c r="AB95" s="2"/>
      <c r="AC95" s="98"/>
      <c r="AD95" s="98"/>
      <c r="AE95" s="98"/>
      <c r="AF95" s="104"/>
      <c r="AG95" s="98"/>
      <c r="AH95" s="98"/>
      <c r="AI95" s="2"/>
      <c r="AJ95" s="2"/>
      <c r="AK95" s="2"/>
      <c r="AL95" s="2"/>
      <c r="AM95" s="2"/>
      <c r="AN95" s="2"/>
      <c r="AO95" s="2"/>
      <c r="AP95" s="2"/>
      <c r="AQ95" s="2"/>
      <c r="AR95" s="2"/>
      <c r="AS95" s="2"/>
      <c r="AT95" s="2"/>
    </row>
    <row r="96" spans="1:46" x14ac:dyDescent="0.2">
      <c r="A96" s="2"/>
      <c r="B96" s="95"/>
      <c r="C96" s="98"/>
      <c r="D96" s="98"/>
      <c r="E96" s="98"/>
      <c r="F96" s="98"/>
      <c r="G96" s="98"/>
      <c r="H96" s="104"/>
      <c r="I96" s="98"/>
      <c r="J96" s="98"/>
      <c r="K96" s="98"/>
      <c r="L96" s="2"/>
      <c r="M96" s="98"/>
      <c r="N96" s="98"/>
      <c r="O96" s="98"/>
      <c r="P96" s="104"/>
      <c r="Q96" s="98"/>
      <c r="R96" s="98"/>
      <c r="S96" s="2"/>
      <c r="T96" s="2"/>
      <c r="U96" s="98"/>
      <c r="V96" s="98"/>
      <c r="W96" s="98"/>
      <c r="X96" s="104"/>
      <c r="Y96" s="98"/>
      <c r="Z96" s="98"/>
      <c r="AA96" s="2"/>
      <c r="AB96" s="2"/>
      <c r="AC96" s="98"/>
      <c r="AD96" s="98"/>
      <c r="AE96" s="98"/>
      <c r="AF96" s="104"/>
      <c r="AG96" s="98"/>
      <c r="AH96" s="98"/>
      <c r="AI96" s="2"/>
      <c r="AJ96" s="2"/>
      <c r="AK96" s="2"/>
      <c r="AL96" s="2"/>
      <c r="AM96" s="2"/>
      <c r="AN96" s="2"/>
      <c r="AO96" s="2"/>
      <c r="AP96" s="2"/>
      <c r="AQ96" s="2"/>
      <c r="AR96" s="2"/>
      <c r="AS96" s="2"/>
      <c r="AT96" s="2"/>
    </row>
    <row r="97" spans="1:46" x14ac:dyDescent="0.2">
      <c r="A97" s="2"/>
      <c r="B97" s="95"/>
      <c r="C97" s="98"/>
      <c r="D97" s="98"/>
      <c r="E97" s="98"/>
      <c r="F97" s="98"/>
      <c r="G97" s="98"/>
      <c r="H97" s="104"/>
      <c r="I97" s="98"/>
      <c r="J97" s="98"/>
      <c r="K97" s="98"/>
      <c r="L97" s="2"/>
      <c r="M97" s="98"/>
      <c r="N97" s="98"/>
      <c r="O97" s="98"/>
      <c r="P97" s="104"/>
      <c r="Q97" s="98"/>
      <c r="R97" s="98"/>
      <c r="S97" s="2"/>
      <c r="T97" s="2"/>
      <c r="U97" s="98"/>
      <c r="V97" s="98"/>
      <c r="W97" s="98"/>
      <c r="X97" s="104"/>
      <c r="Y97" s="98"/>
      <c r="Z97" s="98"/>
      <c r="AA97" s="2"/>
      <c r="AB97" s="2"/>
      <c r="AC97" s="98"/>
      <c r="AD97" s="98"/>
      <c r="AE97" s="98"/>
      <c r="AF97" s="104"/>
      <c r="AG97" s="98"/>
      <c r="AH97" s="98"/>
      <c r="AI97" s="2"/>
      <c r="AJ97" s="2"/>
      <c r="AK97" s="2"/>
      <c r="AL97" s="2"/>
      <c r="AM97" s="2"/>
      <c r="AN97" s="2"/>
      <c r="AO97" s="2"/>
      <c r="AP97" s="2"/>
      <c r="AQ97" s="2"/>
      <c r="AR97" s="2"/>
      <c r="AS97" s="2"/>
      <c r="AT97" s="2"/>
    </row>
    <row r="98" spans="1:46" x14ac:dyDescent="0.2">
      <c r="A98" s="2"/>
      <c r="B98" s="95"/>
      <c r="C98" s="98"/>
      <c r="D98" s="98"/>
      <c r="E98" s="98"/>
      <c r="F98" s="98"/>
      <c r="G98" s="98"/>
      <c r="H98" s="104"/>
      <c r="I98" s="98"/>
      <c r="J98" s="98"/>
      <c r="K98" s="98"/>
      <c r="L98" s="2"/>
      <c r="M98" s="98"/>
      <c r="N98" s="98"/>
      <c r="O98" s="98"/>
      <c r="P98" s="104"/>
      <c r="Q98" s="98"/>
      <c r="R98" s="98"/>
      <c r="S98" s="2"/>
      <c r="T98" s="2"/>
      <c r="U98" s="98"/>
      <c r="V98" s="98"/>
      <c r="W98" s="98"/>
      <c r="X98" s="104"/>
      <c r="Y98" s="98"/>
      <c r="Z98" s="98"/>
      <c r="AA98" s="2"/>
      <c r="AB98" s="2"/>
      <c r="AC98" s="98"/>
      <c r="AD98" s="98"/>
      <c r="AE98" s="98"/>
      <c r="AF98" s="104"/>
      <c r="AG98" s="98"/>
      <c r="AH98" s="98"/>
      <c r="AI98" s="2"/>
      <c r="AJ98" s="2"/>
      <c r="AK98" s="2"/>
      <c r="AL98" s="2"/>
      <c r="AM98" s="2"/>
      <c r="AN98" s="2"/>
      <c r="AO98" s="2"/>
      <c r="AP98" s="2"/>
      <c r="AQ98" s="2"/>
      <c r="AR98" s="2"/>
      <c r="AS98" s="2"/>
      <c r="AT98" s="2"/>
    </row>
    <row r="99" spans="1:46" x14ac:dyDescent="0.2">
      <c r="A99" s="2"/>
      <c r="B99" s="95"/>
      <c r="C99" s="98"/>
      <c r="D99" s="98"/>
      <c r="E99" s="98"/>
      <c r="F99" s="98"/>
      <c r="G99" s="98"/>
      <c r="H99" s="104"/>
      <c r="I99" s="98"/>
      <c r="J99" s="98"/>
      <c r="K99" s="98"/>
      <c r="L99" s="2"/>
      <c r="M99" s="98"/>
      <c r="N99" s="98"/>
      <c r="O99" s="98"/>
      <c r="P99" s="104"/>
      <c r="Q99" s="98"/>
      <c r="R99" s="98"/>
      <c r="S99" s="2"/>
      <c r="T99" s="2"/>
      <c r="U99" s="98"/>
      <c r="V99" s="98"/>
      <c r="W99" s="98"/>
      <c r="X99" s="104"/>
      <c r="Y99" s="98"/>
      <c r="Z99" s="98"/>
      <c r="AA99" s="2"/>
      <c r="AB99" s="2"/>
      <c r="AC99" s="98"/>
      <c r="AD99" s="98"/>
      <c r="AE99" s="98"/>
      <c r="AF99" s="104"/>
      <c r="AG99" s="98"/>
      <c r="AH99" s="98"/>
      <c r="AI99" s="2"/>
      <c r="AJ99" s="2"/>
      <c r="AK99" s="2"/>
      <c r="AL99" s="2"/>
      <c r="AM99" s="2"/>
      <c r="AN99" s="2"/>
      <c r="AO99" s="2"/>
      <c r="AP99" s="2"/>
      <c r="AQ99" s="2"/>
      <c r="AR99" s="2"/>
      <c r="AS99" s="2"/>
      <c r="AT99" s="2"/>
    </row>
    <row r="100" spans="1:46" x14ac:dyDescent="0.2">
      <c r="A100" s="2"/>
      <c r="B100" s="95"/>
      <c r="C100" s="98"/>
      <c r="D100" s="98"/>
      <c r="E100" s="98"/>
      <c r="F100" s="98"/>
      <c r="G100" s="98"/>
      <c r="H100" s="104"/>
      <c r="I100" s="98"/>
      <c r="J100" s="98"/>
      <c r="K100" s="98"/>
      <c r="L100" s="2"/>
      <c r="M100" s="98"/>
      <c r="N100" s="98"/>
      <c r="O100" s="98"/>
      <c r="P100" s="104"/>
      <c r="Q100" s="98"/>
      <c r="R100" s="98"/>
      <c r="S100" s="2"/>
      <c r="T100" s="2"/>
      <c r="U100" s="98"/>
      <c r="V100" s="98"/>
      <c r="W100" s="98"/>
      <c r="X100" s="104"/>
      <c r="Y100" s="98"/>
      <c r="Z100" s="98"/>
      <c r="AA100" s="2"/>
      <c r="AB100" s="2"/>
      <c r="AC100" s="98"/>
      <c r="AD100" s="98"/>
      <c r="AE100" s="98"/>
      <c r="AF100" s="104"/>
      <c r="AG100" s="98"/>
      <c r="AH100" s="98"/>
      <c r="AI100" s="2"/>
      <c r="AJ100" s="2"/>
      <c r="AK100" s="2"/>
      <c r="AL100" s="2"/>
      <c r="AM100" s="2"/>
      <c r="AN100" s="2"/>
      <c r="AO100" s="2"/>
      <c r="AP100" s="2"/>
      <c r="AQ100" s="2"/>
      <c r="AR100" s="2"/>
      <c r="AS100" s="2"/>
      <c r="AT100" s="2"/>
    </row>
    <row r="101" spans="1:46" x14ac:dyDescent="0.2">
      <c r="A101" s="2"/>
      <c r="B101" s="95"/>
      <c r="C101" s="98"/>
      <c r="D101" s="98"/>
      <c r="E101" s="98"/>
      <c r="F101" s="98"/>
      <c r="G101" s="98"/>
      <c r="H101" s="104"/>
      <c r="I101" s="98"/>
      <c r="J101" s="98"/>
      <c r="K101" s="98"/>
      <c r="L101" s="2"/>
      <c r="M101" s="98"/>
      <c r="N101" s="98"/>
      <c r="O101" s="98"/>
      <c r="P101" s="104"/>
      <c r="Q101" s="98"/>
      <c r="R101" s="98"/>
      <c r="S101" s="2"/>
      <c r="T101" s="2"/>
      <c r="U101" s="98"/>
      <c r="V101" s="98"/>
      <c r="W101" s="98"/>
      <c r="X101" s="104"/>
      <c r="Y101" s="98"/>
      <c r="Z101" s="98"/>
      <c r="AA101" s="2"/>
      <c r="AB101" s="2"/>
      <c r="AC101" s="98"/>
      <c r="AD101" s="98"/>
      <c r="AE101" s="98"/>
      <c r="AF101" s="104"/>
      <c r="AG101" s="98"/>
      <c r="AH101" s="98"/>
      <c r="AI101" s="2"/>
      <c r="AJ101" s="2"/>
      <c r="AK101" s="2"/>
      <c r="AL101" s="2"/>
      <c r="AM101" s="2"/>
      <c r="AN101" s="2"/>
      <c r="AO101" s="2"/>
      <c r="AP101" s="2"/>
      <c r="AQ101" s="2"/>
      <c r="AR101" s="2"/>
      <c r="AS101" s="2"/>
      <c r="AT101" s="2"/>
    </row>
    <row r="102" spans="1:46" x14ac:dyDescent="0.2">
      <c r="B102" s="95"/>
      <c r="C102" s="98"/>
      <c r="D102" s="98"/>
      <c r="E102" s="98"/>
      <c r="F102" s="98"/>
      <c r="G102" s="98"/>
      <c r="H102" s="104"/>
      <c r="I102" s="98"/>
      <c r="J102" s="98"/>
      <c r="K102" s="98"/>
      <c r="L102" s="2"/>
      <c r="M102" s="98"/>
      <c r="N102" s="98"/>
      <c r="O102" s="98"/>
      <c r="P102" s="104"/>
      <c r="Q102" s="98"/>
      <c r="R102" s="98"/>
      <c r="S102" s="2"/>
      <c r="T102" s="2"/>
      <c r="U102" s="98"/>
      <c r="V102" s="98"/>
      <c r="W102" s="98"/>
      <c r="X102" s="104"/>
      <c r="Y102" s="98"/>
      <c r="Z102" s="98"/>
      <c r="AA102" s="2"/>
      <c r="AB102" s="2"/>
      <c r="AC102" s="98"/>
      <c r="AD102" s="98"/>
      <c r="AE102" s="98"/>
      <c r="AF102" s="104"/>
      <c r="AG102" s="98"/>
      <c r="AH102" s="98"/>
      <c r="AI102" s="2"/>
      <c r="AJ102" s="2"/>
      <c r="AK102" s="2"/>
      <c r="AL102" s="2"/>
      <c r="AM102" s="2"/>
      <c r="AN102" s="2"/>
      <c r="AO102" s="2"/>
      <c r="AP102" s="2"/>
      <c r="AQ102" s="2"/>
      <c r="AR102" s="2"/>
      <c r="AS102" s="2"/>
      <c r="AT102" s="2"/>
    </row>
    <row r="103" spans="1:46" x14ac:dyDescent="0.2">
      <c r="B103" s="95"/>
      <c r="C103" s="98"/>
      <c r="D103" s="98"/>
      <c r="E103" s="98"/>
      <c r="F103" s="98"/>
      <c r="G103" s="98"/>
      <c r="H103" s="104"/>
      <c r="I103" s="98"/>
      <c r="J103" s="98"/>
      <c r="K103" s="98"/>
      <c r="L103" s="2"/>
      <c r="M103" s="98"/>
      <c r="N103" s="98"/>
      <c r="O103" s="98"/>
      <c r="P103" s="104"/>
      <c r="Q103" s="98"/>
      <c r="R103" s="98"/>
      <c r="S103" s="2"/>
      <c r="T103" s="2"/>
      <c r="U103" s="98"/>
      <c r="V103" s="98"/>
      <c r="W103" s="98"/>
      <c r="X103" s="104"/>
      <c r="Y103" s="98"/>
      <c r="Z103" s="98"/>
      <c r="AA103" s="2"/>
      <c r="AB103" s="2"/>
      <c r="AC103" s="98"/>
      <c r="AD103" s="98"/>
      <c r="AE103" s="98"/>
      <c r="AF103" s="104"/>
      <c r="AG103" s="98"/>
      <c r="AH103" s="98"/>
      <c r="AI103" s="2"/>
      <c r="AJ103" s="2"/>
      <c r="AK103" s="2"/>
      <c r="AL103" s="2"/>
      <c r="AM103" s="2"/>
      <c r="AN103" s="2"/>
      <c r="AO103" s="2"/>
      <c r="AP103" s="2"/>
      <c r="AQ103" s="2"/>
      <c r="AR103" s="2"/>
      <c r="AS103" s="2"/>
      <c r="AT103" s="2"/>
    </row>
    <row r="104" spans="1:46" x14ac:dyDescent="0.2">
      <c r="B104" s="95"/>
      <c r="C104" s="98"/>
      <c r="D104" s="98"/>
      <c r="E104" s="98"/>
      <c r="F104" s="98"/>
      <c r="G104" s="98"/>
      <c r="H104" s="104"/>
      <c r="I104" s="98"/>
      <c r="J104" s="98"/>
      <c r="K104" s="98"/>
      <c r="L104" s="2"/>
      <c r="M104" s="98"/>
      <c r="N104" s="98"/>
      <c r="O104" s="98"/>
      <c r="P104" s="104"/>
      <c r="Q104" s="98"/>
      <c r="R104" s="98"/>
      <c r="S104" s="2"/>
      <c r="T104" s="2"/>
      <c r="U104" s="98"/>
      <c r="V104" s="98"/>
      <c r="W104" s="98"/>
      <c r="X104" s="104"/>
      <c r="Y104" s="98"/>
      <c r="Z104" s="98"/>
      <c r="AA104" s="2"/>
      <c r="AB104" s="2"/>
      <c r="AC104" s="98"/>
      <c r="AD104" s="98"/>
      <c r="AE104" s="98"/>
      <c r="AF104" s="104"/>
      <c r="AG104" s="98"/>
      <c r="AH104" s="98"/>
      <c r="AI104" s="2"/>
      <c r="AJ104" s="2"/>
      <c r="AK104" s="2"/>
      <c r="AL104" s="2"/>
      <c r="AM104" s="2"/>
      <c r="AN104" s="2"/>
      <c r="AO104" s="2"/>
      <c r="AP104" s="2"/>
      <c r="AQ104" s="2"/>
      <c r="AR104" s="2"/>
      <c r="AS104" s="2"/>
      <c r="AT104" s="2"/>
    </row>
    <row r="105" spans="1:46" x14ac:dyDescent="0.2">
      <c r="B105" s="95"/>
      <c r="C105" s="98"/>
      <c r="D105" s="98"/>
      <c r="E105" s="98"/>
      <c r="F105" s="98"/>
      <c r="G105" s="98"/>
      <c r="H105" s="104"/>
      <c r="I105" s="98"/>
      <c r="J105" s="98"/>
      <c r="K105" s="98"/>
      <c r="L105" s="2"/>
      <c r="M105" s="98"/>
      <c r="N105" s="98"/>
      <c r="O105" s="98"/>
      <c r="P105" s="104"/>
      <c r="Q105" s="98"/>
      <c r="R105" s="98"/>
      <c r="S105" s="2"/>
      <c r="T105" s="2"/>
      <c r="U105" s="98"/>
      <c r="V105" s="98"/>
      <c r="W105" s="98"/>
      <c r="X105" s="104"/>
      <c r="Y105" s="98"/>
      <c r="Z105" s="98"/>
      <c r="AA105" s="2"/>
      <c r="AB105" s="2"/>
      <c r="AC105" s="98"/>
      <c r="AD105" s="98"/>
      <c r="AE105" s="98"/>
      <c r="AF105" s="104"/>
      <c r="AG105" s="98"/>
      <c r="AH105" s="98"/>
      <c r="AI105" s="2"/>
      <c r="AJ105" s="2"/>
      <c r="AK105" s="2"/>
      <c r="AL105" s="2"/>
      <c r="AM105" s="2"/>
      <c r="AN105" s="2"/>
      <c r="AO105" s="2"/>
      <c r="AP105" s="2"/>
      <c r="AQ105" s="2"/>
      <c r="AR105" s="2"/>
      <c r="AS105" s="2"/>
      <c r="AT105" s="2"/>
    </row>
    <row r="106" spans="1:46" x14ac:dyDescent="0.2">
      <c r="B106" s="95"/>
      <c r="C106" s="98"/>
      <c r="D106" s="98"/>
      <c r="E106" s="98"/>
      <c r="F106" s="98"/>
      <c r="G106" s="98"/>
      <c r="H106" s="104"/>
      <c r="I106" s="98"/>
      <c r="J106" s="98"/>
      <c r="K106" s="98"/>
      <c r="L106" s="2"/>
      <c r="M106" s="98"/>
      <c r="N106" s="98"/>
      <c r="O106" s="98"/>
      <c r="P106" s="104"/>
      <c r="Q106" s="98"/>
      <c r="R106" s="98"/>
      <c r="S106" s="2"/>
      <c r="T106" s="2"/>
      <c r="U106" s="98"/>
      <c r="V106" s="98"/>
      <c r="W106" s="98"/>
      <c r="X106" s="104"/>
      <c r="Y106" s="98"/>
      <c r="Z106" s="98"/>
      <c r="AA106" s="2"/>
      <c r="AB106" s="2"/>
      <c r="AC106" s="98"/>
      <c r="AD106" s="98"/>
      <c r="AE106" s="98"/>
      <c r="AF106" s="104"/>
      <c r="AG106" s="98"/>
      <c r="AH106" s="98"/>
      <c r="AI106" s="2"/>
      <c r="AJ106" s="2"/>
      <c r="AK106" s="2"/>
      <c r="AL106" s="2"/>
      <c r="AM106" s="2"/>
      <c r="AN106" s="2"/>
      <c r="AO106" s="2"/>
      <c r="AP106" s="2"/>
      <c r="AQ106" s="2"/>
      <c r="AR106" s="2"/>
      <c r="AS106" s="2"/>
      <c r="AT106" s="2"/>
    </row>
    <row r="107" spans="1:46" x14ac:dyDescent="0.2">
      <c r="B107" s="95"/>
      <c r="C107" s="98"/>
      <c r="D107" s="98"/>
      <c r="E107" s="98"/>
      <c r="F107" s="98"/>
      <c r="G107" s="98"/>
      <c r="H107" s="104"/>
      <c r="I107" s="98"/>
      <c r="J107" s="98"/>
      <c r="K107" s="98"/>
      <c r="L107" s="2"/>
      <c r="M107" s="98"/>
      <c r="N107" s="98"/>
      <c r="O107" s="98"/>
      <c r="P107" s="104"/>
      <c r="Q107" s="98"/>
      <c r="R107" s="98"/>
      <c r="S107" s="2"/>
      <c r="T107" s="2"/>
      <c r="U107" s="98"/>
      <c r="V107" s="98"/>
      <c r="W107" s="98"/>
      <c r="X107" s="104"/>
      <c r="Y107" s="98"/>
      <c r="Z107" s="98"/>
      <c r="AA107" s="2"/>
      <c r="AB107" s="2"/>
      <c r="AC107" s="98"/>
      <c r="AD107" s="98"/>
      <c r="AE107" s="98"/>
      <c r="AF107" s="104"/>
      <c r="AG107" s="98"/>
      <c r="AH107" s="98"/>
      <c r="AI107" s="2"/>
      <c r="AJ107" s="2"/>
      <c r="AK107" s="2"/>
      <c r="AL107" s="2"/>
      <c r="AM107" s="2"/>
      <c r="AN107" s="2"/>
      <c r="AO107" s="2"/>
      <c r="AP107" s="2"/>
      <c r="AQ107" s="2"/>
      <c r="AR107" s="2"/>
      <c r="AS107" s="2"/>
      <c r="AT107" s="2"/>
    </row>
    <row r="108" spans="1:46" x14ac:dyDescent="0.2">
      <c r="B108" s="95"/>
      <c r="C108" s="98"/>
      <c r="D108" s="98"/>
      <c r="E108" s="98"/>
      <c r="F108" s="98"/>
      <c r="G108" s="98"/>
      <c r="H108" s="104"/>
      <c r="I108" s="98"/>
      <c r="J108" s="98"/>
      <c r="K108" s="98"/>
      <c r="L108" s="2"/>
      <c r="M108" s="98"/>
      <c r="N108" s="98"/>
      <c r="O108" s="98"/>
      <c r="P108" s="104"/>
      <c r="Q108" s="98"/>
      <c r="R108" s="98"/>
      <c r="S108" s="2"/>
      <c r="T108" s="2"/>
      <c r="U108" s="98"/>
      <c r="V108" s="98"/>
      <c r="W108" s="98"/>
      <c r="X108" s="104"/>
      <c r="Y108" s="98"/>
      <c r="Z108" s="98"/>
      <c r="AA108" s="2"/>
      <c r="AB108" s="2"/>
      <c r="AC108" s="98"/>
      <c r="AD108" s="98"/>
      <c r="AE108" s="98"/>
      <c r="AF108" s="104"/>
      <c r="AG108" s="98"/>
      <c r="AH108" s="98"/>
      <c r="AI108" s="2"/>
      <c r="AJ108" s="2"/>
      <c r="AK108" s="2"/>
      <c r="AL108" s="2"/>
      <c r="AM108" s="2"/>
      <c r="AN108" s="2"/>
      <c r="AO108" s="2"/>
      <c r="AP108" s="2"/>
      <c r="AQ108" s="2"/>
      <c r="AR108" s="2"/>
      <c r="AS108" s="2"/>
      <c r="AT108" s="2"/>
    </row>
    <row r="109" spans="1:46" x14ac:dyDescent="0.2">
      <c r="B109" s="95"/>
      <c r="C109" s="98"/>
      <c r="D109" s="98"/>
      <c r="E109" s="98"/>
      <c r="F109" s="98"/>
      <c r="G109" s="98"/>
      <c r="H109" s="104"/>
      <c r="I109" s="98"/>
      <c r="J109" s="98"/>
      <c r="K109" s="98"/>
      <c r="L109" s="2"/>
      <c r="M109" s="98"/>
      <c r="N109" s="98"/>
      <c r="O109" s="98"/>
      <c r="P109" s="104"/>
      <c r="Q109" s="98"/>
      <c r="R109" s="98"/>
      <c r="S109" s="2"/>
      <c r="T109" s="2"/>
      <c r="U109" s="98"/>
      <c r="V109" s="98"/>
      <c r="W109" s="98"/>
      <c r="X109" s="104"/>
      <c r="Y109" s="98"/>
      <c r="Z109" s="98"/>
      <c r="AA109" s="2"/>
      <c r="AB109" s="2"/>
      <c r="AC109" s="98"/>
      <c r="AD109" s="98"/>
      <c r="AE109" s="98"/>
      <c r="AF109" s="104"/>
      <c r="AG109" s="98"/>
      <c r="AH109" s="98"/>
      <c r="AI109" s="2"/>
      <c r="AJ109" s="2"/>
      <c r="AK109" s="2"/>
      <c r="AL109" s="2"/>
      <c r="AM109" s="2"/>
      <c r="AN109" s="2"/>
      <c r="AO109" s="2"/>
      <c r="AP109" s="2"/>
      <c r="AQ109" s="2"/>
      <c r="AR109" s="2"/>
      <c r="AS109" s="2"/>
      <c r="AT109" s="2"/>
    </row>
    <row r="110" spans="1:46" x14ac:dyDescent="0.2">
      <c r="B110" s="95"/>
      <c r="C110" s="98"/>
      <c r="D110" s="98"/>
      <c r="E110" s="98"/>
      <c r="F110" s="98"/>
      <c r="G110" s="98"/>
      <c r="H110" s="104"/>
      <c r="I110" s="98"/>
      <c r="J110" s="98"/>
      <c r="K110" s="98"/>
      <c r="L110" s="2"/>
      <c r="M110" s="98"/>
      <c r="N110" s="98"/>
      <c r="O110" s="98"/>
      <c r="P110" s="104"/>
      <c r="Q110" s="98"/>
      <c r="R110" s="98"/>
      <c r="S110" s="2"/>
      <c r="T110" s="2"/>
      <c r="U110" s="98"/>
      <c r="V110" s="98"/>
      <c r="W110" s="98"/>
      <c r="X110" s="104"/>
      <c r="Y110" s="98"/>
      <c r="Z110" s="98"/>
      <c r="AA110" s="2"/>
      <c r="AB110" s="2"/>
      <c r="AC110" s="98"/>
      <c r="AD110" s="98"/>
      <c r="AE110" s="98"/>
      <c r="AF110" s="104"/>
      <c r="AG110" s="98"/>
      <c r="AH110" s="98"/>
      <c r="AI110" s="2"/>
      <c r="AJ110" s="2"/>
      <c r="AK110" s="2"/>
      <c r="AL110" s="2"/>
      <c r="AM110" s="2"/>
      <c r="AN110" s="2"/>
      <c r="AO110" s="2"/>
      <c r="AP110" s="2"/>
      <c r="AQ110" s="2"/>
      <c r="AR110" s="2"/>
      <c r="AS110" s="2"/>
      <c r="AT110" s="2"/>
    </row>
    <row r="111" spans="1:46" x14ac:dyDescent="0.2">
      <c r="B111" s="95"/>
      <c r="C111" s="98"/>
      <c r="D111" s="98"/>
      <c r="E111" s="98"/>
      <c r="F111" s="98"/>
      <c r="G111" s="98"/>
      <c r="H111" s="104"/>
      <c r="I111" s="98"/>
      <c r="J111" s="98"/>
      <c r="K111" s="98"/>
      <c r="L111" s="2"/>
      <c r="M111" s="98"/>
      <c r="N111" s="98"/>
      <c r="O111" s="98"/>
      <c r="P111" s="104"/>
      <c r="Q111" s="98"/>
      <c r="R111" s="98"/>
      <c r="S111" s="2"/>
      <c r="T111" s="2"/>
      <c r="U111" s="98"/>
      <c r="V111" s="98"/>
      <c r="W111" s="98"/>
      <c r="X111" s="104"/>
      <c r="Y111" s="98"/>
      <c r="Z111" s="98"/>
      <c r="AA111" s="2"/>
      <c r="AB111" s="2"/>
      <c r="AC111" s="98"/>
      <c r="AD111" s="98"/>
      <c r="AE111" s="98"/>
      <c r="AF111" s="104"/>
      <c r="AG111" s="98"/>
      <c r="AH111" s="98"/>
      <c r="AI111" s="2"/>
      <c r="AJ111" s="2"/>
      <c r="AK111" s="2"/>
      <c r="AL111" s="2"/>
      <c r="AM111" s="2"/>
      <c r="AN111" s="2"/>
      <c r="AO111" s="2"/>
      <c r="AP111" s="2"/>
      <c r="AQ111" s="2"/>
      <c r="AR111" s="2"/>
      <c r="AS111" s="2"/>
      <c r="AT111" s="2"/>
    </row>
    <row r="112" spans="1:46" x14ac:dyDescent="0.2">
      <c r="B112" s="95"/>
      <c r="C112" s="98"/>
      <c r="D112" s="98"/>
      <c r="E112" s="98"/>
      <c r="F112" s="98"/>
      <c r="G112" s="98"/>
      <c r="H112" s="104"/>
      <c r="I112" s="98"/>
      <c r="J112" s="98"/>
      <c r="K112" s="98"/>
      <c r="L112" s="2"/>
      <c r="M112" s="98"/>
      <c r="N112" s="98"/>
      <c r="O112" s="98"/>
      <c r="P112" s="104"/>
      <c r="Q112" s="98"/>
      <c r="R112" s="98"/>
      <c r="S112" s="2"/>
      <c r="T112" s="2"/>
      <c r="U112" s="98"/>
      <c r="V112" s="98"/>
      <c r="W112" s="98"/>
      <c r="X112" s="104"/>
      <c r="Y112" s="98"/>
      <c r="Z112" s="98"/>
      <c r="AA112" s="2"/>
      <c r="AB112" s="2"/>
      <c r="AC112" s="98"/>
      <c r="AD112" s="98"/>
      <c r="AE112" s="98"/>
      <c r="AF112" s="104"/>
      <c r="AG112" s="98"/>
      <c r="AH112" s="98"/>
      <c r="AI112" s="2"/>
      <c r="AJ112" s="2"/>
      <c r="AK112" s="2"/>
      <c r="AL112" s="2"/>
      <c r="AM112" s="2"/>
      <c r="AN112" s="2"/>
      <c r="AO112" s="2"/>
      <c r="AP112" s="2"/>
      <c r="AQ112" s="2"/>
      <c r="AR112" s="2"/>
      <c r="AS112" s="2"/>
      <c r="AT112" s="2"/>
    </row>
    <row r="113" spans="2:46" x14ac:dyDescent="0.2">
      <c r="B113" s="95"/>
      <c r="C113" s="98"/>
      <c r="D113" s="98"/>
      <c r="E113" s="98"/>
      <c r="F113" s="98"/>
      <c r="G113" s="98"/>
      <c r="H113" s="104"/>
      <c r="I113" s="98"/>
      <c r="J113" s="98"/>
      <c r="K113" s="98"/>
      <c r="L113" s="2"/>
      <c r="M113" s="98"/>
      <c r="N113" s="98"/>
      <c r="O113" s="98"/>
      <c r="P113" s="104"/>
      <c r="Q113" s="98"/>
      <c r="R113" s="98"/>
      <c r="S113" s="2"/>
      <c r="T113" s="2"/>
      <c r="U113" s="98"/>
      <c r="V113" s="98"/>
      <c r="W113" s="98"/>
      <c r="X113" s="104"/>
      <c r="Y113" s="98"/>
      <c r="Z113" s="98"/>
      <c r="AA113" s="2"/>
      <c r="AB113" s="2"/>
      <c r="AC113" s="98"/>
      <c r="AD113" s="98"/>
      <c r="AE113" s="98"/>
      <c r="AF113" s="104"/>
      <c r="AG113" s="98"/>
      <c r="AH113" s="98"/>
      <c r="AI113" s="2"/>
      <c r="AJ113" s="2"/>
      <c r="AK113" s="2"/>
      <c r="AL113" s="2"/>
      <c r="AM113" s="2"/>
      <c r="AN113" s="2"/>
      <c r="AO113" s="2"/>
      <c r="AP113" s="2"/>
      <c r="AQ113" s="2"/>
      <c r="AR113" s="2"/>
      <c r="AS113" s="2"/>
      <c r="AT113" s="2"/>
    </row>
    <row r="114" spans="2:46" x14ac:dyDescent="0.2">
      <c r="B114" s="95"/>
      <c r="C114" s="98"/>
      <c r="D114" s="98"/>
      <c r="E114" s="98"/>
      <c r="F114" s="98"/>
      <c r="G114" s="98"/>
      <c r="H114" s="104"/>
      <c r="I114" s="98"/>
      <c r="J114" s="98"/>
      <c r="K114" s="98"/>
      <c r="L114" s="2"/>
      <c r="M114" s="98"/>
      <c r="N114" s="98"/>
      <c r="O114" s="98"/>
      <c r="P114" s="104"/>
      <c r="Q114" s="98"/>
      <c r="R114" s="98"/>
      <c r="S114" s="2"/>
      <c r="T114" s="2"/>
      <c r="U114" s="98"/>
      <c r="V114" s="98"/>
      <c r="W114" s="98"/>
      <c r="X114" s="104"/>
      <c r="Y114" s="98"/>
      <c r="Z114" s="98"/>
      <c r="AA114" s="2"/>
      <c r="AB114" s="2"/>
      <c r="AC114" s="98"/>
      <c r="AD114" s="98"/>
      <c r="AE114" s="98"/>
      <c r="AF114" s="104"/>
      <c r="AG114" s="98"/>
      <c r="AH114" s="98"/>
      <c r="AI114" s="2"/>
      <c r="AJ114" s="2"/>
      <c r="AK114" s="2"/>
      <c r="AL114" s="2"/>
      <c r="AM114" s="2"/>
      <c r="AN114" s="2"/>
      <c r="AO114" s="2"/>
      <c r="AP114" s="2"/>
      <c r="AQ114" s="2"/>
      <c r="AR114" s="2"/>
      <c r="AS114" s="2"/>
      <c r="AT114" s="2"/>
    </row>
    <row r="115" spans="2:46" x14ac:dyDescent="0.2">
      <c r="B115" s="95"/>
      <c r="C115" s="98"/>
      <c r="D115" s="98"/>
      <c r="E115" s="98"/>
      <c r="F115" s="98"/>
      <c r="G115" s="98"/>
      <c r="H115" s="104"/>
      <c r="I115" s="98"/>
      <c r="J115" s="98"/>
      <c r="K115" s="98"/>
      <c r="L115" s="2"/>
      <c r="M115" s="98"/>
      <c r="N115" s="98"/>
      <c r="O115" s="98"/>
      <c r="P115" s="104"/>
      <c r="Q115" s="98"/>
      <c r="R115" s="98"/>
      <c r="S115" s="2"/>
      <c r="T115" s="2"/>
      <c r="U115" s="98"/>
      <c r="V115" s="98"/>
      <c r="W115" s="98"/>
      <c r="X115" s="104"/>
      <c r="Y115" s="98"/>
      <c r="Z115" s="98"/>
      <c r="AA115" s="2"/>
      <c r="AB115" s="2"/>
      <c r="AC115" s="98"/>
      <c r="AD115" s="98"/>
      <c r="AE115" s="98"/>
      <c r="AF115" s="104"/>
      <c r="AG115" s="98"/>
      <c r="AH115" s="98"/>
      <c r="AI115" s="2"/>
      <c r="AJ115" s="2"/>
      <c r="AK115" s="2"/>
      <c r="AL115" s="2"/>
      <c r="AM115" s="2"/>
      <c r="AN115" s="2"/>
      <c r="AO115" s="2"/>
      <c r="AP115" s="2"/>
      <c r="AQ115" s="2"/>
      <c r="AR115" s="2"/>
      <c r="AS115" s="2"/>
      <c r="AT115" s="2"/>
    </row>
    <row r="116" spans="2:46" x14ac:dyDescent="0.2">
      <c r="B116" s="95"/>
      <c r="C116" s="98"/>
      <c r="D116" s="98"/>
      <c r="E116" s="98"/>
      <c r="F116" s="98"/>
      <c r="G116" s="98"/>
      <c r="H116" s="98"/>
      <c r="I116" s="109"/>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c r="AK116" s="98"/>
      <c r="AL116" s="98"/>
      <c r="AM116" s="98"/>
      <c r="AN116" s="98"/>
      <c r="AO116" s="98"/>
      <c r="AP116" s="98"/>
      <c r="AQ116" s="2"/>
      <c r="AR116" s="2"/>
      <c r="AS116" s="2"/>
      <c r="AT116" s="2"/>
    </row>
    <row r="117" spans="2:46" x14ac:dyDescent="0.2">
      <c r="B117" s="95"/>
      <c r="C117" s="98"/>
      <c r="D117" s="98"/>
      <c r="E117" s="98"/>
      <c r="F117" s="98"/>
      <c r="G117" s="98"/>
      <c r="H117" s="98"/>
      <c r="I117" s="109"/>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c r="AK117" s="98"/>
      <c r="AL117" s="98"/>
      <c r="AM117" s="98"/>
      <c r="AN117" s="98"/>
      <c r="AO117" s="98"/>
      <c r="AP117" s="98"/>
      <c r="AQ117" s="2"/>
      <c r="AR117" s="2"/>
      <c r="AS117" s="2"/>
      <c r="AT117" s="2"/>
    </row>
    <row r="118" spans="2:46" x14ac:dyDescent="0.2">
      <c r="B118" s="95"/>
      <c r="C118" s="98"/>
      <c r="D118" s="98"/>
      <c r="E118" s="98"/>
      <c r="F118" s="98"/>
      <c r="G118" s="98"/>
      <c r="H118" s="98"/>
      <c r="I118" s="109"/>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c r="AK118" s="98"/>
      <c r="AL118" s="98"/>
      <c r="AM118" s="98"/>
      <c r="AN118" s="98"/>
      <c r="AO118" s="98"/>
      <c r="AP118" s="98"/>
      <c r="AQ118" s="2"/>
      <c r="AR118" s="2"/>
      <c r="AS118" s="2"/>
      <c r="AT118" s="2"/>
    </row>
    <row r="119" spans="2:46" x14ac:dyDescent="0.2">
      <c r="B119" s="95"/>
      <c r="C119" s="98"/>
      <c r="D119" s="98"/>
      <c r="E119" s="98"/>
      <c r="F119" s="98"/>
      <c r="G119" s="109"/>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c r="AK119" s="98"/>
      <c r="AL119" s="98"/>
      <c r="AM119" s="98"/>
      <c r="AN119" s="98"/>
      <c r="AO119" s="2"/>
      <c r="AP119" s="2"/>
      <c r="AQ119" s="2"/>
      <c r="AR119" s="2"/>
      <c r="AS119" s="2"/>
      <c r="AT119" s="2"/>
    </row>
    <row r="120" spans="2:46" x14ac:dyDescent="0.2">
      <c r="B120" s="95"/>
      <c r="C120" s="98"/>
      <c r="D120" s="98"/>
      <c r="E120" s="98"/>
      <c r="F120" s="98"/>
      <c r="G120" s="109"/>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c r="AK120" s="98"/>
      <c r="AL120" s="98"/>
      <c r="AM120" s="98"/>
      <c r="AN120" s="98"/>
      <c r="AO120" s="2"/>
      <c r="AP120" s="2"/>
      <c r="AQ120" s="2"/>
      <c r="AR120" s="2"/>
      <c r="AS120" s="2"/>
      <c r="AT120" s="2"/>
    </row>
    <row r="121" spans="2:46" x14ac:dyDescent="0.2">
      <c r="B121" s="66"/>
      <c r="C121" s="2"/>
      <c r="D121" s="2"/>
      <c r="E121" s="2"/>
      <c r="F121" s="2"/>
      <c r="G121" s="2"/>
      <c r="H121" s="2"/>
      <c r="I121" s="2"/>
      <c r="J121" s="2"/>
      <c r="K121" s="2"/>
      <c r="L121" s="66"/>
      <c r="M121" s="66"/>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row>
    <row r="122" spans="2:46" x14ac:dyDescent="0.2">
      <c r="B122" s="66"/>
      <c r="C122" s="2"/>
      <c r="D122" s="2"/>
      <c r="E122" s="2"/>
      <c r="F122" s="2"/>
      <c r="G122" s="2"/>
      <c r="H122" s="2"/>
      <c r="I122" s="2"/>
      <c r="J122" s="2"/>
      <c r="K122" s="2"/>
      <c r="L122" s="66"/>
      <c r="M122" s="66"/>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row>
    <row r="123" spans="2:46" x14ac:dyDescent="0.2">
      <c r="B123" s="66"/>
      <c r="C123" s="2"/>
      <c r="D123" s="2"/>
      <c r="E123" s="2"/>
      <c r="F123" s="2"/>
      <c r="G123" s="2"/>
      <c r="H123" s="2"/>
      <c r="I123" s="2"/>
      <c r="J123" s="2"/>
      <c r="K123" s="2"/>
      <c r="L123" s="66"/>
      <c r="M123" s="66"/>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row>
    <row r="124" spans="2:46" x14ac:dyDescent="0.2">
      <c r="B124" s="66"/>
      <c r="C124" s="2"/>
      <c r="D124" s="2"/>
      <c r="E124" s="2"/>
      <c r="F124" s="2"/>
      <c r="G124" s="2"/>
      <c r="H124" s="2"/>
      <c r="I124" s="2"/>
      <c r="J124" s="2"/>
      <c r="K124" s="2"/>
      <c r="L124" s="66"/>
      <c r="M124" s="66"/>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row>
    <row r="125" spans="2:46" x14ac:dyDescent="0.2">
      <c r="B125" s="66"/>
      <c r="C125" s="2"/>
      <c r="D125" s="2"/>
      <c r="E125" s="2"/>
      <c r="F125" s="2"/>
      <c r="G125" s="2"/>
      <c r="H125" s="2"/>
      <c r="I125" s="2"/>
      <c r="J125" s="2"/>
      <c r="K125" s="2"/>
      <c r="L125" s="66"/>
      <c r="M125" s="66"/>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row>
    <row r="126" spans="2:46" x14ac:dyDescent="0.2">
      <c r="B126" s="66"/>
      <c r="C126" s="2"/>
      <c r="D126" s="2"/>
      <c r="E126" s="2"/>
      <c r="F126" s="2"/>
      <c r="G126" s="2"/>
      <c r="H126" s="2"/>
      <c r="I126" s="2"/>
      <c r="J126" s="2"/>
      <c r="K126" s="2"/>
      <c r="L126" s="66"/>
      <c r="M126" s="66"/>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row>
    <row r="127" spans="2:46" x14ac:dyDescent="0.2">
      <c r="B127" s="66"/>
      <c r="C127" s="2"/>
      <c r="D127" s="2"/>
      <c r="E127" s="2"/>
      <c r="F127" s="2"/>
      <c r="G127" s="2"/>
      <c r="H127" s="2"/>
      <c r="I127" s="2"/>
      <c r="J127" s="2"/>
      <c r="K127" s="2"/>
      <c r="L127" s="66"/>
      <c r="M127" s="66"/>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row>
    <row r="128" spans="2:46" x14ac:dyDescent="0.2">
      <c r="B128" s="66"/>
      <c r="C128" s="2"/>
      <c r="D128" s="2"/>
      <c r="E128" s="2"/>
      <c r="F128" s="2"/>
      <c r="G128" s="2"/>
      <c r="H128" s="2"/>
      <c r="I128" s="2"/>
      <c r="J128" s="2"/>
      <c r="K128" s="2"/>
      <c r="L128" s="66"/>
      <c r="M128" s="66"/>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row>
    <row r="129" spans="2:46" x14ac:dyDescent="0.2">
      <c r="B129" s="66"/>
      <c r="C129" s="2"/>
      <c r="D129" s="2"/>
      <c r="E129" s="2"/>
      <c r="F129" s="2"/>
      <c r="G129" s="2"/>
      <c r="H129" s="2"/>
      <c r="I129" s="2"/>
      <c r="J129" s="2"/>
      <c r="K129" s="2"/>
      <c r="L129" s="66"/>
      <c r="M129" s="66"/>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row>
    <row r="130" spans="2:46" x14ac:dyDescent="0.2">
      <c r="B130" s="66"/>
      <c r="C130" s="2"/>
      <c r="D130" s="2"/>
      <c r="E130" s="2"/>
      <c r="F130" s="2"/>
      <c r="G130" s="2"/>
      <c r="H130" s="2"/>
      <c r="I130" s="2"/>
      <c r="J130" s="2"/>
      <c r="K130" s="2"/>
      <c r="L130" s="66"/>
      <c r="M130" s="66"/>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row>
    <row r="131" spans="2:46" x14ac:dyDescent="0.2">
      <c r="B131" s="66"/>
      <c r="C131" s="2"/>
      <c r="D131" s="2"/>
      <c r="E131" s="2"/>
      <c r="F131" s="2"/>
      <c r="G131" s="2"/>
      <c r="H131" s="2"/>
      <c r="I131" s="2"/>
      <c r="J131" s="2"/>
      <c r="K131" s="2"/>
      <c r="L131" s="66"/>
      <c r="M131" s="66"/>
      <c r="N131" s="2"/>
    </row>
    <row r="132" spans="2:46" x14ac:dyDescent="0.2">
      <c r="B132" s="66"/>
      <c r="C132" s="2"/>
      <c r="D132" s="2"/>
      <c r="E132" s="2"/>
      <c r="F132" s="2"/>
      <c r="G132" s="2"/>
      <c r="H132" s="2"/>
      <c r="I132" s="2"/>
      <c r="J132" s="2"/>
      <c r="K132" s="2"/>
      <c r="L132" s="66"/>
      <c r="M132" s="66"/>
      <c r="N132" s="2"/>
    </row>
    <row r="133" spans="2:46" x14ac:dyDescent="0.2">
      <c r="B133" s="66"/>
      <c r="C133" s="2"/>
      <c r="D133" s="2"/>
      <c r="E133" s="2"/>
      <c r="F133" s="2"/>
      <c r="G133" s="2"/>
      <c r="H133" s="2"/>
      <c r="I133" s="2"/>
      <c r="J133" s="2"/>
      <c r="K133" s="2"/>
      <c r="L133" s="66"/>
      <c r="M133" s="66"/>
      <c r="N133" s="2"/>
    </row>
    <row r="134" spans="2:46" x14ac:dyDescent="0.2">
      <c r="B134" s="66"/>
      <c r="C134" s="66"/>
      <c r="D134" s="66"/>
      <c r="E134" s="66"/>
      <c r="F134" s="66"/>
      <c r="G134" s="66"/>
      <c r="H134" s="66"/>
      <c r="I134" s="66"/>
      <c r="J134" s="66"/>
      <c r="K134" s="66"/>
      <c r="L134" s="66"/>
      <c r="M134" s="66"/>
      <c r="N134" s="2"/>
    </row>
    <row r="135" spans="2:46" x14ac:dyDescent="0.2">
      <c r="B135" s="66"/>
      <c r="C135" s="66"/>
      <c r="D135" s="66"/>
      <c r="E135" s="66"/>
      <c r="F135" s="66"/>
      <c r="G135" s="66"/>
      <c r="H135" s="66"/>
      <c r="I135" s="66"/>
      <c r="J135" s="66"/>
      <c r="K135" s="66"/>
      <c r="L135" s="66"/>
      <c r="M135" s="66"/>
      <c r="N135" s="2"/>
    </row>
    <row r="136" spans="2:46" x14ac:dyDescent="0.2">
      <c r="B136" s="66"/>
      <c r="C136" s="66"/>
      <c r="D136" s="66"/>
      <c r="E136" s="66"/>
      <c r="F136" s="66"/>
      <c r="G136" s="66"/>
      <c r="H136" s="66"/>
      <c r="I136" s="66"/>
      <c r="J136" s="66"/>
      <c r="K136" s="66"/>
      <c r="L136" s="66"/>
      <c r="M136" s="66"/>
      <c r="N136" s="2"/>
    </row>
    <row r="137" spans="2:46" x14ac:dyDescent="0.2">
      <c r="B137" s="66"/>
      <c r="C137" s="66"/>
      <c r="D137" s="66"/>
      <c r="E137" s="66"/>
      <c r="F137" s="66"/>
      <c r="G137" s="66"/>
      <c r="H137" s="66"/>
      <c r="I137" s="66"/>
      <c r="J137" s="66"/>
      <c r="K137" s="66"/>
      <c r="L137" s="66"/>
      <c r="M137" s="66"/>
      <c r="N137" s="2"/>
    </row>
    <row r="138" spans="2:46" x14ac:dyDescent="0.2">
      <c r="I138" s="2"/>
      <c r="J138" s="2"/>
      <c r="K138" s="2"/>
      <c r="L138" s="2"/>
      <c r="M138" s="2"/>
      <c r="N138" s="2"/>
    </row>
    <row r="139" spans="2:46" x14ac:dyDescent="0.2">
      <c r="I139" s="2"/>
      <c r="J139" s="2"/>
      <c r="K139" s="2"/>
      <c r="L139" s="2"/>
      <c r="M139" s="2"/>
      <c r="N139" s="2"/>
    </row>
    <row r="140" spans="2:46" x14ac:dyDescent="0.2">
      <c r="I140" s="2"/>
      <c r="J140" s="2"/>
      <c r="K140" s="2"/>
      <c r="L140" s="2"/>
      <c r="M140" s="2"/>
      <c r="N140" s="2"/>
    </row>
  </sheetData>
  <mergeCells count="1">
    <mergeCell ref="H77:I77"/>
  </mergeCells>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3EC3-9908-EF49-AD5D-2DB8D64DA31F}">
  <dimension ref="A1:H31"/>
  <sheetViews>
    <sheetView tabSelected="1" zoomScale="108" workbookViewId="0">
      <selection activeCell="G29" sqref="G29"/>
    </sheetView>
  </sheetViews>
  <sheetFormatPr baseColWidth="10" defaultRowHeight="16" x14ac:dyDescent="0.2"/>
  <cols>
    <col min="2" max="2" width="15.83203125" customWidth="1"/>
    <col min="3" max="3" width="12.83203125" customWidth="1"/>
    <col min="4" max="7" width="15.5" bestFit="1" customWidth="1"/>
    <col min="8" max="8" width="30" bestFit="1" customWidth="1"/>
  </cols>
  <sheetData>
    <row r="1" spans="1:8" x14ac:dyDescent="0.2">
      <c r="A1" s="3" t="s">
        <v>89</v>
      </c>
    </row>
    <row r="2" spans="1:8" ht="17" thickBot="1" x14ac:dyDescent="0.25"/>
    <row r="3" spans="1:8" x14ac:dyDescent="0.2">
      <c r="B3" t="s">
        <v>87</v>
      </c>
      <c r="C3" t="s">
        <v>88</v>
      </c>
      <c r="D3" s="160" t="s">
        <v>91</v>
      </c>
      <c r="E3" s="161" t="s">
        <v>92</v>
      </c>
      <c r="F3" s="161" t="s">
        <v>93</v>
      </c>
      <c r="G3" s="162" t="s">
        <v>94</v>
      </c>
      <c r="H3" t="s">
        <v>90</v>
      </c>
    </row>
    <row r="4" spans="1:8" x14ac:dyDescent="0.2">
      <c r="B4">
        <v>36</v>
      </c>
      <c r="C4">
        <v>43</v>
      </c>
      <c r="D4" s="163"/>
      <c r="E4" s="2"/>
      <c r="F4" s="2"/>
      <c r="G4" s="164"/>
      <c r="H4">
        <v>40</v>
      </c>
    </row>
    <row r="5" spans="1:8" x14ac:dyDescent="0.2">
      <c r="B5">
        <f>B4+1</f>
        <v>37</v>
      </c>
      <c r="C5">
        <f>C4+1</f>
        <v>44</v>
      </c>
      <c r="D5" s="163"/>
      <c r="E5" s="2"/>
      <c r="F5" s="2"/>
      <c r="G5" s="164"/>
      <c r="H5">
        <f>H4+1</f>
        <v>41</v>
      </c>
    </row>
    <row r="6" spans="1:8" x14ac:dyDescent="0.2">
      <c r="B6">
        <f t="shared" ref="B6:B23" si="0">B5+1</f>
        <v>38</v>
      </c>
      <c r="C6">
        <f t="shared" ref="C6:C23" si="1">C5+1</f>
        <v>45</v>
      </c>
      <c r="D6" s="163"/>
      <c r="E6" s="2"/>
      <c r="F6" s="2"/>
      <c r="G6" s="164"/>
      <c r="H6">
        <f t="shared" ref="H6:H23" si="2">H5+1</f>
        <v>42</v>
      </c>
    </row>
    <row r="7" spans="1:8" x14ac:dyDescent="0.2">
      <c r="B7">
        <f t="shared" si="0"/>
        <v>39</v>
      </c>
      <c r="C7">
        <f t="shared" si="1"/>
        <v>46</v>
      </c>
      <c r="D7" s="163"/>
      <c r="E7" s="2"/>
      <c r="F7" s="2"/>
      <c r="G7" s="164"/>
      <c r="H7">
        <f t="shared" si="2"/>
        <v>43</v>
      </c>
    </row>
    <row r="8" spans="1:8" x14ac:dyDescent="0.2">
      <c r="B8">
        <f t="shared" si="0"/>
        <v>40</v>
      </c>
      <c r="C8">
        <f t="shared" si="1"/>
        <v>47</v>
      </c>
      <c r="D8" s="163"/>
      <c r="E8" s="2"/>
      <c r="F8" s="2"/>
      <c r="G8" s="164"/>
      <c r="H8">
        <f t="shared" si="2"/>
        <v>44</v>
      </c>
    </row>
    <row r="9" spans="1:8" x14ac:dyDescent="0.2">
      <c r="B9">
        <f t="shared" si="0"/>
        <v>41</v>
      </c>
      <c r="C9">
        <f t="shared" si="1"/>
        <v>48</v>
      </c>
      <c r="D9" s="163"/>
      <c r="E9" s="2"/>
      <c r="F9" s="2"/>
      <c r="G9" s="164"/>
      <c r="H9">
        <f t="shared" si="2"/>
        <v>45</v>
      </c>
    </row>
    <row r="10" spans="1:8" x14ac:dyDescent="0.2">
      <c r="B10">
        <f t="shared" si="0"/>
        <v>42</v>
      </c>
      <c r="C10">
        <f t="shared" si="1"/>
        <v>49</v>
      </c>
      <c r="D10" s="163"/>
      <c r="E10" s="2"/>
      <c r="F10" s="2"/>
      <c r="G10" s="164"/>
      <c r="H10">
        <f t="shared" si="2"/>
        <v>46</v>
      </c>
    </row>
    <row r="11" spans="1:8" x14ac:dyDescent="0.2">
      <c r="B11">
        <f t="shared" si="0"/>
        <v>43</v>
      </c>
      <c r="C11">
        <f t="shared" si="1"/>
        <v>50</v>
      </c>
      <c r="D11" s="163"/>
      <c r="E11" s="2"/>
      <c r="F11" s="2"/>
      <c r="G11" s="164"/>
      <c r="H11">
        <f t="shared" si="2"/>
        <v>47</v>
      </c>
    </row>
    <row r="12" spans="1:8" x14ac:dyDescent="0.2">
      <c r="B12">
        <f t="shared" si="0"/>
        <v>44</v>
      </c>
      <c r="C12">
        <f t="shared" si="1"/>
        <v>51</v>
      </c>
      <c r="D12" s="163"/>
      <c r="E12" s="2"/>
      <c r="F12" s="2"/>
      <c r="G12" s="164"/>
      <c r="H12">
        <f t="shared" si="2"/>
        <v>48</v>
      </c>
    </row>
    <row r="13" spans="1:8" x14ac:dyDescent="0.2">
      <c r="B13">
        <f t="shared" si="0"/>
        <v>45</v>
      </c>
      <c r="C13">
        <f t="shared" si="1"/>
        <v>52</v>
      </c>
      <c r="D13" s="163"/>
      <c r="E13" s="2"/>
      <c r="F13" s="2"/>
      <c r="G13" s="164"/>
      <c r="H13">
        <f t="shared" si="2"/>
        <v>49</v>
      </c>
    </row>
    <row r="14" spans="1:8" x14ac:dyDescent="0.2">
      <c r="B14">
        <f t="shared" si="0"/>
        <v>46</v>
      </c>
      <c r="C14">
        <f t="shared" si="1"/>
        <v>53</v>
      </c>
      <c r="D14" s="163"/>
      <c r="E14" s="2"/>
      <c r="F14" s="2"/>
      <c r="G14" s="164"/>
      <c r="H14">
        <f t="shared" si="2"/>
        <v>50</v>
      </c>
    </row>
    <row r="15" spans="1:8" x14ac:dyDescent="0.2">
      <c r="B15">
        <f t="shared" si="0"/>
        <v>47</v>
      </c>
      <c r="C15">
        <f t="shared" si="1"/>
        <v>54</v>
      </c>
      <c r="D15" s="163"/>
      <c r="E15" s="2"/>
      <c r="F15" s="2"/>
      <c r="G15" s="164"/>
      <c r="H15">
        <f t="shared" si="2"/>
        <v>51</v>
      </c>
    </row>
    <row r="16" spans="1:8" x14ac:dyDescent="0.2">
      <c r="B16">
        <f t="shared" si="0"/>
        <v>48</v>
      </c>
      <c r="C16">
        <f t="shared" si="1"/>
        <v>55</v>
      </c>
      <c r="D16" s="163"/>
      <c r="E16" s="2"/>
      <c r="F16" s="2"/>
      <c r="G16" s="164"/>
      <c r="H16">
        <f t="shared" si="2"/>
        <v>52</v>
      </c>
    </row>
    <row r="17" spans="2:8" x14ac:dyDescent="0.2">
      <c r="B17">
        <f t="shared" si="0"/>
        <v>49</v>
      </c>
      <c r="C17">
        <f t="shared" si="1"/>
        <v>56</v>
      </c>
      <c r="D17" s="163"/>
      <c r="E17" s="2"/>
      <c r="F17" s="2"/>
      <c r="G17" s="164"/>
      <c r="H17">
        <f t="shared" si="2"/>
        <v>53</v>
      </c>
    </row>
    <row r="18" spans="2:8" x14ac:dyDescent="0.2">
      <c r="B18">
        <f t="shared" si="0"/>
        <v>50</v>
      </c>
      <c r="C18">
        <f t="shared" si="1"/>
        <v>57</v>
      </c>
      <c r="D18" s="163"/>
      <c r="E18" s="2"/>
      <c r="F18" s="2"/>
      <c r="G18" s="164"/>
      <c r="H18">
        <f t="shared" si="2"/>
        <v>54</v>
      </c>
    </row>
    <row r="19" spans="2:8" x14ac:dyDescent="0.2">
      <c r="B19">
        <f t="shared" si="0"/>
        <v>51</v>
      </c>
      <c r="C19">
        <f>C18+1</f>
        <v>58</v>
      </c>
      <c r="D19" s="163"/>
      <c r="E19" s="2"/>
      <c r="F19" s="2"/>
      <c r="G19" s="164"/>
      <c r="H19">
        <f t="shared" si="2"/>
        <v>55</v>
      </c>
    </row>
    <row r="20" spans="2:8" x14ac:dyDescent="0.2">
      <c r="B20">
        <f t="shared" si="0"/>
        <v>52</v>
      </c>
      <c r="C20">
        <f t="shared" si="1"/>
        <v>59</v>
      </c>
      <c r="D20" s="163"/>
      <c r="E20" s="2"/>
      <c r="F20" s="2"/>
      <c r="G20" s="164"/>
      <c r="H20">
        <f t="shared" si="2"/>
        <v>56</v>
      </c>
    </row>
    <row r="21" spans="2:8" x14ac:dyDescent="0.2">
      <c r="B21">
        <f t="shared" si="0"/>
        <v>53</v>
      </c>
      <c r="C21">
        <f t="shared" si="1"/>
        <v>60</v>
      </c>
      <c r="D21" s="163"/>
      <c r="E21" s="2"/>
      <c r="F21" s="2"/>
      <c r="G21" s="164"/>
      <c r="H21">
        <f t="shared" si="2"/>
        <v>57</v>
      </c>
    </row>
    <row r="22" spans="2:8" x14ac:dyDescent="0.2">
      <c r="B22">
        <f t="shared" si="0"/>
        <v>54</v>
      </c>
      <c r="C22">
        <f t="shared" si="1"/>
        <v>61</v>
      </c>
      <c r="D22" s="163"/>
      <c r="E22" s="2"/>
      <c r="F22" s="2"/>
      <c r="G22" s="164"/>
      <c r="H22">
        <f t="shared" si="2"/>
        <v>58</v>
      </c>
    </row>
    <row r="23" spans="2:8" ht="17" thickBot="1" x14ac:dyDescent="0.25">
      <c r="B23">
        <f t="shared" si="0"/>
        <v>55</v>
      </c>
      <c r="C23">
        <f t="shared" si="1"/>
        <v>62</v>
      </c>
      <c r="D23" s="165"/>
      <c r="E23" s="166"/>
      <c r="F23" s="166"/>
      <c r="G23" s="167"/>
      <c r="H23">
        <f t="shared" si="2"/>
        <v>59</v>
      </c>
    </row>
    <row r="24" spans="2:8" x14ac:dyDescent="0.2">
      <c r="G24" s="2"/>
    </row>
    <row r="25" spans="2:8" x14ac:dyDescent="0.2">
      <c r="G25" s="2"/>
    </row>
    <row r="26" spans="2:8" x14ac:dyDescent="0.2">
      <c r="G26" s="2"/>
    </row>
    <row r="27" spans="2:8" x14ac:dyDescent="0.2">
      <c r="G27" s="2"/>
    </row>
    <row r="28" spans="2:8" x14ac:dyDescent="0.2">
      <c r="G28" s="2"/>
    </row>
    <row r="29" spans="2:8" x14ac:dyDescent="0.2">
      <c r="G29" s="2"/>
    </row>
    <row r="30" spans="2:8" x14ac:dyDescent="0.2">
      <c r="G30" s="2"/>
    </row>
    <row r="31" spans="2:8" x14ac:dyDescent="0.2">
      <c r="G3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Values during game</vt:lpstr>
      <vt:lpstr>Additional Calculation</vt:lpstr>
      <vt:lpstr>Master_Sheet</vt:lpstr>
      <vt:lpstr>Ingame demand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Zeena Jaber</cp:lastModifiedBy>
  <dcterms:created xsi:type="dcterms:W3CDTF">2020-09-16T09:42:35Z</dcterms:created>
  <dcterms:modified xsi:type="dcterms:W3CDTF">2021-09-19T15:00:26Z</dcterms:modified>
</cp:coreProperties>
</file>