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zeenajaber/Zeena Doc's/FS/Academic/Semester 3/Managerial Accounting/Business Game/Decision Paper BS/"/>
    </mc:Choice>
  </mc:AlternateContent>
  <xr:revisionPtr revIDLastSave="0" documentId="13_ncr:1_{C7324487-9E02-3441-AE37-AD6D17A65B35}" xr6:coauthVersionLast="47" xr6:coauthVersionMax="47" xr10:uidLastSave="{00000000-0000-0000-0000-000000000000}"/>
  <bookViews>
    <workbookView xWindow="0" yWindow="0" windowWidth="28800" windowHeight="18000" firstSheet="1" activeTab="5" xr2:uid="{00000000-000D-0000-FFFF-FFFF00000000}"/>
  </bookViews>
  <sheets>
    <sheet name="Information " sheetId="1" r:id="rId1"/>
    <sheet name="Master Data" sheetId="2" r:id="rId2"/>
    <sheet name="Spokesman perspective data" sheetId="8" r:id="rId3"/>
    <sheet name="Performance &amp; Costing" sheetId="5" r:id="rId4"/>
    <sheet name=" Demand &amp; Service Quality" sheetId="3" r:id="rId5"/>
    <sheet name="Supply" sheetId="7" r:id="rId6"/>
    <sheet name="Capacity" sheetId="10" r:id="rId7"/>
    <sheet name="Capacity manager data" sheetId="9" r:id="rId8"/>
    <sheet name="Sheet6" sheetId="11" r:id="rId9"/>
  </sheets>
  <definedNames>
    <definedName name="_xlchart.v1.0" hidden="1">' Demand &amp; Service Quality'!$A$6</definedName>
    <definedName name="_xlchart.v1.1" hidden="1">' Demand &amp; Service Quality'!$A$7</definedName>
    <definedName name="_xlchart.v1.2" hidden="1">' Demand &amp; Service Quality'!$B$6:$BC$6</definedName>
    <definedName name="_xlchart.v1.3" hidden="1">' Demand &amp; Service Quality'!$B$7:$BC$7</definedName>
    <definedName name="_xlchart.v1.4" hidden="1">' Demand &amp; Service Quality'!$A$6</definedName>
    <definedName name="_xlchart.v1.5" hidden="1">' Demand &amp; Service Quality'!$A$7</definedName>
    <definedName name="_xlchart.v1.6" hidden="1">' Demand &amp; Service Quality'!$B$6:$BC$6</definedName>
    <definedName name="_xlchart.v1.7" hidden="1">' Demand &amp; Service Quality'!$B$7:$BC$7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1" i="3" l="1"/>
  <c r="U9" i="3"/>
  <c r="V9" i="3"/>
  <c r="W9" i="3"/>
  <c r="X9" i="3"/>
  <c r="Y9" i="3"/>
  <c r="Z9" i="3"/>
  <c r="AA9" i="3"/>
  <c r="AB9" i="3"/>
  <c r="AC9" i="3"/>
  <c r="AD9" i="3"/>
  <c r="AE9" i="3"/>
  <c r="T9" i="3"/>
  <c r="U8" i="3"/>
  <c r="V8" i="3"/>
  <c r="W8" i="3"/>
  <c r="X8" i="3"/>
  <c r="Y8" i="3"/>
  <c r="Z8" i="3"/>
  <c r="AA8" i="3"/>
  <c r="AB8" i="3"/>
  <c r="AC8" i="3"/>
  <c r="AD8" i="3"/>
  <c r="AE8" i="3"/>
  <c r="T8" i="3"/>
  <c r="C8" i="3" l="1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8" i="3"/>
  <c r="AC16" i="3"/>
  <c r="C6" i="5"/>
  <c r="C7" i="5" s="1"/>
  <c r="C9" i="5" s="1"/>
  <c r="D6" i="5"/>
  <c r="D7" i="5" s="1"/>
  <c r="D9" i="5" s="1"/>
  <c r="E6" i="5"/>
  <c r="E7" i="5" s="1"/>
  <c r="E9" i="5" s="1"/>
  <c r="B6" i="5"/>
  <c r="B7" i="5" s="1"/>
  <c r="B9" i="5" s="1"/>
  <c r="F25" i="5"/>
  <c r="F28" i="5" s="1"/>
  <c r="G25" i="5"/>
  <c r="G28" i="5" s="1"/>
  <c r="E25" i="5"/>
  <c r="E28" i="5" s="1"/>
  <c r="D25" i="5"/>
  <c r="D28" i="5" s="1"/>
  <c r="AF7" i="3"/>
  <c r="AG7" i="3" s="1"/>
  <c r="AH7" i="3" s="1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 s="1"/>
  <c r="AW11" i="3"/>
  <c r="AX11" i="3" s="1"/>
  <c r="AI7" i="3" l="1"/>
  <c r="F14" i="2"/>
  <c r="G14" i="2" s="1"/>
  <c r="F15" i="2"/>
  <c r="G15" i="2" s="1"/>
  <c r="E14" i="2"/>
  <c r="E15" i="2"/>
  <c r="E16" i="2"/>
  <c r="F16" i="2" s="1"/>
  <c r="G16" i="2" s="1"/>
  <c r="E13" i="2"/>
  <c r="F13" i="2" s="1"/>
  <c r="G13" i="2" s="1"/>
  <c r="AY11" i="3"/>
  <c r="AZ11" i="3"/>
  <c r="BA11" i="3" s="1"/>
  <c r="BB11" i="3"/>
  <c r="BC11" i="3" s="1"/>
  <c r="AJ7" i="3" l="1"/>
  <c r="AK7" i="3" s="1"/>
  <c r="AL7" i="3" l="1"/>
  <c r="AM7" i="3" s="1"/>
  <c r="AN7" i="3" l="1"/>
  <c r="AO7" i="3" l="1"/>
  <c r="AP7" i="3" l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</calcChain>
</file>

<file path=xl/sharedStrings.xml><?xml version="1.0" encoding="utf-8"?>
<sst xmlns="http://schemas.openxmlformats.org/spreadsheetml/2006/main" count="246" uniqueCount="182">
  <si>
    <t xml:space="preserve">Infos &amp; Formulas from slides </t>
  </si>
  <si>
    <t>Master Data</t>
  </si>
  <si>
    <r>
      <rPr>
        <b/>
        <sz val="10"/>
        <color theme="1"/>
        <rFont val="Calibri"/>
        <family val="2"/>
        <scheme val="minor"/>
      </rPr>
      <t>prices are set</t>
    </r>
    <r>
      <rPr>
        <sz val="10"/>
        <color theme="1"/>
        <rFont val="Calibri"/>
        <family val="2"/>
        <scheme val="minor"/>
      </rPr>
      <t xml:space="preserve">, no influencce on pricing, bur </t>
    </r>
    <r>
      <rPr>
        <b/>
        <sz val="10"/>
        <color theme="1"/>
        <rFont val="Calibri"/>
        <family val="2"/>
        <scheme val="minor"/>
      </rPr>
      <t>OLIGOPOLISTIC</t>
    </r>
    <r>
      <rPr>
        <sz val="10"/>
        <color theme="1"/>
        <rFont val="Calibri"/>
        <family val="2"/>
        <scheme val="minor"/>
      </rPr>
      <t xml:space="preserve"> market ==&gt; performance of others </t>
    </r>
    <r>
      <rPr>
        <b/>
        <sz val="10"/>
        <color theme="1"/>
        <rFont val="Calibri"/>
        <family val="2"/>
        <scheme val="minor"/>
      </rPr>
      <t>impacts</t>
    </r>
    <r>
      <rPr>
        <sz val="10"/>
        <color theme="1"/>
        <rFont val="Calibri"/>
        <family val="2"/>
        <scheme val="minor"/>
      </rPr>
      <t xml:space="preserve"> your performance,…</t>
    </r>
  </si>
  <si>
    <r>
      <rPr>
        <b/>
        <sz val="10"/>
        <color theme="1"/>
        <rFont val="Calibri"/>
        <family val="2"/>
        <scheme val="minor"/>
      </rPr>
      <t>positive outlook</t>
    </r>
    <r>
      <rPr>
        <sz val="10"/>
        <color theme="1"/>
        <rFont val="Calibri"/>
        <family val="2"/>
        <scheme val="minor"/>
      </rPr>
      <t xml:space="preserve">, marget/revenues in generic drugs segment are </t>
    </r>
    <r>
      <rPr>
        <b/>
        <sz val="10"/>
        <color theme="1"/>
        <rFont val="Calibri"/>
        <family val="2"/>
        <scheme val="minor"/>
      </rPr>
      <t>growing</t>
    </r>
  </si>
  <si>
    <r>
      <rPr>
        <b/>
        <sz val="10"/>
        <color theme="1"/>
        <rFont val="Calibri"/>
        <family val="2"/>
        <scheme val="minor"/>
      </rPr>
      <t>Wholesalers</t>
    </r>
    <r>
      <rPr>
        <sz val="10"/>
        <color theme="1"/>
        <rFont val="Calibri"/>
        <family val="2"/>
        <scheme val="minor"/>
      </rPr>
      <t xml:space="preserve"> (customers) are </t>
    </r>
    <r>
      <rPr>
        <b/>
        <sz val="10"/>
        <color theme="1"/>
        <rFont val="Calibri"/>
        <family val="2"/>
        <scheme val="minor"/>
      </rPr>
      <t>bounded rational</t>
    </r>
    <r>
      <rPr>
        <sz val="10"/>
        <color theme="1"/>
        <rFont val="Calibri"/>
        <family val="2"/>
        <scheme val="minor"/>
      </rPr>
      <t xml:space="preserve">, they do </t>
    </r>
    <r>
      <rPr>
        <b/>
        <sz val="10"/>
        <color theme="1"/>
        <rFont val="Calibri"/>
        <family val="2"/>
        <scheme val="minor"/>
      </rPr>
      <t>NOT react instantly</t>
    </r>
    <r>
      <rPr>
        <sz val="10"/>
        <color theme="1"/>
        <rFont val="Calibri"/>
        <family val="2"/>
        <scheme val="minor"/>
      </rPr>
      <t xml:space="preserve">, need time for decision making &amp; </t>
    </r>
    <r>
      <rPr>
        <b/>
        <sz val="10"/>
        <color theme="1"/>
        <rFont val="Calibri"/>
        <family val="2"/>
        <scheme val="minor"/>
      </rPr>
      <t>consequences</t>
    </r>
    <r>
      <rPr>
        <sz val="10"/>
        <color theme="1"/>
        <rFont val="Calibri"/>
        <family val="2"/>
        <scheme val="minor"/>
      </rPr>
      <t xml:space="preserve"> (i.e., in case of delivery delay, demand behavior in the future)</t>
    </r>
  </si>
  <si>
    <t xml:space="preserve">Produt 4 </t>
  </si>
  <si>
    <t>Tablets</t>
  </si>
  <si>
    <t>Blister</t>
  </si>
  <si>
    <t>Leaflet</t>
  </si>
  <si>
    <t>Folding Box</t>
  </si>
  <si>
    <r>
      <t xml:space="preserve">drugs are </t>
    </r>
    <r>
      <rPr>
        <b/>
        <sz val="10"/>
        <color theme="1"/>
        <rFont val="Calibri"/>
        <family val="2"/>
        <scheme val="minor"/>
      </rPr>
      <t>perfect substitutes</t>
    </r>
    <r>
      <rPr>
        <sz val="10"/>
        <color theme="1"/>
        <rFont val="Calibri"/>
        <family val="2"/>
        <scheme val="minor"/>
      </rPr>
      <t xml:space="preserve">, only differentiating factor: </t>
    </r>
    <r>
      <rPr>
        <b/>
        <sz val="10"/>
        <color theme="1"/>
        <rFont val="Calibri"/>
        <family val="2"/>
        <scheme val="minor"/>
      </rPr>
      <t>availability</t>
    </r>
    <r>
      <rPr>
        <sz val="10"/>
        <color theme="1"/>
        <rFont val="Calibri"/>
        <family val="2"/>
        <scheme val="minor"/>
      </rPr>
      <t xml:space="preserve">; determine the right demand, </t>
    </r>
    <r>
      <rPr>
        <b/>
        <sz val="10"/>
        <color theme="1"/>
        <rFont val="Calibri"/>
        <family val="2"/>
        <scheme val="minor"/>
      </rPr>
      <t>plan capacity accordingly</t>
    </r>
    <r>
      <rPr>
        <sz val="10"/>
        <color theme="1"/>
        <rFont val="Calibri"/>
        <family val="2"/>
        <scheme val="minor"/>
      </rPr>
      <t xml:space="preserve">, focus on </t>
    </r>
    <r>
      <rPr>
        <b/>
        <sz val="10"/>
        <color theme="1"/>
        <rFont val="Calibri"/>
        <family val="2"/>
        <scheme val="minor"/>
      </rPr>
      <t>most profitable</t>
    </r>
    <r>
      <rPr>
        <sz val="10"/>
        <color theme="1"/>
        <rFont val="Calibri"/>
        <family val="2"/>
        <scheme val="minor"/>
      </rPr>
      <t xml:space="preserve"> product</t>
    </r>
  </si>
  <si>
    <t xml:space="preserve"> are Product 1-4  interchangeable or product 4 offered by the differenz companies?</t>
  </si>
  <si>
    <t>Order Backlog</t>
  </si>
  <si>
    <t>Fill Rate</t>
  </si>
  <si>
    <t>rate of orders which were delivered as planned (if order backlog is 0, fill rate is 1)</t>
  </si>
  <si>
    <t>Incoming orders</t>
  </si>
  <si>
    <t>Inventory Inflow</t>
  </si>
  <si>
    <t>Stock outs</t>
  </si>
  <si>
    <t>undelivered units during the month (order backlogs only react at the end of the month)</t>
  </si>
  <si>
    <t xml:space="preserve">Desired deliveries </t>
  </si>
  <si>
    <t>Incoming orders + order backlog</t>
  </si>
  <si>
    <r>
      <t>depend on perceived service level by customer ==&gt; effect of fill rate on demand: consumers generous between 70 and 100%, but run away below those levels =</t>
    </r>
    <r>
      <rPr>
        <sz val="10"/>
        <color rgb="FFFF0000"/>
        <rFont val="Calibri"/>
        <family val="2"/>
        <scheme val="minor"/>
      </rPr>
      <t>=&gt; very timely to geth them back as customers</t>
    </r>
  </si>
  <si>
    <t xml:space="preserve">Production stages </t>
  </si>
  <si>
    <t>Granulation</t>
  </si>
  <si>
    <t>Blending</t>
  </si>
  <si>
    <t>Tableting</t>
  </si>
  <si>
    <t xml:space="preserve">Packaging </t>
  </si>
  <si>
    <t>total no of machines used for all products</t>
  </si>
  <si>
    <t>After leaving production</t>
  </si>
  <si>
    <t xml:space="preserve">PU put into quarantine </t>
  </si>
  <si>
    <t>WiP incentory</t>
  </si>
  <si>
    <t>PU in production + PU in Quarantine befor being released into inventory</t>
  </si>
  <si>
    <r>
      <rPr>
        <b/>
        <sz val="10"/>
        <color theme="1"/>
        <rFont val="Calibri"/>
        <family val="2"/>
        <scheme val="minor"/>
      </rPr>
      <t>My decision:</t>
    </r>
    <r>
      <rPr>
        <sz val="10"/>
        <color theme="1"/>
        <rFont val="Calibri"/>
        <family val="2"/>
        <scheme val="minor"/>
      </rPr>
      <t xml:space="preserve"> plan production quantity of product 4 for next month </t>
    </r>
    <r>
      <rPr>
        <sz val="10"/>
        <color rgb="FFFF0000"/>
        <rFont val="Calibri"/>
        <family val="2"/>
        <scheme val="minor"/>
      </rPr>
      <t>==&gt; Maximize cumulated contribution margin by improving utilization and forecsting demand as precisely as possible (in accordance with other products)</t>
    </r>
  </si>
  <si>
    <t>Objective: maximize cumulated contribution margin by: minimizing VC (€/PU) and maximizing deliveries (correctly forecast demand, release enough units but not too many bc of inventory costs)</t>
  </si>
  <si>
    <t>Contribution Margin (€/PU)</t>
  </si>
  <si>
    <t>Sales price (€/PU) - Variable Cost (€/PU)</t>
  </si>
  <si>
    <t>Cumulated Contr. Margin (€/month)</t>
  </si>
  <si>
    <t>Contribution margin (€/PU)*Deliveries (PU/month)</t>
  </si>
  <si>
    <t>Impact of Production Quantity Decision</t>
  </si>
  <si>
    <t>(in case of capacity constraint, try to reallocate demand to highest margin product)</t>
  </si>
  <si>
    <t>Planned production quantity; intended bottledeck capacity utilization (might exceed available capacits,  &gt;100%) ==&gt; after 1 month: Released production capacity (depending on actual demand, usually lower), actual bottleneck utilization slightly below 100%</t>
  </si>
  <si>
    <t>Contribution margin * deliveries = cumulated contr. Margin  ==&gt; - fixed costs = operating income</t>
  </si>
  <si>
    <r>
      <t xml:space="preserve">after 2 months, released quantity enters WiP inventory ==&gt; </t>
    </r>
    <r>
      <rPr>
        <sz val="10"/>
        <color rgb="FFFF0000"/>
        <rFont val="Calibri"/>
        <family val="2"/>
        <scheme val="minor"/>
      </rPr>
      <t>after 3 months</t>
    </r>
    <r>
      <rPr>
        <sz val="10"/>
        <color theme="1"/>
        <rFont val="Calibri"/>
        <family val="2"/>
        <scheme val="minor"/>
      </rPr>
      <t>: Inventory inflow used to make deliveries</t>
    </r>
  </si>
  <si>
    <t>produced units entering inventory ==&gt; inventory at the beginning of m29: inventory at beginning of m28 + inventory inflow during m28 - deliveries in m28</t>
  </si>
  <si>
    <t>reeased production quantity (PU/Month) * Processing time per PU (h/PU)</t>
  </si>
  <si>
    <t>Workload (h/month)</t>
  </si>
  <si>
    <t>if inventory at beginning of the month is insufficient to meet desired deliveries, reacts only at end/beginning of the month</t>
  </si>
  <si>
    <t>Order backlog (PU) * b (€/(PU*month)) ==&gt; b is an allowance received by customer as compensation</t>
  </si>
  <si>
    <t>Order backlog costs (SG&amp;A costs, Fixed)</t>
  </si>
  <si>
    <t>Inventory holding costs (SG&amp;A costs, fixed)</t>
  </si>
  <si>
    <t>Average Inventory (PU) * h (€/(PU*month)) ==&gt; h is an inventory cost rate  ==&gt; Average Inventory = (Inventory Start of Month + Inventory End of Month)/2</t>
  </si>
  <si>
    <t>Cost overview (six cost departments)</t>
  </si>
  <si>
    <t>Purchasing</t>
  </si>
  <si>
    <t>Material</t>
  </si>
  <si>
    <t>Production</t>
  </si>
  <si>
    <t>Quality Control</t>
  </si>
  <si>
    <t xml:space="preserve">Sales </t>
  </si>
  <si>
    <t xml:space="preserve">Admin </t>
  </si>
  <si>
    <t>(+ inventory holding)</t>
  </si>
  <si>
    <t>(+order backlog costs)</t>
  </si>
  <si>
    <t>Manufacturing</t>
  </si>
  <si>
    <t xml:space="preserve">Granulation </t>
  </si>
  <si>
    <t xml:space="preserve">Blending </t>
  </si>
  <si>
    <t>Packaging</t>
  </si>
  <si>
    <t xml:space="preserve">Materials Management </t>
  </si>
  <si>
    <t>Sales</t>
  </si>
  <si>
    <t>Administartion</t>
  </si>
  <si>
    <t>Standard net working hrs per shift (h/(shift*resource))</t>
  </si>
  <si>
    <t>Max No of Shifts per Workday (shifts/day)</t>
  </si>
  <si>
    <t>No of machines (resources)</t>
  </si>
  <si>
    <t>Max net working hrs per shift (h/(resource*day))</t>
  </si>
  <si>
    <t>Max net working hrs per day (h/day)</t>
  </si>
  <si>
    <t>Max net working hrs per month (h/month)</t>
  </si>
  <si>
    <t>Departments</t>
  </si>
  <si>
    <t xml:space="preserve">Basic Data </t>
  </si>
  <si>
    <t>Months per year</t>
  </si>
  <si>
    <t>Workdays per month</t>
  </si>
  <si>
    <t>Minutes per hour</t>
  </si>
  <si>
    <t>Month 36</t>
  </si>
  <si>
    <t>Quality</t>
  </si>
  <si>
    <t>Production / Manufacturing</t>
  </si>
  <si>
    <t>Administration</t>
  </si>
  <si>
    <t>excluding Inventory &amp; Backlog Costs</t>
  </si>
  <si>
    <t>see below</t>
  </si>
  <si>
    <t>Backorder costs and inventory holding costs (Month 36)</t>
  </si>
  <si>
    <t>Product 1</t>
  </si>
  <si>
    <t>Product 2</t>
  </si>
  <si>
    <t>Product 3</t>
  </si>
  <si>
    <t>Product 4</t>
  </si>
  <si>
    <t>Inventory Holding Costs per PU and Month</t>
  </si>
  <si>
    <t>Backorder Costs - costs per PU an Month</t>
  </si>
  <si>
    <t>Month 36 - Costs per Hour</t>
  </si>
  <si>
    <r>
      <t xml:space="preserve">Fixed Production Capacity Costs - These </t>
    </r>
    <r>
      <rPr>
        <b/>
        <sz val="10"/>
        <color rgb="FFFF0000"/>
        <rFont val="Calibri"/>
        <family val="2"/>
        <scheme val="minor"/>
      </rPr>
      <t xml:space="preserve">CHANGE </t>
    </r>
    <r>
      <rPr>
        <b/>
        <sz val="10"/>
        <color theme="1"/>
        <rFont val="Calibri"/>
        <family val="2"/>
        <scheme val="minor"/>
      </rPr>
      <t xml:space="preserve">with the available capacity </t>
    </r>
  </si>
  <si>
    <r>
      <t xml:space="preserve">Fixed Costs per cost Department - these really are </t>
    </r>
    <r>
      <rPr>
        <b/>
        <sz val="10"/>
        <color rgb="FFFF0000"/>
        <rFont val="Calibri"/>
        <family val="2"/>
        <scheme val="minor"/>
      </rPr>
      <t>FIXED</t>
    </r>
  </si>
  <si>
    <t xml:space="preserve">Maximum capacity is set, but we can adjust flexibly within that range </t>
  </si>
  <si>
    <t xml:space="preserve">   </t>
  </si>
  <si>
    <t>Product 1 [PU/Month]</t>
  </si>
  <si>
    <t>Product 2 [PU/Month]</t>
  </si>
  <si>
    <t>Product 3 [PU/Month]</t>
  </si>
  <si>
    <t>Forecast Linear</t>
  </si>
  <si>
    <t>then decide on production quantity, then calculate order backlog &amp; inventory ==&gt; minimize these values by optimizing capacity</t>
  </si>
  <si>
    <t>Demand Data</t>
  </si>
  <si>
    <t>Performance &amp; Costing Data</t>
  </si>
  <si>
    <t>Variable Costing Statement month 36</t>
  </si>
  <si>
    <t>P1</t>
  </si>
  <si>
    <t>P2</t>
  </si>
  <si>
    <t>P3</t>
  </si>
  <si>
    <t>P4</t>
  </si>
  <si>
    <t>(-) Variable Cost (€/PU)</t>
  </si>
  <si>
    <t>Sales Price (€/PU)</t>
  </si>
  <si>
    <t>(=)Contibution Margin (€/PU)</t>
  </si>
  <si>
    <t>(*) Sales Volume (PU/month)</t>
  </si>
  <si>
    <t>Cumulated Contribution margin month 36</t>
  </si>
  <si>
    <t xml:space="preserve">Forecast seasonal </t>
  </si>
  <si>
    <t xml:space="preserve">in € </t>
  </si>
  <si>
    <t>Full Cost Calculation</t>
  </si>
  <si>
    <t>Absorption Rate</t>
  </si>
  <si>
    <t>Variable manufacturing costs</t>
  </si>
  <si>
    <t>add Allocated fixed material and purchasing cost</t>
  </si>
  <si>
    <t>add Allocated fixed quality costs</t>
  </si>
  <si>
    <t>add Allocated fixed production costs</t>
  </si>
  <si>
    <t>Full manufacturing costs</t>
  </si>
  <si>
    <t>add Variable sales and admin costs</t>
  </si>
  <si>
    <t>add Allocated fixed sales and admin costs</t>
  </si>
  <si>
    <t>Full total costs per PU</t>
  </si>
  <si>
    <t>Granulation in EUR per hour</t>
  </si>
  <si>
    <t>Blending in EUR per hour</t>
  </si>
  <si>
    <t>Tableting in EUR per hour</t>
  </si>
  <si>
    <t>Packaging in EUR per hour</t>
  </si>
  <si>
    <t>(=) Contribution Margin (€/month)</t>
  </si>
  <si>
    <t>somewhat inaccurate contribution margin</t>
  </si>
  <si>
    <t>Absorption rates</t>
  </si>
  <si>
    <t xml:space="preserve">to allocate fixed material and purchasing costs </t>
  </si>
  <si>
    <t>to allocate fixed quality costs</t>
  </si>
  <si>
    <t>to allocate fixed production costs</t>
  </si>
  <si>
    <t>Fixed material and purchasing costs/(Variable manufacturing costs</t>
  </si>
  <si>
    <t>Fixed quality costs/Variable manufacturing costs</t>
  </si>
  <si>
    <t>to allocate fixed sales and admin costs</t>
  </si>
  <si>
    <t>Fixed sales and administration costs/Manufacturing costs</t>
  </si>
  <si>
    <t>where do the numbers come from</t>
  </si>
  <si>
    <t>numbers come from spokesman persfective fixed cost == must be linked</t>
  </si>
  <si>
    <t>Incoming Orders</t>
  </si>
  <si>
    <t>Delivered Orders</t>
  </si>
  <si>
    <t>Product 4 [PU/Month]</t>
  </si>
  <si>
    <t>use forecasted fill rate to forecast delivered orders</t>
  </si>
  <si>
    <t>Forecast tdb</t>
  </si>
  <si>
    <t>Product 1 [PU]</t>
  </si>
  <si>
    <t>Product 2 [PU]</t>
  </si>
  <si>
    <t>Product 3 [PU]</t>
  </si>
  <si>
    <t>Product 4 [PU]</t>
  </si>
  <si>
    <t>use forecasted demand and deliveries to determine order backlog</t>
  </si>
  <si>
    <t>forecasting method tbd</t>
  </si>
  <si>
    <t>Product 1 %</t>
  </si>
  <si>
    <t>Product 2 %</t>
  </si>
  <si>
    <t>Product 3 %</t>
  </si>
  <si>
    <t>Product 4 %</t>
  </si>
  <si>
    <t xml:space="preserve">forecast fill rate using averages or search alternatives </t>
  </si>
  <si>
    <t>Need to plug in all previous data</t>
  </si>
  <si>
    <t>use forecasted demand and intended fill rate to forecast intended production quantity</t>
  </si>
  <si>
    <t xml:space="preserve">hover over values, plug them in </t>
  </si>
  <si>
    <t>Intended/Planned Production Quantity</t>
  </si>
  <si>
    <t>Released Production Quantity</t>
  </si>
  <si>
    <t>WiP Inventory</t>
  </si>
  <si>
    <t>forecast released production quantities using average released percentage of planned quantities to forecast</t>
  </si>
  <si>
    <t>use forecsated released production quantities, always quantities from previous 2 months are put into WiP inventory</t>
  </si>
  <si>
    <t>Inventory</t>
  </si>
  <si>
    <t>only available inventory + inventory inlow can be used to make deliveries</t>
  </si>
  <si>
    <t>inventory inflow always 3 months after released quantity</t>
  </si>
  <si>
    <t>available inventory is previous months inventory plus inventory inflows minus delivered PU</t>
  </si>
  <si>
    <t>Supply Data</t>
  </si>
  <si>
    <t>Capacity Data</t>
  </si>
  <si>
    <t>Processing times</t>
  </si>
  <si>
    <t>Processing time in granulation per PU [Hours/PU]</t>
  </si>
  <si>
    <t>Granulation [Hours/PU]</t>
  </si>
  <si>
    <t>Blending [Hours/PU]</t>
  </si>
  <si>
    <t>Tableting [Hours/PU]</t>
  </si>
  <si>
    <t>Packaging [Hours/PU]</t>
  </si>
  <si>
    <t>Implied capacity utilization</t>
  </si>
  <si>
    <t xml:space="preserve">Implied workload </t>
  </si>
  <si>
    <t>still need to plug everything in</t>
  </si>
  <si>
    <t>mean</t>
  </si>
  <si>
    <t>MADS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</si>
</sst>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\ [$€-1];[Red]\-#,##0\ [$€-1]"/>
    <numFmt numFmtId="165" formatCode="#,##0.00\ [$€-1];[Red]\-#,##0.00\ [$€-1]"/>
    <numFmt numFmtId="166" formatCode="_ * #,##0.00_)\ [$€-1]_ ;_ * \(#,##0.00\)\ [$€-1]_ ;_ * &quot;-&quot;??_)\ [$€-1]_ ;_ @_ "/>
    <numFmt numFmtId="167" formatCode="0.0%"/>
    <numFmt numFmtId="168" formatCode="0.000000"/>
    <numFmt numFmtId="177" formatCode="_-* #,##0_-;\-* #,##0_-;_-* &quot;-&quot;??_-;_-@_-"/>
  </numFmts>
  <fonts count="1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 (Body)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/>
    <xf numFmtId="0" fontId="1" fillId="0" borderId="0" xfId="0" applyFont="1" applyBorder="1"/>
    <xf numFmtId="0" fontId="5" fillId="0" borderId="0" xfId="0" applyFont="1"/>
    <xf numFmtId="0" fontId="1" fillId="0" borderId="2" xfId="0" applyFont="1" applyBorder="1"/>
    <xf numFmtId="0" fontId="2" fillId="0" borderId="0" xfId="0" applyFont="1" applyBorder="1"/>
    <xf numFmtId="0" fontId="2" fillId="3" borderId="0" xfId="0" applyFont="1" applyFill="1"/>
    <xf numFmtId="0" fontId="2" fillId="3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/>
    <xf numFmtId="0" fontId="1" fillId="0" borderId="4" xfId="0" applyFont="1" applyBorder="1"/>
    <xf numFmtId="0" fontId="1" fillId="3" borderId="0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7" fillId="0" borderId="0" xfId="0" applyFont="1" applyFill="1" applyBorder="1"/>
    <xf numFmtId="0" fontId="9" fillId="0" borderId="0" xfId="0" applyFont="1" applyFill="1"/>
    <xf numFmtId="0" fontId="1" fillId="0" borderId="0" xfId="0" applyFont="1" applyFill="1" applyAlignment="1">
      <alignment vertical="top"/>
    </xf>
    <xf numFmtId="0" fontId="6" fillId="4" borderId="1" xfId="0" applyFont="1" applyFill="1" applyBorder="1"/>
    <xf numFmtId="0" fontId="7" fillId="4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11" fillId="0" borderId="0" xfId="0" applyFont="1" applyAlignment="1">
      <alignment horizontal="center" wrapText="1"/>
    </xf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2" fillId="2" borderId="5" xfId="0" applyFont="1" applyFill="1" applyBorder="1" applyAlignment="1">
      <alignment vertical="top"/>
    </xf>
    <xf numFmtId="16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64" fontId="1" fillId="0" borderId="6" xfId="0" applyNumberFormat="1" applyFont="1" applyBorder="1"/>
    <xf numFmtId="165" fontId="1" fillId="0" borderId="3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2" fillId="7" borderId="5" xfId="0" applyFont="1" applyFill="1" applyBorder="1" applyAlignment="1">
      <alignment wrapText="1"/>
    </xf>
    <xf numFmtId="0" fontId="2" fillId="7" borderId="5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7" borderId="10" xfId="0" applyFont="1" applyFill="1" applyBorder="1"/>
    <xf numFmtId="0" fontId="2" fillId="7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wrapText="1"/>
    </xf>
    <xf numFmtId="0" fontId="2" fillId="0" borderId="6" xfId="0" applyFont="1" applyFill="1" applyBorder="1"/>
    <xf numFmtId="0" fontId="2" fillId="0" borderId="8" xfId="0" applyFont="1" applyFill="1" applyBorder="1"/>
    <xf numFmtId="0" fontId="8" fillId="0" borderId="8" xfId="0" applyFont="1" applyFill="1" applyBorder="1"/>
    <xf numFmtId="0" fontId="8" fillId="7" borderId="5" xfId="0" applyFont="1" applyFill="1" applyBorder="1"/>
    <xf numFmtId="0" fontId="7" fillId="7" borderId="5" xfId="0" applyFont="1" applyFill="1" applyBorder="1"/>
    <xf numFmtId="0" fontId="7" fillId="7" borderId="9" xfId="0" applyFont="1" applyFill="1" applyBorder="1"/>
    <xf numFmtId="0" fontId="7" fillId="7" borderId="10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1" fillId="0" borderId="0" xfId="0" applyFont="1" applyAlignment="1">
      <alignment wrapText="1"/>
    </xf>
    <xf numFmtId="4" fontId="1" fillId="0" borderId="0" xfId="0" applyNumberFormat="1" applyFont="1"/>
    <xf numFmtId="4" fontId="6" fillId="6" borderId="1" xfId="0" applyNumberFormat="1" applyFont="1" applyFill="1" applyBorder="1"/>
    <xf numFmtId="4" fontId="7" fillId="6" borderId="1" xfId="0" applyNumberFormat="1" applyFont="1" applyFill="1" applyBorder="1"/>
    <xf numFmtId="0" fontId="1" fillId="9" borderId="11" xfId="0" applyFont="1" applyFill="1" applyBorder="1"/>
    <xf numFmtId="0" fontId="2" fillId="9" borderId="11" xfId="0" applyFont="1" applyFill="1" applyBorder="1"/>
    <xf numFmtId="0" fontId="1" fillId="9" borderId="12" xfId="0" applyFont="1" applyFill="1" applyBorder="1"/>
    <xf numFmtId="3" fontId="1" fillId="0" borderId="0" xfId="0" applyNumberFormat="1" applyFont="1" applyBorder="1"/>
    <xf numFmtId="3" fontId="1" fillId="8" borderId="0" xfId="0" applyNumberFormat="1" applyFont="1" applyFill="1" applyBorder="1"/>
    <xf numFmtId="3" fontId="1" fillId="8" borderId="3" xfId="0" applyNumberFormat="1" applyFont="1" applyFill="1" applyBorder="1"/>
    <xf numFmtId="3" fontId="1" fillId="0" borderId="1" xfId="0" applyNumberFormat="1" applyFont="1" applyBorder="1"/>
    <xf numFmtId="4" fontId="2" fillId="7" borderId="5" xfId="0" applyNumberFormat="1" applyFont="1" applyFill="1" applyBorder="1" applyAlignment="1">
      <alignment wrapText="1"/>
    </xf>
    <xf numFmtId="4" fontId="2" fillId="7" borderId="5" xfId="0" applyNumberFormat="1" applyFont="1" applyFill="1" applyBorder="1"/>
    <xf numFmtId="4" fontId="2" fillId="7" borderId="10" xfId="0" applyNumberFormat="1" applyFont="1" applyFill="1" applyBorder="1"/>
    <xf numFmtId="4" fontId="1" fillId="2" borderId="7" xfId="0" applyNumberFormat="1" applyFont="1" applyFill="1" applyBorder="1"/>
    <xf numFmtId="4" fontId="1" fillId="0" borderId="0" xfId="0" applyNumberFormat="1" applyFont="1" applyBorder="1"/>
    <xf numFmtId="4" fontId="1" fillId="0" borderId="3" xfId="0" applyNumberFormat="1" applyFont="1" applyBorder="1"/>
    <xf numFmtId="3" fontId="1" fillId="0" borderId="0" xfId="0" applyNumberFormat="1" applyFont="1" applyFill="1" applyBorder="1"/>
    <xf numFmtId="3" fontId="1" fillId="0" borderId="3" xfId="0" applyNumberFormat="1" applyFont="1" applyBorder="1" applyAlignment="1">
      <alignment horizontal="right"/>
    </xf>
    <xf numFmtId="4" fontId="1" fillId="2" borderId="8" xfId="0" applyNumberFormat="1" applyFont="1" applyFill="1" applyBorder="1"/>
    <xf numFmtId="3" fontId="1" fillId="0" borderId="6" xfId="0" applyNumberFormat="1" applyFont="1" applyBorder="1"/>
    <xf numFmtId="4" fontId="4" fillId="0" borderId="0" xfId="0" applyNumberFormat="1" applyFont="1" applyFill="1" applyBorder="1" applyAlignment="1">
      <alignment wrapText="1"/>
    </xf>
    <xf numFmtId="4" fontId="1" fillId="0" borderId="8" xfId="0" applyNumberFormat="1" applyFont="1" applyBorder="1"/>
    <xf numFmtId="4" fontId="1" fillId="7" borderId="5" xfId="0" applyNumberFormat="1" applyFont="1" applyFill="1" applyBorder="1"/>
    <xf numFmtId="4" fontId="1" fillId="2" borderId="5" xfId="0" applyNumberFormat="1" applyFont="1" applyFill="1" applyBorder="1" applyAlignment="1">
      <alignment wrapText="1"/>
    </xf>
    <xf numFmtId="166" fontId="1" fillId="0" borderId="0" xfId="0" applyNumberFormat="1" applyFont="1" applyBorder="1"/>
    <xf numFmtId="166" fontId="1" fillId="0" borderId="3" xfId="0" applyNumberFormat="1" applyFont="1" applyBorder="1"/>
    <xf numFmtId="167" fontId="1" fillId="0" borderId="0" xfId="0" applyNumberFormat="1" applyFont="1" applyBorder="1"/>
    <xf numFmtId="4" fontId="1" fillId="2" borderId="5" xfId="0" applyNumberFormat="1" applyFont="1" applyFill="1" applyBorder="1"/>
    <xf numFmtId="4" fontId="1" fillId="2" borderId="13" xfId="0" applyNumberFormat="1" applyFont="1" applyFill="1" applyBorder="1" applyAlignment="1">
      <alignment wrapText="1"/>
    </xf>
    <xf numFmtId="4" fontId="2" fillId="2" borderId="14" xfId="0" applyNumberFormat="1" applyFont="1" applyFill="1" applyBorder="1" applyAlignment="1">
      <alignment wrapText="1"/>
    </xf>
    <xf numFmtId="4" fontId="2" fillId="0" borderId="15" xfId="0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4" fontId="2" fillId="2" borderId="5" xfId="0" applyNumberFormat="1" applyFont="1" applyFill="1" applyBorder="1"/>
    <xf numFmtId="4" fontId="2" fillId="0" borderId="9" xfId="0" applyNumberFormat="1" applyFont="1" applyBorder="1"/>
    <xf numFmtId="166" fontId="2" fillId="0" borderId="9" xfId="0" applyNumberFormat="1" applyFont="1" applyBorder="1"/>
    <xf numFmtId="166" fontId="2" fillId="0" borderId="10" xfId="0" applyNumberFormat="1" applyFont="1" applyBorder="1"/>
    <xf numFmtId="4" fontId="1" fillId="0" borderId="0" xfId="0" applyNumberFormat="1" applyFont="1" applyAlignment="1">
      <alignment wrapText="1"/>
    </xf>
    <xf numFmtId="0" fontId="1" fillId="9" borderId="8" xfId="0" applyFont="1" applyFill="1" applyBorder="1"/>
    <xf numFmtId="0" fontId="1" fillId="9" borderId="7" xfId="0" applyFont="1" applyFill="1" applyBorder="1" applyAlignment="1">
      <alignment horizontal="right"/>
    </xf>
    <xf numFmtId="4" fontId="13" fillId="0" borderId="0" xfId="0" applyNumberFormat="1" applyFont="1" applyAlignment="1">
      <alignment wrapText="1"/>
    </xf>
    <xf numFmtId="4" fontId="1" fillId="9" borderId="5" xfId="0" applyNumberFormat="1" applyFont="1" applyFill="1" applyBorder="1" applyAlignment="1">
      <alignment wrapText="1"/>
    </xf>
    <xf numFmtId="4" fontId="1" fillId="9" borderId="5" xfId="0" applyNumberFormat="1" applyFont="1" applyFill="1" applyBorder="1"/>
    <xf numFmtId="4" fontId="1" fillId="9" borderId="14" xfId="0" applyNumberFormat="1" applyFont="1" applyFill="1" applyBorder="1"/>
    <xf numFmtId="0" fontId="1" fillId="9" borderId="8" xfId="0" applyFont="1" applyFill="1" applyBorder="1" applyAlignment="1">
      <alignment horizontal="right"/>
    </xf>
    <xf numFmtId="0" fontId="1" fillId="10" borderId="0" xfId="0" applyFont="1" applyFill="1"/>
    <xf numFmtId="0" fontId="14" fillId="10" borderId="0" xfId="0" applyFont="1" applyFill="1"/>
    <xf numFmtId="3" fontId="1" fillId="0" borderId="0" xfId="0" applyNumberFormat="1" applyFont="1"/>
    <xf numFmtId="0" fontId="1" fillId="0" borderId="14" xfId="0" applyFont="1" applyBorder="1"/>
    <xf numFmtId="0" fontId="15" fillId="0" borderId="0" xfId="0" applyFont="1" applyBorder="1"/>
    <xf numFmtId="10" fontId="1" fillId="0" borderId="0" xfId="0" applyNumberFormat="1" applyFont="1" applyBorder="1"/>
    <xf numFmtId="10" fontId="1" fillId="0" borderId="1" xfId="0" applyNumberFormat="1" applyFont="1" applyBorder="1"/>
    <xf numFmtId="0" fontId="1" fillId="7" borderId="5" xfId="0" applyFont="1" applyFill="1" applyBorder="1" applyAlignment="1">
      <alignment wrapText="1"/>
    </xf>
    <xf numFmtId="0" fontId="10" fillId="0" borderId="0" xfId="0" applyFont="1" applyBorder="1"/>
    <xf numFmtId="0" fontId="14" fillId="0" borderId="0" xfId="0" applyFont="1" applyFill="1"/>
    <xf numFmtId="168" fontId="1" fillId="0" borderId="3" xfId="0" applyNumberFormat="1" applyFont="1" applyBorder="1"/>
    <xf numFmtId="168" fontId="1" fillId="0" borderId="6" xfId="0" applyNumberFormat="1" applyFont="1" applyBorder="1"/>
    <xf numFmtId="168" fontId="1" fillId="0" borderId="17" xfId="0" applyNumberFormat="1" applyFont="1" applyBorder="1"/>
    <xf numFmtId="168" fontId="1" fillId="0" borderId="13" xfId="0" applyNumberFormat="1" applyFont="1" applyBorder="1"/>
    <xf numFmtId="168" fontId="1" fillId="0" borderId="18" xfId="0" applyNumberFormat="1" applyFont="1" applyBorder="1"/>
    <xf numFmtId="168" fontId="1" fillId="0" borderId="11" xfId="0" applyNumberFormat="1" applyFont="1" applyBorder="1"/>
    <xf numFmtId="168" fontId="1" fillId="0" borderId="12" xfId="0" applyNumberFormat="1" applyFont="1" applyBorder="1"/>
    <xf numFmtId="168" fontId="1" fillId="0" borderId="0" xfId="0" applyNumberFormat="1" applyFont="1" applyBorder="1"/>
    <xf numFmtId="168" fontId="1" fillId="0" borderId="1" xfId="0" applyNumberFormat="1" applyFont="1" applyBorder="1"/>
    <xf numFmtId="0" fontId="1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2" applyFont="1"/>
    <xf numFmtId="177" fontId="1" fillId="0" borderId="0" xfId="2" applyNumberFormat="1" applyFont="1"/>
    <xf numFmtId="177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1C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Forecast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Quality'!$A$11</c:f>
              <c:strCache>
                <c:ptCount val="1"/>
                <c:pt idx="0">
                  <c:v>Product 1 [PU/Month]</c:v>
                </c:pt>
              </c:strCache>
            </c:strRef>
          </c:tx>
          <c:marker>
            <c:symbol val="none"/>
          </c:marker>
          <c:cat>
            <c:numRef>
              <c:f>' Demand &amp; Service Quality'!$B$10:$BC$10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Quality'!$B$11:$BC$11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194225.85368626821</c:v>
                </c:pt>
                <c:pt idx="31">
                  <c:v>203418.83617029362</c:v>
                </c:pt>
                <c:pt idx="32">
                  <c:v>189507.13221632646</c:v>
                </c:pt>
                <c:pt idx="33">
                  <c:v>187982.43816321436</c:v>
                </c:pt>
                <c:pt idx="34">
                  <c:v>181936.97680829623</c:v>
                </c:pt>
                <c:pt idx="35">
                  <c:v>174697.61875426988</c:v>
                </c:pt>
                <c:pt idx="36">
                  <c:v>170537.6243509879</c:v>
                </c:pt>
                <c:pt idx="37">
                  <c:v>168674.12907261658</c:v>
                </c:pt>
                <c:pt idx="38">
                  <c:v>183582.08356632033</c:v>
                </c:pt>
                <c:pt idx="39">
                  <c:v>178283.81800176195</c:v>
                </c:pt>
                <c:pt idx="40">
                  <c:v>182952.80918336441</c:v>
                </c:pt>
                <c:pt idx="41">
                  <c:v>190389.6234015185</c:v>
                </c:pt>
                <c:pt idx="42">
                  <c:v>195502.91584618873</c:v>
                </c:pt>
                <c:pt idx="43">
                  <c:v>204628.98217429023</c:v>
                </c:pt>
                <c:pt idx="44">
                  <c:v>190037.51732940675</c:v>
                </c:pt>
                <c:pt idx="45">
                  <c:v>189513.23339399262</c:v>
                </c:pt>
                <c:pt idx="46">
                  <c:v>182194.2353882188</c:v>
                </c:pt>
                <c:pt idx="47">
                  <c:v>175523.75617954161</c:v>
                </c:pt>
                <c:pt idx="48">
                  <c:v>176037.61489614431</c:v>
                </c:pt>
                <c:pt idx="49">
                  <c:v>169122.25938111776</c:v>
                </c:pt>
                <c:pt idx="50">
                  <c:v>188602.51703200146</c:v>
                </c:pt>
                <c:pt idx="51">
                  <c:v>177262.62620649429</c:v>
                </c:pt>
                <c:pt idx="52">
                  <c:v>185491.53326315977</c:v>
                </c:pt>
                <c:pt idx="53">
                  <c:v>193856.86500344044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0C3-B2EF-75AD15CC50C3}"/>
            </c:ext>
          </c:extLst>
        </c:ser>
        <c:ser>
          <c:idx val="1"/>
          <c:order val="1"/>
          <c:tx>
            <c:strRef>
              <c:f>' Demand &amp; Service Quality'!#REF!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 Demand &amp; Service Quality'!$B$10:$BC$10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0C3-B2EF-75AD15CC50C3}"/>
            </c:ext>
          </c:extLst>
        </c:ser>
        <c:ser>
          <c:idx val="2"/>
          <c:order val="2"/>
          <c:tx>
            <c:strRef>
              <c:f>' Demand &amp; Service Quality'!#REF!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 Demand &amp; Service Quality'!$B$10:$BC$10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4-40C3-B2EF-75AD15CC50C3}"/>
            </c:ext>
          </c:extLst>
        </c:ser>
        <c:ser>
          <c:idx val="3"/>
          <c:order val="3"/>
          <c:tx>
            <c:strRef>
              <c:f>' Demand &amp; Service Quality'!#REF!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 Demand &amp; Service Quality'!$B$10:$BC$10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0C3-B2EF-75AD15C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91104"/>
        <c:axId val="463083232"/>
      </c:lineChart>
      <c:catAx>
        <c:axId val="4630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3083232"/>
        <c:crosses val="autoZero"/>
        <c:auto val="1"/>
        <c:lblAlgn val="ctr"/>
        <c:lblOffset val="100"/>
        <c:noMultiLvlLbl val="0"/>
      </c:catAx>
      <c:valAx>
        <c:axId val="46308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PU/Month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63091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Linear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Demand &amp; Service Quality'!$A$7</c:f>
              <c:strCache>
                <c:ptCount val="1"/>
                <c:pt idx="0">
                  <c:v>Product 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Demand &amp; Service Quality'!$B$6:$BC$6</c:f>
              <c:numCache>
                <c:formatCode>General</c:formatCode>
                <c:ptCount val="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</c:numCache>
            </c:numRef>
          </c:cat>
          <c:val>
            <c:numRef>
              <c:f>' Demand &amp; Service Quality'!$B$7:$BC$7</c:f>
              <c:numCache>
                <c:formatCode>#,##0</c:formatCode>
                <c:ptCount val="5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>
                  <c:v>182787.53563218392</c:v>
                </c:pt>
                <c:pt idx="31">
                  <c:v>182969.61104931406</c:v>
                </c:pt>
                <c:pt idx="32">
                  <c:v>183151.6864664442</c:v>
                </c:pt>
                <c:pt idx="33">
                  <c:v>183333.76188357433</c:v>
                </c:pt>
                <c:pt idx="34">
                  <c:v>183515.8373007045</c:v>
                </c:pt>
                <c:pt idx="35">
                  <c:v>183697.91271783464</c:v>
                </c:pt>
                <c:pt idx="36">
                  <c:v>183879.98813496478</c:v>
                </c:pt>
                <c:pt idx="37">
                  <c:v>184062.06355209491</c:v>
                </c:pt>
                <c:pt idx="38">
                  <c:v>184244.13896922508</c:v>
                </c:pt>
                <c:pt idx="39">
                  <c:v>184426.21438635522</c:v>
                </c:pt>
                <c:pt idx="40">
                  <c:v>184608.28980348536</c:v>
                </c:pt>
                <c:pt idx="41">
                  <c:v>184790.36522061552</c:v>
                </c:pt>
                <c:pt idx="42">
                  <c:v>184972.44063774563</c:v>
                </c:pt>
                <c:pt idx="43">
                  <c:v>185154.5160548758</c:v>
                </c:pt>
                <c:pt idx="44">
                  <c:v>185336.59147200594</c:v>
                </c:pt>
                <c:pt idx="45">
                  <c:v>185518.66688913613</c:v>
                </c:pt>
                <c:pt idx="46">
                  <c:v>185700.74230626624</c:v>
                </c:pt>
                <c:pt idx="47">
                  <c:v>185882.81772339641</c:v>
                </c:pt>
                <c:pt idx="48">
                  <c:v>186064.89314052658</c:v>
                </c:pt>
                <c:pt idx="49">
                  <c:v>186246.96855765671</c:v>
                </c:pt>
                <c:pt idx="50">
                  <c:v>186429.04397478682</c:v>
                </c:pt>
                <c:pt idx="51">
                  <c:v>186611.11939191699</c:v>
                </c:pt>
                <c:pt idx="52">
                  <c:v>186793.19480904713</c:v>
                </c:pt>
                <c:pt idx="53">
                  <c:v>186975.27022617729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D-AF47-9D27-481720D6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77823"/>
        <c:axId val="1331097935"/>
      </c:lineChart>
      <c:catAx>
        <c:axId val="133147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1097935"/>
        <c:crosses val="autoZero"/>
        <c:auto val="1"/>
        <c:lblAlgn val="ctr"/>
        <c:lblOffset val="100"/>
        <c:noMultiLvlLbl val="0"/>
      </c:catAx>
      <c:valAx>
        <c:axId val="1331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PU/Month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147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35859</xdr:colOff>
      <xdr:row>14</xdr:row>
      <xdr:rowOff>8966</xdr:rowOff>
    </xdr:from>
    <xdr:to>
      <xdr:col>22</xdr:col>
      <xdr:colOff>215153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918883</xdr:colOff>
      <xdr:row>13</xdr:row>
      <xdr:rowOff>92636</xdr:rowOff>
    </xdr:from>
    <xdr:to>
      <xdr:col>10</xdr:col>
      <xdr:colOff>313765</xdr:colOff>
      <xdr:row>39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60D3F-668C-BF44-A752-FB45DE91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2:S43"/>
  <sheetViews>
    <sheetView showGridLines="0" zoomScale="85" zoomScaleNormal="85" workbookViewId="0">
      <selection activeCell="E45" sqref="E45"/>
    </sheetView>
  </sheetViews>
  <sheetFormatPr baseColWidth="10" defaultColWidth="11" defaultRowHeight="14" x14ac:dyDescent="0.2"/>
  <cols>
    <col min="1" max="1" width="30.6640625" style="1" customWidth="1"/>
    <col min="2" max="4" width="11" style="1"/>
    <col min="5" max="5" width="17.83203125" style="1" bestFit="1" customWidth="1"/>
    <col min="6" max="7" width="11" style="1"/>
    <col min="8" max="8" width="25.6640625" style="1" customWidth="1"/>
    <col min="9" max="9" width="16" style="1" customWidth="1"/>
    <col min="10" max="16384" width="11" style="1"/>
  </cols>
  <sheetData>
    <row r="2" spans="1:19" s="23" customFormat="1" x14ac:dyDescent="0.2">
      <c r="A2" s="22" t="s">
        <v>0</v>
      </c>
    </row>
    <row r="3" spans="1:19" x14ac:dyDescent="0.2">
      <c r="A3" s="1" t="s">
        <v>3</v>
      </c>
    </row>
    <row r="4" spans="1:19" x14ac:dyDescent="0.2">
      <c r="A4" s="1" t="s">
        <v>2</v>
      </c>
    </row>
    <row r="5" spans="1:19" s="7" customFormat="1" ht="15" thickBot="1" x14ac:dyDescent="0.2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s="7" customFormat="1" ht="15" thickBot="1" x14ac:dyDescent="0.25">
      <c r="A6" s="7" t="s">
        <v>32</v>
      </c>
    </row>
    <row r="8" spans="1:19" x14ac:dyDescent="0.2">
      <c r="A8" s="11" t="s">
        <v>5</v>
      </c>
      <c r="C8" s="1" t="s">
        <v>10</v>
      </c>
    </row>
    <row r="9" spans="1:19" x14ac:dyDescent="0.2">
      <c r="A9" s="16" t="s">
        <v>6</v>
      </c>
      <c r="B9" s="1">
        <v>10</v>
      </c>
      <c r="C9" s="4" t="s">
        <v>11</v>
      </c>
    </row>
    <row r="10" spans="1:19" x14ac:dyDescent="0.2">
      <c r="A10" s="16" t="s">
        <v>7</v>
      </c>
      <c r="B10" s="1">
        <v>1</v>
      </c>
    </row>
    <row r="11" spans="1:19" x14ac:dyDescent="0.2">
      <c r="A11" s="16" t="s">
        <v>8</v>
      </c>
      <c r="B11" s="1">
        <v>1</v>
      </c>
    </row>
    <row r="12" spans="1:19" x14ac:dyDescent="0.2">
      <c r="A12" s="16" t="s">
        <v>9</v>
      </c>
      <c r="B12" s="5">
        <v>1</v>
      </c>
    </row>
    <row r="13" spans="1:19" s="7" customFormat="1" ht="15" thickBot="1" x14ac:dyDescent="0.25"/>
    <row r="14" spans="1:19" s="5" customFormat="1" x14ac:dyDescent="0.2">
      <c r="H14" s="15"/>
    </row>
    <row r="15" spans="1:19" s="5" customFormat="1" x14ac:dyDescent="0.2">
      <c r="A15" s="11" t="s">
        <v>22</v>
      </c>
      <c r="B15" s="5" t="s">
        <v>27</v>
      </c>
      <c r="E15" s="11" t="s">
        <v>28</v>
      </c>
      <c r="H15" s="11" t="s">
        <v>51</v>
      </c>
    </row>
    <row r="16" spans="1:19" s="5" customFormat="1" x14ac:dyDescent="0.2">
      <c r="A16" s="16" t="s">
        <v>23</v>
      </c>
      <c r="E16" s="16" t="s">
        <v>29</v>
      </c>
      <c r="H16" s="16" t="s">
        <v>52</v>
      </c>
      <c r="I16" s="5" t="s">
        <v>56</v>
      </c>
    </row>
    <row r="17" spans="1:9" s="5" customFormat="1" x14ac:dyDescent="0.2">
      <c r="A17" s="16" t="s">
        <v>24</v>
      </c>
      <c r="H17" s="16" t="s">
        <v>53</v>
      </c>
      <c r="I17" s="5" t="s">
        <v>57</v>
      </c>
    </row>
    <row r="18" spans="1:9" s="5" customFormat="1" x14ac:dyDescent="0.2">
      <c r="A18" s="16" t="s">
        <v>25</v>
      </c>
      <c r="H18" s="16" t="s">
        <v>54</v>
      </c>
      <c r="I18" s="5" t="s">
        <v>58</v>
      </c>
    </row>
    <row r="19" spans="1:9" s="5" customFormat="1" x14ac:dyDescent="0.2">
      <c r="A19" s="16" t="s">
        <v>26</v>
      </c>
      <c r="H19" s="16" t="s">
        <v>55</v>
      </c>
      <c r="I19" s="5" t="s">
        <v>59</v>
      </c>
    </row>
    <row r="20" spans="1:9" s="7" customFormat="1" ht="15" thickBot="1" x14ac:dyDescent="0.25"/>
    <row r="21" spans="1:9" s="5" customFormat="1" x14ac:dyDescent="0.2"/>
    <row r="22" spans="1:9" s="5" customFormat="1" x14ac:dyDescent="0.2">
      <c r="A22" s="10" t="s">
        <v>12</v>
      </c>
      <c r="B22" s="5" t="s">
        <v>46</v>
      </c>
    </row>
    <row r="23" spans="1:9" s="5" customFormat="1" x14ac:dyDescent="0.2">
      <c r="A23" s="10" t="s">
        <v>48</v>
      </c>
      <c r="B23" s="5" t="s">
        <v>47</v>
      </c>
    </row>
    <row r="24" spans="1:9" s="5" customFormat="1" x14ac:dyDescent="0.2">
      <c r="A24" s="10" t="s">
        <v>13</v>
      </c>
      <c r="B24" s="5" t="s">
        <v>14</v>
      </c>
    </row>
    <row r="25" spans="1:9" s="5" customFormat="1" x14ac:dyDescent="0.2">
      <c r="A25" s="10" t="s">
        <v>15</v>
      </c>
      <c r="B25" s="5" t="s">
        <v>21</v>
      </c>
    </row>
    <row r="26" spans="1:9" x14ac:dyDescent="0.2">
      <c r="A26" s="9" t="s">
        <v>16</v>
      </c>
      <c r="B26" s="1" t="s">
        <v>43</v>
      </c>
    </row>
    <row r="27" spans="1:9" x14ac:dyDescent="0.2">
      <c r="A27" s="9" t="s">
        <v>49</v>
      </c>
      <c r="B27" s="5" t="s">
        <v>50</v>
      </c>
    </row>
    <row r="28" spans="1:9" x14ac:dyDescent="0.2">
      <c r="A28" s="9" t="s">
        <v>17</v>
      </c>
      <c r="B28" s="1" t="s">
        <v>18</v>
      </c>
    </row>
    <row r="29" spans="1:9" x14ac:dyDescent="0.2">
      <c r="A29" s="9" t="s">
        <v>19</v>
      </c>
      <c r="B29" s="1" t="s">
        <v>20</v>
      </c>
    </row>
    <row r="30" spans="1:9" x14ac:dyDescent="0.2">
      <c r="A30" s="9" t="s">
        <v>45</v>
      </c>
      <c r="B30" s="1" t="s">
        <v>44</v>
      </c>
    </row>
    <row r="31" spans="1:9" x14ac:dyDescent="0.2">
      <c r="A31" s="10" t="s">
        <v>30</v>
      </c>
      <c r="B31" s="5" t="s">
        <v>31</v>
      </c>
      <c r="C31" s="5"/>
      <c r="D31" s="5"/>
      <c r="E31" s="5"/>
    </row>
    <row r="32" spans="1:9" s="7" customFormat="1" ht="15" thickBot="1" x14ac:dyDescent="0.25"/>
    <row r="33" spans="1:2" s="5" customFormat="1" x14ac:dyDescent="0.2">
      <c r="A33" s="8"/>
    </row>
    <row r="34" spans="1:2" s="6" customFormat="1" x14ac:dyDescent="0.2">
      <c r="A34" s="9" t="s">
        <v>33</v>
      </c>
    </row>
    <row r="35" spans="1:2" x14ac:dyDescent="0.2">
      <c r="A35" s="9" t="s">
        <v>34</v>
      </c>
      <c r="B35" s="1" t="s">
        <v>35</v>
      </c>
    </row>
    <row r="36" spans="1:2" x14ac:dyDescent="0.2">
      <c r="A36" s="10" t="s">
        <v>36</v>
      </c>
      <c r="B36" s="5" t="s">
        <v>37</v>
      </c>
    </row>
    <row r="37" spans="1:2" s="7" customFormat="1" ht="15" thickBot="1" x14ac:dyDescent="0.25"/>
    <row r="38" spans="1:2" s="2" customFormat="1" x14ac:dyDescent="0.2">
      <c r="A38" s="3"/>
    </row>
    <row r="39" spans="1:2" s="12" customFormat="1" x14ac:dyDescent="0.2">
      <c r="A39" s="11" t="s">
        <v>38</v>
      </c>
      <c r="B39" s="12" t="s">
        <v>39</v>
      </c>
    </row>
    <row r="40" spans="1:2" s="12" customFormat="1" x14ac:dyDescent="0.2">
      <c r="A40" s="12" t="s">
        <v>40</v>
      </c>
    </row>
    <row r="41" spans="1:2" s="13" customFormat="1" x14ac:dyDescent="0.2">
      <c r="A41" s="13" t="s">
        <v>42</v>
      </c>
    </row>
    <row r="42" spans="1:2" s="13" customFormat="1" x14ac:dyDescent="0.2">
      <c r="A42" s="13" t="s">
        <v>41</v>
      </c>
    </row>
    <row r="43" spans="1:2" s="14" customFormat="1" x14ac:dyDescent="0.2"/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2:G39"/>
  <sheetViews>
    <sheetView showGridLines="0" topLeftCell="A13" workbookViewId="0">
      <selection activeCell="A28" sqref="A28:B32"/>
    </sheetView>
  </sheetViews>
  <sheetFormatPr baseColWidth="10" defaultColWidth="9" defaultRowHeight="14" x14ac:dyDescent="0.2"/>
  <cols>
    <col min="1" max="1" width="28.83203125" style="1" customWidth="1"/>
    <col min="2" max="2" width="20.6640625" style="1" bestFit="1" customWidth="1"/>
    <col min="3" max="3" width="17.1640625" style="1" customWidth="1"/>
    <col min="4" max="4" width="13.1640625" style="1" bestFit="1" customWidth="1"/>
    <col min="5" max="8" width="15.6640625" style="1" customWidth="1"/>
    <col min="9" max="16384" width="9" style="1"/>
  </cols>
  <sheetData>
    <row r="2" spans="1:7" s="18" customFormat="1" x14ac:dyDescent="0.2">
      <c r="A2" s="17" t="s">
        <v>1</v>
      </c>
    </row>
    <row r="3" spans="1:7" s="19" customFormat="1" x14ac:dyDescent="0.2">
      <c r="A3" s="60"/>
      <c r="B3" s="61"/>
      <c r="C3" s="61"/>
      <c r="D3" s="61"/>
      <c r="E3" s="61"/>
      <c r="F3" s="61"/>
    </row>
    <row r="4" spans="1:7" s="19" customFormat="1" x14ac:dyDescent="0.2">
      <c r="A4" s="56" t="s">
        <v>73</v>
      </c>
      <c r="B4" s="57"/>
      <c r="C4" s="57"/>
      <c r="D4" s="58"/>
      <c r="E4" s="58"/>
      <c r="F4" s="59"/>
    </row>
    <row r="5" spans="1:7" x14ac:dyDescent="0.2">
      <c r="A5" s="54" t="s">
        <v>52</v>
      </c>
      <c r="B5" s="54" t="s">
        <v>64</v>
      </c>
      <c r="C5" s="55" t="s">
        <v>60</v>
      </c>
      <c r="D5" s="54" t="s">
        <v>55</v>
      </c>
      <c r="E5" s="54" t="s">
        <v>65</v>
      </c>
      <c r="F5" s="53" t="s">
        <v>66</v>
      </c>
    </row>
    <row r="6" spans="1:7" x14ac:dyDescent="0.2">
      <c r="C6" s="20"/>
    </row>
    <row r="7" spans="1:7" x14ac:dyDescent="0.2">
      <c r="A7" s="46" t="s">
        <v>74</v>
      </c>
      <c r="B7" s="50"/>
      <c r="C7" s="20"/>
    </row>
    <row r="8" spans="1:7" x14ac:dyDescent="0.2">
      <c r="A8" s="29" t="s">
        <v>75</v>
      </c>
      <c r="B8" s="27">
        <v>12</v>
      </c>
      <c r="C8" s="20"/>
    </row>
    <row r="9" spans="1:7" x14ac:dyDescent="0.2">
      <c r="A9" s="29" t="s">
        <v>76</v>
      </c>
      <c r="B9" s="27">
        <v>21</v>
      </c>
      <c r="C9" s="20"/>
    </row>
    <row r="10" spans="1:7" x14ac:dyDescent="0.2">
      <c r="A10" s="30" t="s">
        <v>77</v>
      </c>
      <c r="B10" s="28">
        <v>60</v>
      </c>
      <c r="C10" s="20"/>
    </row>
    <row r="11" spans="1:7" s="14" customFormat="1" x14ac:dyDescent="0.2">
      <c r="C11" s="20"/>
    </row>
    <row r="12" spans="1:7" s="21" customFormat="1" ht="54" customHeight="1" x14ac:dyDescent="0.2">
      <c r="A12" s="38" t="s">
        <v>60</v>
      </c>
      <c r="B12" s="31" t="s">
        <v>67</v>
      </c>
      <c r="C12" s="32" t="s">
        <v>68</v>
      </c>
      <c r="D12" s="32" t="s">
        <v>69</v>
      </c>
      <c r="E12" s="32" t="s">
        <v>70</v>
      </c>
      <c r="F12" s="32" t="s">
        <v>71</v>
      </c>
      <c r="G12" s="33" t="s">
        <v>72</v>
      </c>
    </row>
    <row r="13" spans="1:7" x14ac:dyDescent="0.2">
      <c r="A13" s="34" t="s">
        <v>61</v>
      </c>
      <c r="B13" s="2">
        <v>6</v>
      </c>
      <c r="C13" s="5">
        <v>3</v>
      </c>
      <c r="D13" s="5">
        <v>6</v>
      </c>
      <c r="E13" s="5">
        <f>B13*C13</f>
        <v>18</v>
      </c>
      <c r="F13" s="5">
        <f>D13*E13</f>
        <v>108</v>
      </c>
      <c r="G13" s="27">
        <f>F13*$B$9</f>
        <v>2268</v>
      </c>
    </row>
    <row r="14" spans="1:7" x14ac:dyDescent="0.2">
      <c r="A14" s="34" t="s">
        <v>62</v>
      </c>
      <c r="B14" s="2">
        <v>6</v>
      </c>
      <c r="C14" s="5">
        <v>3</v>
      </c>
      <c r="D14" s="5">
        <v>6</v>
      </c>
      <c r="E14" s="5">
        <f t="shared" ref="E14:E16" si="0">B14*C14</f>
        <v>18</v>
      </c>
      <c r="F14" s="5">
        <f t="shared" ref="F14:F16" si="1">D14*E14</f>
        <v>108</v>
      </c>
      <c r="G14" s="27">
        <f t="shared" ref="G14:G16" si="2">F14*$B$9</f>
        <v>2268</v>
      </c>
    </row>
    <row r="15" spans="1:7" x14ac:dyDescent="0.2">
      <c r="A15" s="34" t="s">
        <v>25</v>
      </c>
      <c r="B15" s="2">
        <v>6</v>
      </c>
      <c r="C15" s="5">
        <v>3</v>
      </c>
      <c r="D15" s="5">
        <v>8</v>
      </c>
      <c r="E15" s="5">
        <f t="shared" si="0"/>
        <v>18</v>
      </c>
      <c r="F15" s="5">
        <f t="shared" si="1"/>
        <v>144</v>
      </c>
      <c r="G15" s="27">
        <f t="shared" si="2"/>
        <v>3024</v>
      </c>
    </row>
    <row r="16" spans="1:7" x14ac:dyDescent="0.2">
      <c r="A16" s="35" t="s">
        <v>63</v>
      </c>
      <c r="B16" s="36">
        <v>6</v>
      </c>
      <c r="C16" s="37">
        <v>3</v>
      </c>
      <c r="D16" s="37">
        <v>8</v>
      </c>
      <c r="E16" s="37">
        <f t="shared" si="0"/>
        <v>18</v>
      </c>
      <c r="F16" s="37">
        <f t="shared" si="1"/>
        <v>144</v>
      </c>
      <c r="G16" s="28">
        <f t="shared" si="2"/>
        <v>3024</v>
      </c>
    </row>
    <row r="19" spans="1:4" ht="30" x14ac:dyDescent="0.2">
      <c r="A19" s="45" t="s">
        <v>93</v>
      </c>
      <c r="B19" s="51" t="s">
        <v>78</v>
      </c>
    </row>
    <row r="20" spans="1:4" x14ac:dyDescent="0.2">
      <c r="A20" s="29" t="s">
        <v>52</v>
      </c>
      <c r="B20" s="39">
        <v>21510</v>
      </c>
    </row>
    <row r="21" spans="1:4" x14ac:dyDescent="0.2">
      <c r="A21" s="29" t="s">
        <v>53</v>
      </c>
      <c r="B21" s="39">
        <v>90200</v>
      </c>
    </row>
    <row r="22" spans="1:4" x14ac:dyDescent="0.2">
      <c r="A22" s="29" t="s">
        <v>80</v>
      </c>
      <c r="B22" s="40" t="s">
        <v>83</v>
      </c>
    </row>
    <row r="23" spans="1:4" x14ac:dyDescent="0.2">
      <c r="A23" s="29" t="s">
        <v>79</v>
      </c>
      <c r="B23" s="39">
        <v>73100</v>
      </c>
    </row>
    <row r="24" spans="1:4" x14ac:dyDescent="0.2">
      <c r="A24" s="29" t="s">
        <v>65</v>
      </c>
      <c r="B24" s="39">
        <v>300200</v>
      </c>
      <c r="C24" s="127" t="s">
        <v>82</v>
      </c>
    </row>
    <row r="25" spans="1:4" x14ac:dyDescent="0.2">
      <c r="A25" s="30" t="s">
        <v>81</v>
      </c>
      <c r="B25" s="41">
        <v>310000</v>
      </c>
      <c r="C25" s="128"/>
      <c r="D25" s="1" t="s">
        <v>95</v>
      </c>
    </row>
    <row r="28" spans="1:4" ht="37" x14ac:dyDescent="0.2">
      <c r="A28" s="45" t="s">
        <v>92</v>
      </c>
      <c r="B28" s="51" t="s">
        <v>91</v>
      </c>
      <c r="C28" s="26" t="s">
        <v>94</v>
      </c>
    </row>
    <row r="29" spans="1:4" x14ac:dyDescent="0.2">
      <c r="A29" s="43" t="s">
        <v>61</v>
      </c>
      <c r="B29" s="42">
        <v>230.82</v>
      </c>
    </row>
    <row r="30" spans="1:4" x14ac:dyDescent="0.2">
      <c r="A30" s="43" t="s">
        <v>62</v>
      </c>
      <c r="B30" s="42">
        <v>225.46</v>
      </c>
    </row>
    <row r="31" spans="1:4" x14ac:dyDescent="0.2">
      <c r="A31" s="43" t="s">
        <v>25</v>
      </c>
      <c r="B31" s="42">
        <v>250.05</v>
      </c>
    </row>
    <row r="32" spans="1:4" x14ac:dyDescent="0.2">
      <c r="A32" s="44" t="s">
        <v>63</v>
      </c>
      <c r="B32" s="41">
        <v>120</v>
      </c>
    </row>
    <row r="35" spans="1:3" ht="30" x14ac:dyDescent="0.2">
      <c r="A35" s="45" t="s">
        <v>84</v>
      </c>
      <c r="B35" s="45" t="s">
        <v>90</v>
      </c>
      <c r="C35" s="52" t="s">
        <v>89</v>
      </c>
    </row>
    <row r="36" spans="1:3" x14ac:dyDescent="0.2">
      <c r="A36" s="43" t="s">
        <v>85</v>
      </c>
      <c r="B36" s="48">
        <v>0.28000000000000003</v>
      </c>
      <c r="C36" s="42">
        <v>0.15</v>
      </c>
    </row>
    <row r="37" spans="1:3" x14ac:dyDescent="0.2">
      <c r="A37" s="43" t="s">
        <v>86</v>
      </c>
      <c r="B37" s="48">
        <v>0.87</v>
      </c>
      <c r="C37" s="42">
        <v>0.57999999999999996</v>
      </c>
    </row>
    <row r="38" spans="1:3" x14ac:dyDescent="0.2">
      <c r="A38" s="43" t="s">
        <v>87</v>
      </c>
      <c r="B38" s="48">
        <v>1.1100000000000001</v>
      </c>
      <c r="C38" s="42">
        <v>2.21</v>
      </c>
    </row>
    <row r="39" spans="1:3" x14ac:dyDescent="0.2">
      <c r="A39" s="44" t="s">
        <v>88</v>
      </c>
      <c r="B39" s="49">
        <v>2.09</v>
      </c>
      <c r="C39" s="47">
        <v>3.28</v>
      </c>
    </row>
  </sheetData>
  <mergeCells count="1">
    <mergeCell ref="C24:C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"/>
  <sheetViews>
    <sheetView workbookViewId="0">
      <selection activeCell="G33" sqref="G33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1C9DD"/>
  </sheetPr>
  <dimension ref="A2:G40"/>
  <sheetViews>
    <sheetView showGridLines="0" topLeftCell="A30" workbookViewId="0">
      <selection activeCell="H11" sqref="H11"/>
    </sheetView>
  </sheetViews>
  <sheetFormatPr baseColWidth="10" defaultColWidth="8.83203125" defaultRowHeight="14" x14ac:dyDescent="0.2"/>
  <cols>
    <col min="1" max="1" width="28.6640625" style="63" customWidth="1"/>
    <col min="2" max="2" width="23.83203125" style="63" bestFit="1" customWidth="1"/>
    <col min="3" max="3" width="17.1640625" style="63" customWidth="1"/>
    <col min="4" max="5" width="11.6640625" style="63" customWidth="1"/>
    <col min="6" max="16384" width="8.83203125" style="63"/>
  </cols>
  <sheetData>
    <row r="2" spans="1:5" s="65" customFormat="1" x14ac:dyDescent="0.2">
      <c r="A2" s="64" t="s">
        <v>102</v>
      </c>
    </row>
    <row r="4" spans="1:5" ht="15" x14ac:dyDescent="0.2">
      <c r="A4" s="73" t="s">
        <v>103</v>
      </c>
      <c r="B4" s="74" t="s">
        <v>104</v>
      </c>
      <c r="C4" s="74" t="s">
        <v>105</v>
      </c>
      <c r="D4" s="74" t="s">
        <v>106</v>
      </c>
      <c r="E4" s="75" t="s">
        <v>107</v>
      </c>
    </row>
    <row r="5" spans="1:5" ht="17" customHeight="1" x14ac:dyDescent="0.2">
      <c r="A5" s="76" t="s">
        <v>109</v>
      </c>
      <c r="B5" s="77">
        <v>6.08</v>
      </c>
      <c r="C5" s="77">
        <v>8.73</v>
      </c>
      <c r="D5" s="77">
        <v>15.35</v>
      </c>
      <c r="E5" s="78">
        <v>22.99</v>
      </c>
    </row>
    <row r="6" spans="1:5" ht="17" customHeight="1" x14ac:dyDescent="0.2">
      <c r="A6" s="76" t="s">
        <v>108</v>
      </c>
      <c r="B6" s="77">
        <f>SUM(D18,D26)</f>
        <v>0.94</v>
      </c>
      <c r="C6" s="77">
        <f t="shared" ref="C6:E6" si="0">SUM(E18,E26)</f>
        <v>1.3900000000000001</v>
      </c>
      <c r="D6" s="77">
        <f t="shared" si="0"/>
        <v>5.8</v>
      </c>
      <c r="E6" s="78">
        <f t="shared" si="0"/>
        <v>6.4700000000000006</v>
      </c>
    </row>
    <row r="7" spans="1:5" ht="17" customHeight="1" x14ac:dyDescent="0.2">
      <c r="A7" s="76" t="s">
        <v>110</v>
      </c>
      <c r="B7" s="77">
        <f>B5-B6</f>
        <v>5.1400000000000006</v>
      </c>
      <c r="C7" s="77">
        <f t="shared" ref="C7:E7" si="1">C5-C6</f>
        <v>7.34</v>
      </c>
      <c r="D7" s="77">
        <f t="shared" si="1"/>
        <v>9.5500000000000007</v>
      </c>
      <c r="E7" s="78">
        <f t="shared" si="1"/>
        <v>16.519999999999996</v>
      </c>
    </row>
    <row r="8" spans="1:5" ht="17" customHeight="1" x14ac:dyDescent="0.2">
      <c r="A8" s="76" t="s">
        <v>111</v>
      </c>
      <c r="B8" s="79">
        <v>195065</v>
      </c>
      <c r="C8" s="69">
        <v>135834</v>
      </c>
      <c r="D8" s="69">
        <v>99799</v>
      </c>
      <c r="E8" s="80">
        <v>69680</v>
      </c>
    </row>
    <row r="9" spans="1:5" ht="17" customHeight="1" x14ac:dyDescent="0.2">
      <c r="A9" s="81" t="s">
        <v>129</v>
      </c>
      <c r="B9" s="72">
        <f>B7*B8</f>
        <v>1002634.1000000001</v>
      </c>
      <c r="C9" s="72">
        <f t="shared" ref="C9:E9" si="2">C7*C8</f>
        <v>997021.55999999994</v>
      </c>
      <c r="D9" s="72">
        <f t="shared" si="2"/>
        <v>953080.45000000007</v>
      </c>
      <c r="E9" s="82">
        <f t="shared" si="2"/>
        <v>1151113.5999999996</v>
      </c>
    </row>
    <row r="10" spans="1:5" ht="30.75" customHeight="1" x14ac:dyDescent="0.2">
      <c r="A10" s="83" t="s">
        <v>130</v>
      </c>
      <c r="B10" s="69">
        <v>1003325</v>
      </c>
      <c r="C10" s="69">
        <v>997126</v>
      </c>
      <c r="D10" s="69">
        <v>953510</v>
      </c>
      <c r="E10" s="69">
        <v>1151454</v>
      </c>
    </row>
    <row r="11" spans="1:5" ht="15.75" customHeight="1" x14ac:dyDescent="0.2">
      <c r="A11" s="83"/>
      <c r="B11" s="69"/>
      <c r="C11" s="69"/>
      <c r="D11" s="69"/>
      <c r="E11" s="69"/>
    </row>
    <row r="13" spans="1:5" ht="30" x14ac:dyDescent="0.2">
      <c r="A13" s="73" t="s">
        <v>112</v>
      </c>
      <c r="B13" s="75" t="s">
        <v>104</v>
      </c>
      <c r="C13" s="74" t="s">
        <v>105</v>
      </c>
      <c r="D13" s="74" t="s">
        <v>106</v>
      </c>
      <c r="E13" s="75" t="s">
        <v>107</v>
      </c>
    </row>
    <row r="14" spans="1:5" x14ac:dyDescent="0.2">
      <c r="A14" s="84" t="s">
        <v>114</v>
      </c>
      <c r="B14" s="72">
        <v>32855496</v>
      </c>
      <c r="C14" s="72">
        <v>39283900</v>
      </c>
      <c r="D14" s="72">
        <v>31011180</v>
      </c>
      <c r="E14" s="82">
        <v>35058548</v>
      </c>
    </row>
    <row r="17" spans="1:7" x14ac:dyDescent="0.2">
      <c r="A17" s="74" t="s">
        <v>115</v>
      </c>
      <c r="B17" s="85"/>
      <c r="C17" s="74" t="s">
        <v>116</v>
      </c>
      <c r="D17" s="75" t="s">
        <v>104</v>
      </c>
      <c r="E17" s="74" t="s">
        <v>105</v>
      </c>
      <c r="F17" s="74" t="s">
        <v>106</v>
      </c>
      <c r="G17" s="75" t="s">
        <v>107</v>
      </c>
    </row>
    <row r="18" spans="1:7" ht="15" x14ac:dyDescent="0.2">
      <c r="A18" s="86" t="s">
        <v>117</v>
      </c>
      <c r="B18" s="77"/>
      <c r="C18" s="77"/>
      <c r="D18" s="87">
        <v>0.73</v>
      </c>
      <c r="E18" s="87">
        <v>1.06</v>
      </c>
      <c r="F18" s="87">
        <v>5.04</v>
      </c>
      <c r="G18" s="88">
        <v>5.66</v>
      </c>
    </row>
    <row r="19" spans="1:7" ht="30" x14ac:dyDescent="0.2">
      <c r="A19" s="86" t="s">
        <v>118</v>
      </c>
      <c r="B19" s="77"/>
      <c r="C19" s="89">
        <v>9.1999999999999998E-2</v>
      </c>
      <c r="D19" s="87">
        <v>7.0000000000000007E-2</v>
      </c>
      <c r="E19" s="87">
        <v>0.1</v>
      </c>
      <c r="F19" s="87">
        <v>0.47</v>
      </c>
      <c r="G19" s="88">
        <v>0.52</v>
      </c>
    </row>
    <row r="20" spans="1:7" ht="15" x14ac:dyDescent="0.2">
      <c r="A20" s="86" t="s">
        <v>119</v>
      </c>
      <c r="B20" s="77"/>
      <c r="C20" s="89">
        <v>0.06</v>
      </c>
      <c r="D20" s="87">
        <v>0.04</v>
      </c>
      <c r="E20" s="87">
        <v>0.06</v>
      </c>
      <c r="F20" s="87">
        <v>0.3</v>
      </c>
      <c r="G20" s="88">
        <v>0.34</v>
      </c>
    </row>
    <row r="21" spans="1:7" ht="15" x14ac:dyDescent="0.2">
      <c r="A21" s="86" t="s">
        <v>120</v>
      </c>
      <c r="B21" s="90" t="s">
        <v>125</v>
      </c>
      <c r="C21" s="77">
        <v>329.9</v>
      </c>
      <c r="D21" s="87">
        <v>0.43</v>
      </c>
      <c r="E21" s="87">
        <v>0.55000000000000004</v>
      </c>
      <c r="F21" s="87">
        <v>0.89</v>
      </c>
      <c r="G21" s="88">
        <v>1.58</v>
      </c>
    </row>
    <row r="22" spans="1:7" x14ac:dyDescent="0.2">
      <c r="A22" s="91"/>
      <c r="B22" s="90" t="s">
        <v>126</v>
      </c>
      <c r="C22" s="77">
        <v>298.05</v>
      </c>
      <c r="D22" s="87">
        <v>0.5</v>
      </c>
      <c r="E22" s="87">
        <v>1.37</v>
      </c>
      <c r="F22" s="87">
        <v>0.54</v>
      </c>
      <c r="G22" s="88">
        <v>1.56</v>
      </c>
    </row>
    <row r="23" spans="1:7" x14ac:dyDescent="0.2">
      <c r="A23" s="91"/>
      <c r="B23" s="90" t="s">
        <v>127</v>
      </c>
      <c r="C23" s="77">
        <v>389.46</v>
      </c>
      <c r="D23" s="87">
        <v>1.52</v>
      </c>
      <c r="E23" s="87">
        <v>1.06</v>
      </c>
      <c r="F23" s="87">
        <v>1.65</v>
      </c>
      <c r="G23" s="88">
        <v>2.2599999999999998</v>
      </c>
    </row>
    <row r="24" spans="1:7" x14ac:dyDescent="0.2">
      <c r="A24" s="91"/>
      <c r="B24" s="90" t="s">
        <v>128</v>
      </c>
      <c r="C24" s="77">
        <v>137.57</v>
      </c>
      <c r="D24" s="87">
        <v>0.35</v>
      </c>
      <c r="E24" s="87">
        <v>0.61</v>
      </c>
      <c r="F24" s="87">
        <v>0.69</v>
      </c>
      <c r="G24" s="88">
        <v>0.97</v>
      </c>
    </row>
    <row r="25" spans="1:7" ht="16" thickBot="1" x14ac:dyDescent="0.25">
      <c r="A25" s="92" t="s">
        <v>121</v>
      </c>
      <c r="B25" s="93"/>
      <c r="C25" s="93"/>
      <c r="D25" s="94">
        <f>SUM(D18:D24)</f>
        <v>3.64</v>
      </c>
      <c r="E25" s="94">
        <f>SUM(E18:E24)</f>
        <v>4.8100000000000014</v>
      </c>
      <c r="F25" s="94">
        <f t="shared" ref="F25:G25" si="3">SUM(F18:F24)</f>
        <v>9.5799999999999983</v>
      </c>
      <c r="G25" s="95">
        <f t="shared" si="3"/>
        <v>12.89</v>
      </c>
    </row>
    <row r="26" spans="1:7" ht="16" thickTop="1" x14ac:dyDescent="0.2">
      <c r="A26" s="86" t="s">
        <v>122</v>
      </c>
      <c r="B26" s="77"/>
      <c r="C26" s="77"/>
      <c r="D26" s="87">
        <v>0.21</v>
      </c>
      <c r="E26" s="87">
        <v>0.33</v>
      </c>
      <c r="F26" s="87">
        <v>0.76</v>
      </c>
      <c r="G26" s="88">
        <v>0.81</v>
      </c>
    </row>
    <row r="27" spans="1:7" ht="30" x14ac:dyDescent="0.2">
      <c r="A27" s="86" t="s">
        <v>123</v>
      </c>
      <c r="B27" s="77"/>
      <c r="C27" s="89">
        <v>0.33500000000000002</v>
      </c>
      <c r="D27" s="87">
        <v>1.21</v>
      </c>
      <c r="E27" s="87">
        <v>1.61</v>
      </c>
      <c r="F27" s="87">
        <v>3.2</v>
      </c>
      <c r="G27" s="88">
        <v>4.3099999999999996</v>
      </c>
    </row>
    <row r="28" spans="1:7" x14ac:dyDescent="0.2">
      <c r="A28" s="96" t="s">
        <v>124</v>
      </c>
      <c r="B28" s="97"/>
      <c r="C28" s="97"/>
      <c r="D28" s="98">
        <f>SUM(D25,D26:D27)</f>
        <v>5.0600000000000005</v>
      </c>
      <c r="E28" s="98">
        <f t="shared" ref="E28:G28" si="4">SUM(E25,E26:E27)</f>
        <v>6.7500000000000018</v>
      </c>
      <c r="F28" s="98">
        <f t="shared" si="4"/>
        <v>13.54</v>
      </c>
      <c r="G28" s="99">
        <f t="shared" si="4"/>
        <v>18.010000000000002</v>
      </c>
    </row>
    <row r="31" spans="1:7" x14ac:dyDescent="0.2">
      <c r="A31" s="74" t="s">
        <v>131</v>
      </c>
    </row>
    <row r="32" spans="1:7" ht="54" x14ac:dyDescent="0.2">
      <c r="A32" s="104" t="s">
        <v>132</v>
      </c>
      <c r="B32" s="100" t="s">
        <v>135</v>
      </c>
      <c r="C32" s="103" t="s">
        <v>139</v>
      </c>
    </row>
    <row r="33" spans="1:3" ht="60" x14ac:dyDescent="0.2">
      <c r="A33" s="105" t="s">
        <v>133</v>
      </c>
      <c r="B33" s="100" t="s">
        <v>136</v>
      </c>
      <c r="C33" s="100" t="s">
        <v>140</v>
      </c>
    </row>
    <row r="34" spans="1:3" x14ac:dyDescent="0.2">
      <c r="A34" s="106" t="s">
        <v>134</v>
      </c>
    </row>
    <row r="35" spans="1:3" x14ac:dyDescent="0.2">
      <c r="A35" s="102" t="s">
        <v>61</v>
      </c>
    </row>
    <row r="36" spans="1:3" x14ac:dyDescent="0.2">
      <c r="A36" s="102" t="s">
        <v>62</v>
      </c>
    </row>
    <row r="37" spans="1:3" x14ac:dyDescent="0.2">
      <c r="A37" s="102" t="s">
        <v>25</v>
      </c>
    </row>
    <row r="38" spans="1:3" x14ac:dyDescent="0.2">
      <c r="A38" s="107" t="s">
        <v>63</v>
      </c>
    </row>
    <row r="39" spans="1:3" ht="30" x14ac:dyDescent="0.2">
      <c r="A39" s="101" t="s">
        <v>137</v>
      </c>
      <c r="B39" s="100" t="s">
        <v>138</v>
      </c>
    </row>
    <row r="40" spans="1:3" x14ac:dyDescent="0.2">
      <c r="B40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2:BC75"/>
  <sheetViews>
    <sheetView showGridLines="0" topLeftCell="K1" zoomScale="50" zoomScaleNormal="85" workbookViewId="0">
      <selection activeCell="AE21" sqref="AE21"/>
    </sheetView>
  </sheetViews>
  <sheetFormatPr baseColWidth="10" defaultColWidth="9" defaultRowHeight="14" x14ac:dyDescent="0.2"/>
  <cols>
    <col min="1" max="1" width="17.5" style="1" customWidth="1"/>
    <col min="2" max="2" width="10.6640625" style="1" bestFit="1" customWidth="1"/>
    <col min="3" max="19" width="9" style="1"/>
    <col min="20" max="20" width="12.5" style="1" customWidth="1"/>
    <col min="21" max="16384" width="9" style="1"/>
  </cols>
  <sheetData>
    <row r="2" spans="1:55" s="25" customFormat="1" x14ac:dyDescent="0.2">
      <c r="A2" s="24" t="s">
        <v>101</v>
      </c>
    </row>
    <row r="3" spans="1:55" x14ac:dyDescent="0.2">
      <c r="A3" s="1" t="s">
        <v>100</v>
      </c>
    </row>
    <row r="4" spans="1:55" s="108" customFormat="1" x14ac:dyDescent="0.2">
      <c r="A4" s="109" t="s">
        <v>141</v>
      </c>
    </row>
    <row r="5" spans="1:55" x14ac:dyDescent="0.2">
      <c r="P5" s="62"/>
    </row>
    <row r="6" spans="1:55" ht="15" customHeight="1" x14ac:dyDescent="0.2">
      <c r="A6" s="46" t="s">
        <v>99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 x14ac:dyDescent="0.2">
      <c r="A7" s="43" t="s">
        <v>96</v>
      </c>
      <c r="B7" s="69">
        <v>163736</v>
      </c>
      <c r="C7" s="69">
        <v>178412</v>
      </c>
      <c r="D7" s="69">
        <v>170397</v>
      </c>
      <c r="E7" s="69">
        <v>176245</v>
      </c>
      <c r="F7" s="69">
        <v>172112</v>
      </c>
      <c r="G7" s="69">
        <v>182341</v>
      </c>
      <c r="H7" s="69">
        <v>195932</v>
      </c>
      <c r="I7" s="69">
        <v>199356</v>
      </c>
      <c r="J7" s="69">
        <v>182296</v>
      </c>
      <c r="K7" s="69">
        <v>190347</v>
      </c>
      <c r="L7" s="69">
        <v>174161</v>
      </c>
      <c r="M7" s="69">
        <v>170665</v>
      </c>
      <c r="N7" s="69">
        <v>161677</v>
      </c>
      <c r="O7" s="69">
        <v>161408</v>
      </c>
      <c r="P7" s="69">
        <v>181141</v>
      </c>
      <c r="Q7" s="69">
        <v>179096</v>
      </c>
      <c r="R7" s="69">
        <v>182659</v>
      </c>
      <c r="S7" s="69">
        <v>187480</v>
      </c>
      <c r="T7" s="69">
        <v>187779</v>
      </c>
      <c r="U7" s="69">
        <v>200973</v>
      </c>
      <c r="V7" s="69">
        <v>189938</v>
      </c>
      <c r="W7" s="69">
        <v>180289</v>
      </c>
      <c r="X7" s="69">
        <v>182034</v>
      </c>
      <c r="Y7" s="69">
        <v>171589</v>
      </c>
      <c r="Z7" s="69">
        <v>181189</v>
      </c>
      <c r="AA7" s="69">
        <v>167840</v>
      </c>
      <c r="AB7" s="69">
        <v>187091</v>
      </c>
      <c r="AC7" s="69">
        <v>166375</v>
      </c>
      <c r="AD7" s="69">
        <v>179338</v>
      </c>
      <c r="AE7" s="69">
        <v>195065</v>
      </c>
      <c r="AF7" s="70">
        <f>_xlfn.FORECAST.LINEAR(AF6,$B$7:AE7,$B$6:AE6)</f>
        <v>182787.53563218392</v>
      </c>
      <c r="AG7" s="70">
        <f>_xlfn.FORECAST.LINEAR(AG6,$B$7:AF7,$B$6:AF6)</f>
        <v>182969.61104931406</v>
      </c>
      <c r="AH7" s="70">
        <f>_xlfn.FORECAST.LINEAR(AH6,$B$7:AG7,$B$6:AG6)</f>
        <v>183151.6864664442</v>
      </c>
      <c r="AI7" s="70">
        <f>_xlfn.FORECAST.LINEAR(AI6,$B$7:AH7,$B$6:AH6)</f>
        <v>183333.76188357433</v>
      </c>
      <c r="AJ7" s="70">
        <f>_xlfn.FORECAST.LINEAR(AJ6,$B$7:AI7,$B$6:AI6)</f>
        <v>183515.8373007045</v>
      </c>
      <c r="AK7" s="70">
        <f>_xlfn.FORECAST.LINEAR(AK6,$B$7:AJ7,$B$6:AJ6)</f>
        <v>183697.91271783464</v>
      </c>
      <c r="AL7" s="70">
        <f>_xlfn.FORECAST.LINEAR(AL6,$B$7:AK7,$B$6:AK6)</f>
        <v>183879.98813496478</v>
      </c>
      <c r="AM7" s="70">
        <f>_xlfn.FORECAST.LINEAR(AM6,$B$7:AL7,$B$6:AL6)</f>
        <v>184062.06355209491</v>
      </c>
      <c r="AN7" s="70">
        <f>_xlfn.FORECAST.LINEAR(AN6,$B$7:AM7,$B$6:AM6)</f>
        <v>184244.13896922508</v>
      </c>
      <c r="AO7" s="70">
        <f>_xlfn.FORECAST.LINEAR(AO6,$B$7:AN7,$B$6:AN6)</f>
        <v>184426.21438635522</v>
      </c>
      <c r="AP7" s="70">
        <f>_xlfn.FORECAST.LINEAR(AP6,$B$7:AO7,$B$6:AO6)</f>
        <v>184608.28980348536</v>
      </c>
      <c r="AQ7" s="70">
        <f>_xlfn.FORECAST.LINEAR(AQ6,$B$7:AP7,$B$6:AP6)</f>
        <v>184790.36522061552</v>
      </c>
      <c r="AR7" s="70">
        <f>_xlfn.FORECAST.LINEAR(AR6,$B$7:AQ7,$B$6:AQ6)</f>
        <v>184972.44063774563</v>
      </c>
      <c r="AS7" s="70">
        <f>_xlfn.FORECAST.LINEAR(AS6,$B$7:AR7,$B$6:AR6)</f>
        <v>185154.5160548758</v>
      </c>
      <c r="AT7" s="70">
        <f>_xlfn.FORECAST.LINEAR(AT6,$B$7:AS7,$B$6:AS6)</f>
        <v>185336.59147200594</v>
      </c>
      <c r="AU7" s="70">
        <f>_xlfn.FORECAST.LINEAR(AU6,$B$7:AT7,$B$6:AT6)</f>
        <v>185518.66688913613</v>
      </c>
      <c r="AV7" s="70">
        <f>_xlfn.FORECAST.LINEAR(AV6,$B$7:AU7,$B$6:AU6)</f>
        <v>185700.74230626624</v>
      </c>
      <c r="AW7" s="70">
        <f>_xlfn.FORECAST.LINEAR(AW6,$B$7:AV7,$B$6:AV6)</f>
        <v>185882.81772339641</v>
      </c>
      <c r="AX7" s="70">
        <f>_xlfn.FORECAST.LINEAR(AX6,$B$7:AW7,$B$6:AW6)</f>
        <v>186064.89314052658</v>
      </c>
      <c r="AY7" s="70">
        <f>_xlfn.FORECAST.LINEAR(AY6,$B$7:AX7,$B$6:AX6)</f>
        <v>186246.96855765671</v>
      </c>
      <c r="AZ7" s="70">
        <f>_xlfn.FORECAST.LINEAR(AZ6,$B$7:AY7,$B$6:AY6)</f>
        <v>186429.04397478682</v>
      </c>
      <c r="BA7" s="70">
        <f>_xlfn.FORECAST.LINEAR(BA6,$B$7:AZ7,$B$6:AZ6)</f>
        <v>186611.11939191699</v>
      </c>
      <c r="BB7" s="70">
        <f>_xlfn.FORECAST.LINEAR(BB6,$B$7:BA7,$B$6:BA6)</f>
        <v>186793.19480904713</v>
      </c>
      <c r="BC7" s="71">
        <f>_xlfn.FORECAST.LINEAR(BC6,$B$7:BB7,$B$6:BB6)</f>
        <v>186975.27022617729</v>
      </c>
    </row>
    <row r="8" spans="1:55" x14ac:dyDescent="0.2">
      <c r="A8" s="1" t="s">
        <v>181</v>
      </c>
      <c r="B8" s="130">
        <f>ABS(B7-$AC$16)</f>
        <v>18355.185175356251</v>
      </c>
      <c r="C8" s="130">
        <f t="shared" ref="C8:BC8" si="0">ABS(C7-$AC$16)</f>
        <v>3679.1851753562514</v>
      </c>
      <c r="D8" s="130">
        <f t="shared" si="0"/>
        <v>11694.185175356251</v>
      </c>
      <c r="E8" s="130">
        <f t="shared" si="0"/>
        <v>5846.1851753562514</v>
      </c>
      <c r="F8" s="130">
        <f t="shared" si="0"/>
        <v>9979.1851753562514</v>
      </c>
      <c r="G8" s="130">
        <f t="shared" si="0"/>
        <v>249.81482464374858</v>
      </c>
      <c r="H8" s="130">
        <f t="shared" si="0"/>
        <v>13840.814824643749</v>
      </c>
      <c r="I8" s="130">
        <f t="shared" si="0"/>
        <v>17264.814824643749</v>
      </c>
      <c r="J8" s="130">
        <f t="shared" si="0"/>
        <v>204.81482464374858</v>
      </c>
      <c r="K8" s="130">
        <f t="shared" si="0"/>
        <v>8255.8148246437486</v>
      </c>
      <c r="L8" s="130">
        <f t="shared" si="0"/>
        <v>7930.1851753562514</v>
      </c>
      <c r="M8" s="130">
        <f t="shared" si="0"/>
        <v>11426.185175356251</v>
      </c>
      <c r="N8" s="130">
        <f t="shared" si="0"/>
        <v>20414.185175356251</v>
      </c>
      <c r="O8" s="130">
        <f t="shared" si="0"/>
        <v>20683.185175356251</v>
      </c>
      <c r="P8" s="130">
        <f t="shared" si="0"/>
        <v>950.18517535625142</v>
      </c>
      <c r="Q8" s="130">
        <f t="shared" si="0"/>
        <v>2995.1851753562514</v>
      </c>
      <c r="R8" s="130">
        <f t="shared" si="0"/>
        <v>567.81482464374858</v>
      </c>
      <c r="S8" s="130">
        <f t="shared" si="0"/>
        <v>5388.8148246437486</v>
      </c>
      <c r="T8" s="130">
        <f>_xlfn.FORECAST.LINEAR(T6,$B$7:$S$7, $B$6:$S6)</f>
        <v>180258.71241830065</v>
      </c>
      <c r="U8" s="130">
        <f>_xlfn.FORECAST.LINEAR(U6,$B$7:$S$7, $B$6:$S6)</f>
        <v>180464.5359477124</v>
      </c>
      <c r="V8" s="130">
        <f>_xlfn.FORECAST.LINEAR(V6,$B$7:$S$7, $B$6:$S6)</f>
        <v>180670.35947712418</v>
      </c>
      <c r="W8" s="130">
        <f>_xlfn.FORECAST.LINEAR(W6,$B$7:$S$7, $B$6:$S6)</f>
        <v>180876.18300653592</v>
      </c>
      <c r="X8" s="130">
        <f>_xlfn.FORECAST.LINEAR(X6,$B$7:$S$7, $B$6:$S6)</f>
        <v>181082.0065359477</v>
      </c>
      <c r="Y8" s="130">
        <f>_xlfn.FORECAST.LINEAR(Y6,$B$7:$S$7, $B$6:$S6)</f>
        <v>181287.83006535948</v>
      </c>
      <c r="Z8" s="130">
        <f>_xlfn.FORECAST.LINEAR(Z6,$B$7:$S$7, $B$6:$S6)</f>
        <v>181493.65359477123</v>
      </c>
      <c r="AA8" s="130">
        <f>_xlfn.FORECAST.LINEAR(AA6,$B$7:$S$7, $B$6:$S6)</f>
        <v>181699.477124183</v>
      </c>
      <c r="AB8" s="130">
        <f>_xlfn.FORECAST.LINEAR(AB6,$B$7:$S$7, $B$6:$S6)</f>
        <v>181905.30065359475</v>
      </c>
      <c r="AC8" s="130">
        <f>_xlfn.FORECAST.LINEAR(AC6,$B$7:$S$7, $B$6:$S6)</f>
        <v>182111.12418300653</v>
      </c>
      <c r="AD8" s="130">
        <f>_xlfn.FORECAST.LINEAR(AD6,$B$7:$S$7, $B$6:$S6)</f>
        <v>182316.9477124183</v>
      </c>
      <c r="AE8" s="130">
        <f>_xlfn.FORECAST.LINEAR(AE6,$B$7:$S$7, $B$6:$S6)</f>
        <v>182522.77124183005</v>
      </c>
      <c r="AF8" s="130">
        <f t="shared" si="0"/>
        <v>696.3504568276694</v>
      </c>
      <c r="AG8" s="130">
        <f t="shared" si="0"/>
        <v>878.4258739578072</v>
      </c>
      <c r="AH8" s="130">
        <f t="shared" si="0"/>
        <v>1060.501291087945</v>
      </c>
      <c r="AI8" s="130">
        <f t="shared" si="0"/>
        <v>1242.5767082180828</v>
      </c>
      <c r="AJ8" s="130">
        <f t="shared" si="0"/>
        <v>1424.6521253482497</v>
      </c>
      <c r="AK8" s="130">
        <f t="shared" si="0"/>
        <v>1606.7275424783875</v>
      </c>
      <c r="AL8" s="130">
        <f t="shared" si="0"/>
        <v>1788.8029596085253</v>
      </c>
      <c r="AM8" s="130">
        <f t="shared" si="0"/>
        <v>1970.8783767386631</v>
      </c>
      <c r="AN8" s="130">
        <f t="shared" si="0"/>
        <v>2152.95379386883</v>
      </c>
      <c r="AO8" s="130">
        <f t="shared" si="0"/>
        <v>2335.0292109989678</v>
      </c>
      <c r="AP8" s="130">
        <f t="shared" si="0"/>
        <v>2517.1046281291055</v>
      </c>
      <c r="AQ8" s="130">
        <f t="shared" si="0"/>
        <v>2699.1800452592724</v>
      </c>
      <c r="AR8" s="130">
        <f t="shared" si="0"/>
        <v>2881.2554623893811</v>
      </c>
      <c r="AS8" s="130">
        <f t="shared" si="0"/>
        <v>3063.330879519548</v>
      </c>
      <c r="AT8" s="130">
        <f t="shared" si="0"/>
        <v>3245.4062966496858</v>
      </c>
      <c r="AU8" s="130">
        <f t="shared" si="0"/>
        <v>3427.4817137798818</v>
      </c>
      <c r="AV8" s="130">
        <f t="shared" si="0"/>
        <v>3609.5571309099905</v>
      </c>
      <c r="AW8" s="130">
        <f t="shared" si="0"/>
        <v>3791.6325480401574</v>
      </c>
      <c r="AX8" s="130">
        <f t="shared" si="0"/>
        <v>3973.7079651703243</v>
      </c>
      <c r="AY8" s="130">
        <f t="shared" si="0"/>
        <v>4155.7833823004621</v>
      </c>
      <c r="AZ8" s="130">
        <f t="shared" si="0"/>
        <v>4337.8587994305708</v>
      </c>
      <c r="BA8" s="130">
        <f t="shared" si="0"/>
        <v>4519.9342165607377</v>
      </c>
      <c r="BB8" s="130">
        <f t="shared" si="0"/>
        <v>4702.0096336908755</v>
      </c>
      <c r="BC8" s="130">
        <f t="shared" si="0"/>
        <v>4884.0850508210424</v>
      </c>
    </row>
    <row r="9" spans="1:55" x14ac:dyDescent="0.2">
      <c r="T9" s="131">
        <f>ABS(T7-T8)</f>
        <v>7520.2875816993474</v>
      </c>
      <c r="U9" s="131">
        <f t="shared" ref="U9:AM9" si="1">ABS(U7-U8)</f>
        <v>20508.4640522876</v>
      </c>
      <c r="V9" s="131">
        <f t="shared" si="1"/>
        <v>9267.6405228758231</v>
      </c>
      <c r="W9" s="131">
        <f t="shared" si="1"/>
        <v>587.18300653592451</v>
      </c>
      <c r="X9" s="131">
        <f t="shared" si="1"/>
        <v>951.9934640522988</v>
      </c>
      <c r="Y9" s="131">
        <f t="shared" si="1"/>
        <v>9698.8300653594779</v>
      </c>
      <c r="Z9" s="131">
        <f t="shared" si="1"/>
        <v>304.65359477122547</v>
      </c>
      <c r="AA9" s="131">
        <f t="shared" si="1"/>
        <v>13859.477124183002</v>
      </c>
      <c r="AB9" s="131">
        <f t="shared" si="1"/>
        <v>5185.6993464052503</v>
      </c>
      <c r="AC9" s="131">
        <f t="shared" si="1"/>
        <v>15736.124183006526</v>
      </c>
      <c r="AD9" s="131">
        <f t="shared" si="1"/>
        <v>2978.9477124183031</v>
      </c>
      <c r="AE9" s="131">
        <f t="shared" si="1"/>
        <v>12542.228758169949</v>
      </c>
      <c r="AF9" s="131"/>
      <c r="AG9" s="131"/>
      <c r="AH9" s="131"/>
      <c r="AI9" s="131"/>
      <c r="AJ9" s="131"/>
      <c r="AK9" s="131"/>
      <c r="AL9" s="131"/>
      <c r="AM9" s="131"/>
    </row>
    <row r="10" spans="1:55" x14ac:dyDescent="0.2">
      <c r="A10" s="46" t="s">
        <v>113</v>
      </c>
      <c r="B10" s="66">
        <v>7</v>
      </c>
      <c r="C10" s="66">
        <v>8</v>
      </c>
      <c r="D10" s="66">
        <v>9</v>
      </c>
      <c r="E10" s="66">
        <v>10</v>
      </c>
      <c r="F10" s="66">
        <v>11</v>
      </c>
      <c r="G10" s="66">
        <v>12</v>
      </c>
      <c r="H10" s="66">
        <v>13</v>
      </c>
      <c r="I10" s="66">
        <v>14</v>
      </c>
      <c r="J10" s="66">
        <v>15</v>
      </c>
      <c r="K10" s="66">
        <v>16</v>
      </c>
      <c r="L10" s="66">
        <v>17</v>
      </c>
      <c r="M10" s="66">
        <v>18</v>
      </c>
      <c r="N10" s="66">
        <v>19</v>
      </c>
      <c r="O10" s="66">
        <v>20</v>
      </c>
      <c r="P10" s="66">
        <v>21</v>
      </c>
      <c r="Q10" s="66">
        <v>22</v>
      </c>
      <c r="R10" s="66">
        <v>23</v>
      </c>
      <c r="S10" s="66">
        <v>24</v>
      </c>
      <c r="T10" s="66">
        <v>25</v>
      </c>
      <c r="U10" s="66">
        <v>26</v>
      </c>
      <c r="V10" s="66">
        <v>27</v>
      </c>
      <c r="W10" s="66">
        <v>28</v>
      </c>
      <c r="X10" s="66">
        <v>29</v>
      </c>
      <c r="Y10" s="66">
        <v>30</v>
      </c>
      <c r="Z10" s="66">
        <v>31</v>
      </c>
      <c r="AA10" s="66">
        <v>32</v>
      </c>
      <c r="AB10" s="66">
        <v>33</v>
      </c>
      <c r="AC10" s="66">
        <v>34</v>
      </c>
      <c r="AD10" s="66">
        <v>35</v>
      </c>
      <c r="AE10" s="66">
        <v>36</v>
      </c>
      <c r="AF10" s="67">
        <v>37</v>
      </c>
      <c r="AG10" s="66">
        <v>38</v>
      </c>
      <c r="AH10" s="66">
        <v>39</v>
      </c>
      <c r="AI10" s="66">
        <v>40</v>
      </c>
      <c r="AJ10" s="66">
        <v>41</v>
      </c>
      <c r="AK10" s="66">
        <v>42</v>
      </c>
      <c r="AL10" s="66">
        <v>43</v>
      </c>
      <c r="AM10" s="66">
        <v>44</v>
      </c>
      <c r="AN10" s="66">
        <v>45</v>
      </c>
      <c r="AO10" s="66">
        <v>46</v>
      </c>
      <c r="AP10" s="66">
        <v>47</v>
      </c>
      <c r="AQ10" s="66">
        <v>48</v>
      </c>
      <c r="AR10" s="66">
        <v>49</v>
      </c>
      <c r="AS10" s="66">
        <v>50</v>
      </c>
      <c r="AT10" s="66">
        <v>51</v>
      </c>
      <c r="AU10" s="66">
        <v>52</v>
      </c>
      <c r="AV10" s="66">
        <v>53</v>
      </c>
      <c r="AW10" s="66">
        <v>54</v>
      </c>
      <c r="AX10" s="66">
        <v>55</v>
      </c>
      <c r="AY10" s="66">
        <v>56</v>
      </c>
      <c r="AZ10" s="66">
        <v>57</v>
      </c>
      <c r="BA10" s="66">
        <v>58</v>
      </c>
      <c r="BB10" s="66">
        <v>59</v>
      </c>
      <c r="BC10" s="68">
        <v>60</v>
      </c>
    </row>
    <row r="11" spans="1:55" x14ac:dyDescent="0.2">
      <c r="A11" s="43" t="s">
        <v>96</v>
      </c>
      <c r="B11" s="69">
        <v>163736</v>
      </c>
      <c r="C11" s="69">
        <v>178412</v>
      </c>
      <c r="D11" s="69">
        <v>170397</v>
      </c>
      <c r="E11" s="69">
        <v>176245</v>
      </c>
      <c r="F11" s="69">
        <v>172112</v>
      </c>
      <c r="G11" s="69">
        <v>182341</v>
      </c>
      <c r="H11" s="69">
        <v>195932</v>
      </c>
      <c r="I11" s="69">
        <v>199356</v>
      </c>
      <c r="J11" s="69">
        <v>182296</v>
      </c>
      <c r="K11" s="69">
        <v>190347</v>
      </c>
      <c r="L11" s="69">
        <v>174161</v>
      </c>
      <c r="M11" s="69">
        <v>170665</v>
      </c>
      <c r="N11" s="69">
        <v>161677</v>
      </c>
      <c r="O11" s="69">
        <v>161408</v>
      </c>
      <c r="P11" s="69">
        <v>181141</v>
      </c>
      <c r="Q11" s="69">
        <v>179096</v>
      </c>
      <c r="R11" s="69">
        <v>182659</v>
      </c>
      <c r="S11" s="69">
        <v>187480</v>
      </c>
      <c r="T11" s="69">
        <v>187779</v>
      </c>
      <c r="U11" s="69">
        <v>200973</v>
      </c>
      <c r="V11" s="69">
        <v>189938</v>
      </c>
      <c r="W11" s="69">
        <v>180289</v>
      </c>
      <c r="X11" s="69">
        <v>182034</v>
      </c>
      <c r="Y11" s="69">
        <v>171589</v>
      </c>
      <c r="Z11" s="69">
        <v>181189</v>
      </c>
      <c r="AA11" s="69">
        <v>167840</v>
      </c>
      <c r="AB11" s="69">
        <v>187091</v>
      </c>
      <c r="AC11" s="69">
        <v>166375</v>
      </c>
      <c r="AD11" s="69">
        <v>179338</v>
      </c>
      <c r="AE11" s="69">
        <v>195065</v>
      </c>
      <c r="AF11" s="70">
        <f>_xlfn.FORECAST.ETS(AF10,$B$11:AE11,$B$10:AE10,1,1,1)</f>
        <v>194225.85368626821</v>
      </c>
      <c r="AG11" s="70">
        <f>_xlfn.FORECAST.ETS(AG10,$B$11:AF11,$B$10:AF10,1,1,1)</f>
        <v>203418.83617029362</v>
      </c>
      <c r="AH11" s="70">
        <f>_xlfn.FORECAST.ETS(AH10,$B$11:AG11,$B$10:AG10,1,1,1)</f>
        <v>189507.13221632646</v>
      </c>
      <c r="AI11" s="70">
        <f>_xlfn.FORECAST.ETS(AI10,$B$11:AH11,$B$10:AH10,1,1,1)</f>
        <v>187982.43816321436</v>
      </c>
      <c r="AJ11" s="70">
        <f>_xlfn.FORECAST.ETS(AJ10,$B$11:AI11,$B$10:AI10,1,1,1)</f>
        <v>181936.97680829623</v>
      </c>
      <c r="AK11" s="70">
        <f>_xlfn.FORECAST.ETS(AK10,$B$11:AJ11,$B$10:AJ10,1,1,1)</f>
        <v>174697.61875426988</v>
      </c>
      <c r="AL11" s="70">
        <f>_xlfn.FORECAST.ETS(AL10,$B$11:AK11,$B$10:AK10,1,1,1)</f>
        <v>170537.6243509879</v>
      </c>
      <c r="AM11" s="70">
        <f>_xlfn.FORECAST.ETS(AM10,$B$11:AL11,$B$10:AL10,1,1,1)</f>
        <v>168674.12907261658</v>
      </c>
      <c r="AN11" s="70">
        <f>_xlfn.FORECAST.ETS(AN10,$B$11:AM11,$B$10:AM10,1,1,1)</f>
        <v>183582.08356632033</v>
      </c>
      <c r="AO11" s="70">
        <f>_xlfn.FORECAST.ETS(AO10,$B$11:AN11,$B$10:AN10,1,1,1)</f>
        <v>178283.81800176195</v>
      </c>
      <c r="AP11" s="70">
        <f>_xlfn.FORECAST.ETS(AP10,$B$11:AO11,$B$10:AO10,1,1,1)</f>
        <v>182952.80918336441</v>
      </c>
      <c r="AQ11" s="70">
        <f>_xlfn.FORECAST.ETS(AQ10,$B$11:AP11,$B$10:AP10,1,1,1)</f>
        <v>190389.6234015185</v>
      </c>
      <c r="AR11" s="70">
        <f>_xlfn.FORECAST.ETS(AR10,$B$11:AQ11,$B$10:AQ10,1,1,1)</f>
        <v>195502.91584618873</v>
      </c>
      <c r="AS11" s="70">
        <f>_xlfn.FORECAST.ETS(AS10,$B$11:AR11,$B$10:AR10,1,1,1)</f>
        <v>204628.98217429023</v>
      </c>
      <c r="AT11" s="70">
        <f>_xlfn.FORECAST.ETS(AT10,$B$11:AS11,$B$10:AS10,1,1,1)</f>
        <v>190037.51732940675</v>
      </c>
      <c r="AU11" s="70">
        <f>_xlfn.FORECAST.ETS(AU10,$B$11:AT11,$B$10:AT10,1,1,1)</f>
        <v>189513.23339399262</v>
      </c>
      <c r="AV11" s="70">
        <f>_xlfn.FORECAST.ETS(AV10,$B$11:AU11,$B$10:AU10,1,1,1)</f>
        <v>182194.2353882188</v>
      </c>
      <c r="AW11" s="70">
        <f>_xlfn.FORECAST.ETS(AW10,$B$11:AV11,$B$10:AV10,1,1,1)</f>
        <v>175523.75617954161</v>
      </c>
      <c r="AX11" s="70">
        <f>_xlfn.FORECAST.ETS(AX10,$B$11:AW11,$B$10:AW10,1,1,1)</f>
        <v>176037.61489614431</v>
      </c>
      <c r="AY11" s="70">
        <f>_xlfn.FORECAST.ETS(AY10,$B$11:AX11,$B$10:AX10,1,1,1)</f>
        <v>169122.25938111776</v>
      </c>
      <c r="AZ11" s="70">
        <f>_xlfn.FORECAST.ETS(AZ10,$B$11:AY11,$B$10:AY10,1,1,1)</f>
        <v>188602.51703200146</v>
      </c>
      <c r="BA11" s="70">
        <f>_xlfn.FORECAST.ETS(BA10,$B$11:AZ11,$B$10:AZ10,1,1,1)</f>
        <v>177262.62620649429</v>
      </c>
      <c r="BB11" s="70">
        <f>_xlfn.FORECAST.ETS(BB10,$B$11:BA11,$B$10:BA10,1,1,1)</f>
        <v>185491.53326315977</v>
      </c>
      <c r="BC11" s="71">
        <f>_xlfn.FORECAST.ETS(BC10,$B$11:BB11,$B$10:BB10,1,1,1)</f>
        <v>193856.86500344044</v>
      </c>
    </row>
    <row r="12" spans="1:55" x14ac:dyDescent="0.2">
      <c r="T12" s="129"/>
    </row>
    <row r="16" spans="1:55" x14ac:dyDescent="0.2">
      <c r="AB16" s="1" t="s">
        <v>180</v>
      </c>
      <c r="AC16" s="110">
        <f>AVERAGE(B11:BC11)</f>
        <v>182091.18517535625</v>
      </c>
    </row>
    <row r="21" spans="31:31" x14ac:dyDescent="0.2">
      <c r="AE21" s="131">
        <f>AVERAGE(T9:AE9)</f>
        <v>8261.7941176470613</v>
      </c>
    </row>
    <row r="42" spans="1:55" x14ac:dyDescent="0.2">
      <c r="A42" s="109" t="s">
        <v>142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</row>
    <row r="44" spans="1:55" x14ac:dyDescent="0.2">
      <c r="A44" s="46" t="s">
        <v>145</v>
      </c>
      <c r="B44" s="66">
        <v>7</v>
      </c>
      <c r="C44" s="66">
        <v>8</v>
      </c>
      <c r="D44" s="66">
        <v>9</v>
      </c>
      <c r="E44" s="66">
        <v>10</v>
      </c>
      <c r="F44" s="66">
        <v>11</v>
      </c>
      <c r="G44" s="66">
        <v>12</v>
      </c>
      <c r="H44" s="66">
        <v>13</v>
      </c>
      <c r="I44" s="66">
        <v>14</v>
      </c>
      <c r="J44" s="66">
        <v>15</v>
      </c>
      <c r="K44" s="66">
        <v>16</v>
      </c>
      <c r="L44" s="66">
        <v>17</v>
      </c>
      <c r="M44" s="66">
        <v>18</v>
      </c>
      <c r="N44" s="66">
        <v>19</v>
      </c>
      <c r="O44" s="66">
        <v>20</v>
      </c>
      <c r="P44" s="66">
        <v>21</v>
      </c>
      <c r="Q44" s="66">
        <v>22</v>
      </c>
      <c r="R44" s="66">
        <v>23</v>
      </c>
      <c r="S44" s="66">
        <v>24</v>
      </c>
      <c r="T44" s="66">
        <v>25</v>
      </c>
      <c r="U44" s="66">
        <v>26</v>
      </c>
      <c r="V44" s="66">
        <v>27</v>
      </c>
      <c r="W44" s="66">
        <v>28</v>
      </c>
      <c r="X44" s="66">
        <v>29</v>
      </c>
      <c r="Y44" s="66">
        <v>30</v>
      </c>
      <c r="Z44" s="66">
        <v>31</v>
      </c>
      <c r="AA44" s="66">
        <v>32</v>
      </c>
      <c r="AB44" s="66">
        <v>33</v>
      </c>
      <c r="AC44" s="66">
        <v>34</v>
      </c>
      <c r="AD44" s="66">
        <v>35</v>
      </c>
      <c r="AE44" s="66">
        <v>36</v>
      </c>
      <c r="AF44" s="67">
        <v>37</v>
      </c>
      <c r="AG44" s="66">
        <v>38</v>
      </c>
      <c r="AH44" s="66">
        <v>39</v>
      </c>
      <c r="AI44" s="66">
        <v>40</v>
      </c>
      <c r="AJ44" s="66">
        <v>41</v>
      </c>
      <c r="AK44" s="66">
        <v>42</v>
      </c>
      <c r="AL44" s="66">
        <v>43</v>
      </c>
      <c r="AM44" s="66">
        <v>44</v>
      </c>
      <c r="AN44" s="66">
        <v>45</v>
      </c>
      <c r="AO44" s="66">
        <v>46</v>
      </c>
      <c r="AP44" s="66">
        <v>47</v>
      </c>
      <c r="AQ44" s="66">
        <v>48</v>
      </c>
      <c r="AR44" s="66">
        <v>49</v>
      </c>
      <c r="AS44" s="66">
        <v>50</v>
      </c>
      <c r="AT44" s="66">
        <v>51</v>
      </c>
      <c r="AU44" s="66">
        <v>52</v>
      </c>
      <c r="AV44" s="66">
        <v>53</v>
      </c>
      <c r="AW44" s="66">
        <v>54</v>
      </c>
      <c r="AX44" s="66">
        <v>55</v>
      </c>
      <c r="AY44" s="66">
        <v>56</v>
      </c>
      <c r="AZ44" s="66">
        <v>57</v>
      </c>
      <c r="BA44" s="66">
        <v>58</v>
      </c>
      <c r="BB44" s="66">
        <v>59</v>
      </c>
      <c r="BC44" s="68">
        <v>60</v>
      </c>
    </row>
    <row r="45" spans="1:55" ht="16" x14ac:dyDescent="0.2">
      <c r="A45" s="111" t="s">
        <v>96</v>
      </c>
      <c r="B45" s="69">
        <v>163736</v>
      </c>
      <c r="C45" s="69">
        <v>178412</v>
      </c>
      <c r="D45" s="69">
        <v>170397</v>
      </c>
      <c r="E45" s="69">
        <v>176245</v>
      </c>
      <c r="F45" s="69">
        <v>172112</v>
      </c>
      <c r="G45" s="69">
        <v>182341</v>
      </c>
      <c r="H45" s="69">
        <v>195932</v>
      </c>
      <c r="I45" s="69">
        <v>199356</v>
      </c>
      <c r="J45" s="69">
        <v>182296</v>
      </c>
      <c r="K45" s="69">
        <v>190347</v>
      </c>
      <c r="L45" s="69">
        <v>174161</v>
      </c>
      <c r="M45" s="69">
        <v>170665</v>
      </c>
      <c r="N45" s="69">
        <v>161677</v>
      </c>
      <c r="O45" s="69">
        <v>161408</v>
      </c>
      <c r="P45" s="69">
        <v>181141</v>
      </c>
      <c r="Q45" s="69">
        <v>179096</v>
      </c>
      <c r="R45" s="69">
        <v>182659</v>
      </c>
      <c r="S45" s="69">
        <v>187480</v>
      </c>
      <c r="T45" s="69">
        <v>187779</v>
      </c>
      <c r="U45" s="69">
        <v>200973</v>
      </c>
      <c r="V45" s="69">
        <v>189938</v>
      </c>
      <c r="W45" s="69">
        <v>180289</v>
      </c>
      <c r="X45" s="69">
        <v>182034</v>
      </c>
      <c r="Y45" s="69">
        <v>171589</v>
      </c>
      <c r="Z45" s="69">
        <v>181189</v>
      </c>
      <c r="AA45" s="69">
        <v>167840</v>
      </c>
      <c r="AB45" s="69">
        <v>187091</v>
      </c>
      <c r="AC45" s="69">
        <v>166375</v>
      </c>
      <c r="AD45" s="69">
        <v>179338</v>
      </c>
      <c r="AE45" s="69">
        <v>195065</v>
      </c>
      <c r="AF45" s="5"/>
      <c r="AG45" s="112" t="s">
        <v>144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27"/>
    </row>
    <row r="46" spans="1:55" x14ac:dyDescent="0.2">
      <c r="A46" s="43" t="s">
        <v>97</v>
      </c>
      <c r="B46" s="69">
        <v>154121</v>
      </c>
      <c r="C46" s="69">
        <v>152566</v>
      </c>
      <c r="D46" s="69">
        <v>157613</v>
      </c>
      <c r="E46" s="69">
        <v>147898</v>
      </c>
      <c r="F46" s="69">
        <v>156184</v>
      </c>
      <c r="G46" s="69">
        <v>151617</v>
      </c>
      <c r="H46" s="69">
        <v>158364</v>
      </c>
      <c r="I46" s="69">
        <v>151371</v>
      </c>
      <c r="J46" s="69">
        <v>155286</v>
      </c>
      <c r="K46" s="69">
        <v>153507</v>
      </c>
      <c r="L46" s="69">
        <v>144088</v>
      </c>
      <c r="M46" s="69">
        <v>148360</v>
      </c>
      <c r="N46" s="69">
        <v>151487</v>
      </c>
      <c r="O46" s="69">
        <v>143333</v>
      </c>
      <c r="P46" s="69">
        <v>142662</v>
      </c>
      <c r="Q46" s="69">
        <v>142874</v>
      </c>
      <c r="R46" s="69">
        <v>144340</v>
      </c>
      <c r="S46" s="69">
        <v>144531</v>
      </c>
      <c r="T46" s="69">
        <v>153423</v>
      </c>
      <c r="U46" s="69">
        <v>143576</v>
      </c>
      <c r="V46" s="69">
        <v>144195</v>
      </c>
      <c r="W46" s="69">
        <v>144909</v>
      </c>
      <c r="X46" s="69">
        <v>149310</v>
      </c>
      <c r="Y46" s="69">
        <v>148036</v>
      </c>
      <c r="Z46" s="69">
        <v>144901</v>
      </c>
      <c r="AA46" s="69">
        <v>136734</v>
      </c>
      <c r="AB46" s="69">
        <v>137299</v>
      </c>
      <c r="AC46" s="69">
        <v>141565</v>
      </c>
      <c r="AD46" s="69">
        <v>139858</v>
      </c>
      <c r="AE46" s="69">
        <v>135834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27"/>
    </row>
    <row r="47" spans="1:55" x14ac:dyDescent="0.2">
      <c r="A47" s="43" t="s">
        <v>98</v>
      </c>
      <c r="B47" s="69">
        <v>100398</v>
      </c>
      <c r="C47" s="69">
        <v>96137</v>
      </c>
      <c r="D47" s="69">
        <v>94491</v>
      </c>
      <c r="E47" s="69">
        <v>105218</v>
      </c>
      <c r="F47" s="69">
        <v>104197</v>
      </c>
      <c r="G47" s="69">
        <v>103991</v>
      </c>
      <c r="H47" s="69">
        <v>97811</v>
      </c>
      <c r="I47" s="69">
        <v>84195</v>
      </c>
      <c r="J47" s="69">
        <v>85131</v>
      </c>
      <c r="K47" s="69">
        <v>81897</v>
      </c>
      <c r="L47" s="69">
        <v>91686</v>
      </c>
      <c r="M47" s="69">
        <v>100344</v>
      </c>
      <c r="N47" s="69">
        <v>96570</v>
      </c>
      <c r="O47" s="69">
        <v>96713</v>
      </c>
      <c r="P47" s="69">
        <v>111717</v>
      </c>
      <c r="Q47" s="69">
        <v>100540</v>
      </c>
      <c r="R47" s="69">
        <v>98428</v>
      </c>
      <c r="S47" s="69">
        <v>99410</v>
      </c>
      <c r="T47" s="69">
        <v>97053</v>
      </c>
      <c r="U47" s="69">
        <v>93763</v>
      </c>
      <c r="V47" s="69">
        <v>98405</v>
      </c>
      <c r="W47" s="69">
        <v>90519</v>
      </c>
      <c r="X47" s="69">
        <v>90909</v>
      </c>
      <c r="Y47" s="69">
        <v>105772</v>
      </c>
      <c r="Z47" s="69">
        <v>104800</v>
      </c>
      <c r="AA47" s="69">
        <v>98262</v>
      </c>
      <c r="AB47" s="69">
        <v>95330</v>
      </c>
      <c r="AC47" s="69">
        <v>97070</v>
      </c>
      <c r="AD47" s="69">
        <v>98359</v>
      </c>
      <c r="AE47" s="69">
        <v>99799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27"/>
    </row>
    <row r="48" spans="1:55" s="108" customFormat="1" x14ac:dyDescent="0.2">
      <c r="A48" s="44" t="s">
        <v>143</v>
      </c>
      <c r="B48" s="72">
        <v>49617</v>
      </c>
      <c r="C48" s="72">
        <v>49795</v>
      </c>
      <c r="D48" s="72">
        <v>54869</v>
      </c>
      <c r="E48" s="72">
        <v>51886</v>
      </c>
      <c r="F48" s="72">
        <v>54377</v>
      </c>
      <c r="G48" s="72">
        <v>49720</v>
      </c>
      <c r="H48" s="72">
        <v>53142</v>
      </c>
      <c r="I48" s="72">
        <v>57619</v>
      </c>
      <c r="J48" s="72">
        <v>50884</v>
      </c>
      <c r="K48" s="72">
        <v>58592</v>
      </c>
      <c r="L48" s="72">
        <v>59582</v>
      </c>
      <c r="M48" s="72">
        <v>60381</v>
      </c>
      <c r="N48" s="72">
        <v>60334</v>
      </c>
      <c r="O48" s="72">
        <v>60254</v>
      </c>
      <c r="P48" s="72">
        <v>65537</v>
      </c>
      <c r="Q48" s="72">
        <v>59009</v>
      </c>
      <c r="R48" s="72">
        <v>66690</v>
      </c>
      <c r="S48" s="72">
        <v>69410</v>
      </c>
      <c r="T48" s="72">
        <v>62771</v>
      </c>
      <c r="U48" s="72">
        <v>71032</v>
      </c>
      <c r="V48" s="72">
        <v>68634</v>
      </c>
      <c r="W48" s="72">
        <v>70302</v>
      </c>
      <c r="X48" s="72">
        <v>73056</v>
      </c>
      <c r="Y48" s="72">
        <v>72665</v>
      </c>
      <c r="Z48" s="72">
        <v>73297</v>
      </c>
      <c r="AA48" s="72">
        <v>75996</v>
      </c>
      <c r="AB48" s="72">
        <v>76049</v>
      </c>
      <c r="AC48" s="72">
        <v>67440</v>
      </c>
      <c r="AD48" s="72">
        <v>68416</v>
      </c>
      <c r="AE48" s="72">
        <v>69680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28"/>
    </row>
    <row r="51" spans="1:55" x14ac:dyDescent="0.2">
      <c r="A51" s="109" t="s">
        <v>12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</row>
    <row r="53" spans="1:55" x14ac:dyDescent="0.2">
      <c r="A53" s="46" t="s">
        <v>145</v>
      </c>
      <c r="B53" s="66">
        <v>7</v>
      </c>
      <c r="C53" s="66">
        <v>8</v>
      </c>
      <c r="D53" s="66">
        <v>9</v>
      </c>
      <c r="E53" s="66">
        <v>10</v>
      </c>
      <c r="F53" s="66">
        <v>11</v>
      </c>
      <c r="G53" s="66">
        <v>12</v>
      </c>
      <c r="H53" s="66">
        <v>13</v>
      </c>
      <c r="I53" s="66">
        <v>14</v>
      </c>
      <c r="J53" s="66">
        <v>15</v>
      </c>
      <c r="K53" s="66">
        <v>16</v>
      </c>
      <c r="L53" s="66">
        <v>17</v>
      </c>
      <c r="M53" s="66">
        <v>18</v>
      </c>
      <c r="N53" s="66">
        <v>19</v>
      </c>
      <c r="O53" s="66">
        <v>20</v>
      </c>
      <c r="P53" s="66">
        <v>21</v>
      </c>
      <c r="Q53" s="66">
        <v>22</v>
      </c>
      <c r="R53" s="66">
        <v>23</v>
      </c>
      <c r="S53" s="66">
        <v>24</v>
      </c>
      <c r="T53" s="66">
        <v>25</v>
      </c>
      <c r="U53" s="66">
        <v>26</v>
      </c>
      <c r="V53" s="66">
        <v>27</v>
      </c>
      <c r="W53" s="66">
        <v>28</v>
      </c>
      <c r="X53" s="66">
        <v>29</v>
      </c>
      <c r="Y53" s="66">
        <v>30</v>
      </c>
      <c r="Z53" s="66">
        <v>31</v>
      </c>
      <c r="AA53" s="66">
        <v>32</v>
      </c>
      <c r="AB53" s="66">
        <v>33</v>
      </c>
      <c r="AC53" s="66">
        <v>34</v>
      </c>
      <c r="AD53" s="66">
        <v>35</v>
      </c>
      <c r="AE53" s="66">
        <v>36</v>
      </c>
      <c r="AF53" s="67">
        <v>37</v>
      </c>
      <c r="AG53" s="66">
        <v>38</v>
      </c>
      <c r="AH53" s="66">
        <v>39</v>
      </c>
      <c r="AI53" s="66">
        <v>40</v>
      </c>
      <c r="AJ53" s="66">
        <v>41</v>
      </c>
      <c r="AK53" s="66">
        <v>42</v>
      </c>
      <c r="AL53" s="66">
        <v>43</v>
      </c>
      <c r="AM53" s="66">
        <v>44</v>
      </c>
      <c r="AN53" s="66">
        <v>45</v>
      </c>
      <c r="AO53" s="66">
        <v>46</v>
      </c>
      <c r="AP53" s="66">
        <v>47</v>
      </c>
      <c r="AQ53" s="66">
        <v>48</v>
      </c>
      <c r="AR53" s="66">
        <v>49</v>
      </c>
      <c r="AS53" s="66">
        <v>50</v>
      </c>
      <c r="AT53" s="66">
        <v>51</v>
      </c>
      <c r="AU53" s="66">
        <v>52</v>
      </c>
      <c r="AV53" s="66">
        <v>53</v>
      </c>
      <c r="AW53" s="66">
        <v>54</v>
      </c>
      <c r="AX53" s="66">
        <v>55</v>
      </c>
      <c r="AY53" s="66">
        <v>56</v>
      </c>
      <c r="AZ53" s="66">
        <v>57</v>
      </c>
      <c r="BA53" s="66">
        <v>58</v>
      </c>
      <c r="BB53" s="66">
        <v>59</v>
      </c>
      <c r="BC53" s="68">
        <v>60</v>
      </c>
    </row>
    <row r="54" spans="1:55" ht="16" x14ac:dyDescent="0.2">
      <c r="A54" s="111" t="s">
        <v>146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/>
      <c r="AG54" s="112" t="s">
        <v>150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27"/>
    </row>
    <row r="55" spans="1:55" x14ac:dyDescent="0.2">
      <c r="A55" s="43" t="s">
        <v>147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27"/>
    </row>
    <row r="56" spans="1:55" x14ac:dyDescent="0.2">
      <c r="A56" s="43" t="s">
        <v>148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69">
        <v>2934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69">
        <v>8739</v>
      </c>
      <c r="AC56" s="69">
        <v>14844</v>
      </c>
      <c r="AD56" s="69">
        <v>33279</v>
      </c>
      <c r="AE56" s="69">
        <v>52545</v>
      </c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27"/>
    </row>
    <row r="57" spans="1:55" s="108" customFormat="1" x14ac:dyDescent="0.2">
      <c r="A57" s="44" t="s">
        <v>149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72">
        <v>5367</v>
      </c>
      <c r="AD57" s="72">
        <v>12499</v>
      </c>
      <c r="AE57" s="72">
        <v>23973</v>
      </c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28"/>
    </row>
    <row r="60" spans="1:55" x14ac:dyDescent="0.2">
      <c r="A60" s="109" t="s">
        <v>12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</row>
    <row r="62" spans="1:55" x14ac:dyDescent="0.2">
      <c r="A62" s="46" t="s">
        <v>145</v>
      </c>
      <c r="B62" s="66">
        <v>7</v>
      </c>
      <c r="C62" s="66">
        <v>8</v>
      </c>
      <c r="D62" s="66">
        <v>9</v>
      </c>
      <c r="E62" s="66">
        <v>10</v>
      </c>
      <c r="F62" s="66">
        <v>11</v>
      </c>
      <c r="G62" s="66">
        <v>12</v>
      </c>
      <c r="H62" s="66">
        <v>13</v>
      </c>
      <c r="I62" s="66">
        <v>14</v>
      </c>
      <c r="J62" s="66">
        <v>15</v>
      </c>
      <c r="K62" s="66">
        <v>16</v>
      </c>
      <c r="L62" s="66">
        <v>17</v>
      </c>
      <c r="M62" s="66">
        <v>18</v>
      </c>
      <c r="N62" s="66">
        <v>19</v>
      </c>
      <c r="O62" s="66">
        <v>20</v>
      </c>
      <c r="P62" s="66">
        <v>21</v>
      </c>
      <c r="Q62" s="66">
        <v>22</v>
      </c>
      <c r="R62" s="66">
        <v>23</v>
      </c>
      <c r="S62" s="66">
        <v>24</v>
      </c>
      <c r="T62" s="66">
        <v>25</v>
      </c>
      <c r="U62" s="66">
        <v>26</v>
      </c>
      <c r="V62" s="66">
        <v>27</v>
      </c>
      <c r="W62" s="66">
        <v>28</v>
      </c>
      <c r="X62" s="66">
        <v>29</v>
      </c>
      <c r="Y62" s="66">
        <v>30</v>
      </c>
      <c r="Z62" s="66">
        <v>31</v>
      </c>
      <c r="AA62" s="66">
        <v>32</v>
      </c>
      <c r="AB62" s="66">
        <v>33</v>
      </c>
      <c r="AC62" s="66">
        <v>34</v>
      </c>
      <c r="AD62" s="66">
        <v>35</v>
      </c>
      <c r="AE62" s="66">
        <v>36</v>
      </c>
      <c r="AF62" s="67">
        <v>37</v>
      </c>
      <c r="AG62" s="66">
        <v>38</v>
      </c>
      <c r="AH62" s="66">
        <v>39</v>
      </c>
      <c r="AI62" s="66">
        <v>40</v>
      </c>
      <c r="AJ62" s="66">
        <v>41</v>
      </c>
      <c r="AK62" s="66">
        <v>42</v>
      </c>
      <c r="AL62" s="66">
        <v>43</v>
      </c>
      <c r="AM62" s="66">
        <v>44</v>
      </c>
      <c r="AN62" s="66">
        <v>45</v>
      </c>
      <c r="AO62" s="66">
        <v>46</v>
      </c>
      <c r="AP62" s="66">
        <v>47</v>
      </c>
      <c r="AQ62" s="66">
        <v>48</v>
      </c>
      <c r="AR62" s="66">
        <v>49</v>
      </c>
      <c r="AS62" s="66">
        <v>50</v>
      </c>
      <c r="AT62" s="66">
        <v>51</v>
      </c>
      <c r="AU62" s="66">
        <v>52</v>
      </c>
      <c r="AV62" s="66">
        <v>53</v>
      </c>
      <c r="AW62" s="66">
        <v>54</v>
      </c>
      <c r="AX62" s="66">
        <v>55</v>
      </c>
      <c r="AY62" s="66">
        <v>56</v>
      </c>
      <c r="AZ62" s="66">
        <v>57</v>
      </c>
      <c r="BA62" s="66">
        <v>58</v>
      </c>
      <c r="BB62" s="66">
        <v>59</v>
      </c>
      <c r="BC62" s="68">
        <v>60</v>
      </c>
    </row>
    <row r="63" spans="1:55" ht="16" x14ac:dyDescent="0.2">
      <c r="A63" s="111" t="s">
        <v>96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/>
      <c r="AG63" s="112" t="s">
        <v>151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27"/>
    </row>
    <row r="64" spans="1:55" x14ac:dyDescent="0.2">
      <c r="A64" s="43" t="s">
        <v>97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27"/>
    </row>
    <row r="65" spans="1:55" x14ac:dyDescent="0.2">
      <c r="A65" s="43" t="s">
        <v>98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293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873</v>
      </c>
      <c r="AC65" s="69">
        <v>1484</v>
      </c>
      <c r="AD65" s="69">
        <v>3486</v>
      </c>
      <c r="AE65" s="69">
        <v>5814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27"/>
    </row>
    <row r="66" spans="1:55" s="108" customFormat="1" x14ac:dyDescent="0.2">
      <c r="A66" s="44" t="s">
        <v>143</v>
      </c>
      <c r="B66" s="3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536</v>
      </c>
      <c r="AD66" s="72">
        <v>1249</v>
      </c>
      <c r="AE66" s="72">
        <v>2520</v>
      </c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28"/>
    </row>
    <row r="69" spans="1:55" x14ac:dyDescent="0.2">
      <c r="A69" s="109" t="s">
        <v>12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</row>
    <row r="71" spans="1:55" x14ac:dyDescent="0.2">
      <c r="A71" s="46" t="s">
        <v>145</v>
      </c>
      <c r="B71" s="66">
        <v>7</v>
      </c>
      <c r="C71" s="66">
        <v>8</v>
      </c>
      <c r="D71" s="66">
        <v>9</v>
      </c>
      <c r="E71" s="66">
        <v>10</v>
      </c>
      <c r="F71" s="66">
        <v>11</v>
      </c>
      <c r="G71" s="66">
        <v>12</v>
      </c>
      <c r="H71" s="66">
        <v>13</v>
      </c>
      <c r="I71" s="66">
        <v>14</v>
      </c>
      <c r="J71" s="66">
        <v>15</v>
      </c>
      <c r="K71" s="66">
        <v>16</v>
      </c>
      <c r="L71" s="66">
        <v>17</v>
      </c>
      <c r="M71" s="66">
        <v>18</v>
      </c>
      <c r="N71" s="66">
        <v>19</v>
      </c>
      <c r="O71" s="66">
        <v>20</v>
      </c>
      <c r="P71" s="66">
        <v>21</v>
      </c>
      <c r="Q71" s="66">
        <v>22</v>
      </c>
      <c r="R71" s="66">
        <v>23</v>
      </c>
      <c r="S71" s="66">
        <v>24</v>
      </c>
      <c r="T71" s="66">
        <v>25</v>
      </c>
      <c r="U71" s="66">
        <v>26</v>
      </c>
      <c r="V71" s="66">
        <v>27</v>
      </c>
      <c r="W71" s="66">
        <v>28</v>
      </c>
      <c r="X71" s="66">
        <v>29</v>
      </c>
      <c r="Y71" s="66">
        <v>30</v>
      </c>
      <c r="Z71" s="66">
        <v>31</v>
      </c>
      <c r="AA71" s="66">
        <v>32</v>
      </c>
      <c r="AB71" s="66">
        <v>33</v>
      </c>
      <c r="AC71" s="66">
        <v>34</v>
      </c>
      <c r="AD71" s="66">
        <v>35</v>
      </c>
      <c r="AE71" s="66">
        <v>36</v>
      </c>
      <c r="AF71" s="67">
        <v>37</v>
      </c>
      <c r="AG71" s="66">
        <v>38</v>
      </c>
      <c r="AH71" s="66">
        <v>39</v>
      </c>
      <c r="AI71" s="66">
        <v>40</v>
      </c>
      <c r="AJ71" s="66">
        <v>41</v>
      </c>
      <c r="AK71" s="66">
        <v>42</v>
      </c>
      <c r="AL71" s="66">
        <v>43</v>
      </c>
      <c r="AM71" s="66">
        <v>44</v>
      </c>
      <c r="AN71" s="66">
        <v>45</v>
      </c>
      <c r="AO71" s="66">
        <v>46</v>
      </c>
      <c r="AP71" s="66">
        <v>47</v>
      </c>
      <c r="AQ71" s="66">
        <v>48</v>
      </c>
      <c r="AR71" s="66">
        <v>49</v>
      </c>
      <c r="AS71" s="66">
        <v>50</v>
      </c>
      <c r="AT71" s="66">
        <v>51</v>
      </c>
      <c r="AU71" s="66">
        <v>52</v>
      </c>
      <c r="AV71" s="66">
        <v>53</v>
      </c>
      <c r="AW71" s="66">
        <v>54</v>
      </c>
      <c r="AX71" s="66">
        <v>55</v>
      </c>
      <c r="AY71" s="66">
        <v>56</v>
      </c>
      <c r="AZ71" s="66">
        <v>57</v>
      </c>
      <c r="BA71" s="66">
        <v>58</v>
      </c>
      <c r="BB71" s="66">
        <v>59</v>
      </c>
      <c r="BC71" s="68">
        <v>60</v>
      </c>
    </row>
    <row r="72" spans="1:55" ht="16" x14ac:dyDescent="0.2">
      <c r="A72" s="111" t="s">
        <v>152</v>
      </c>
      <c r="B72" s="113">
        <v>1</v>
      </c>
      <c r="C72" s="113">
        <v>1</v>
      </c>
      <c r="D72" s="113">
        <v>1</v>
      </c>
      <c r="E72" s="113">
        <v>1</v>
      </c>
      <c r="F72" s="113">
        <v>1</v>
      </c>
      <c r="G72" s="113">
        <v>1</v>
      </c>
      <c r="H72" s="113">
        <v>1</v>
      </c>
      <c r="I72" s="113">
        <v>1</v>
      </c>
      <c r="J72" s="113">
        <v>1</v>
      </c>
      <c r="K72" s="113">
        <v>1</v>
      </c>
      <c r="L72" s="113">
        <v>1</v>
      </c>
      <c r="M72" s="113">
        <v>1</v>
      </c>
      <c r="N72" s="113">
        <v>1</v>
      </c>
      <c r="O72" s="113">
        <v>1</v>
      </c>
      <c r="P72" s="113">
        <v>1</v>
      </c>
      <c r="Q72" s="113">
        <v>1</v>
      </c>
      <c r="R72" s="113">
        <v>1</v>
      </c>
      <c r="S72" s="113">
        <v>1</v>
      </c>
      <c r="T72" s="113">
        <v>1</v>
      </c>
      <c r="U72" s="113">
        <v>1</v>
      </c>
      <c r="V72" s="113">
        <v>1</v>
      </c>
      <c r="W72" s="113">
        <v>1</v>
      </c>
      <c r="X72" s="113">
        <v>1</v>
      </c>
      <c r="Y72" s="113">
        <v>1</v>
      </c>
      <c r="Z72" s="113">
        <v>1</v>
      </c>
      <c r="AA72" s="113">
        <v>1</v>
      </c>
      <c r="AB72" s="113">
        <v>1</v>
      </c>
      <c r="AC72" s="113">
        <v>1</v>
      </c>
      <c r="AD72" s="113">
        <v>1</v>
      </c>
      <c r="AE72" s="113">
        <v>1</v>
      </c>
      <c r="AF72" s="5"/>
      <c r="AG72" s="112" t="s">
        <v>156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27"/>
    </row>
    <row r="73" spans="1:55" x14ac:dyDescent="0.2">
      <c r="A73" s="43" t="s">
        <v>153</v>
      </c>
      <c r="B73" s="113">
        <v>1</v>
      </c>
      <c r="C73" s="113">
        <v>1</v>
      </c>
      <c r="D73" s="113">
        <v>1</v>
      </c>
      <c r="E73" s="113">
        <v>1</v>
      </c>
      <c r="F73" s="113">
        <v>1</v>
      </c>
      <c r="G73" s="113">
        <v>1</v>
      </c>
      <c r="H73" s="113">
        <v>1</v>
      </c>
      <c r="I73" s="113">
        <v>1</v>
      </c>
      <c r="J73" s="113">
        <v>1</v>
      </c>
      <c r="K73" s="113">
        <v>1</v>
      </c>
      <c r="L73" s="113">
        <v>1</v>
      </c>
      <c r="M73" s="113">
        <v>1</v>
      </c>
      <c r="N73" s="113">
        <v>1</v>
      </c>
      <c r="O73" s="113">
        <v>1</v>
      </c>
      <c r="P73" s="113">
        <v>1</v>
      </c>
      <c r="Q73" s="113">
        <v>1</v>
      </c>
      <c r="R73" s="113">
        <v>1</v>
      </c>
      <c r="S73" s="113">
        <v>1</v>
      </c>
      <c r="T73" s="113">
        <v>1</v>
      </c>
      <c r="U73" s="113">
        <v>1</v>
      </c>
      <c r="V73" s="113">
        <v>1</v>
      </c>
      <c r="W73" s="113">
        <v>1</v>
      </c>
      <c r="X73" s="113">
        <v>1</v>
      </c>
      <c r="Y73" s="113">
        <v>1</v>
      </c>
      <c r="Z73" s="113">
        <v>1</v>
      </c>
      <c r="AA73" s="113">
        <v>1</v>
      </c>
      <c r="AB73" s="113">
        <v>1</v>
      </c>
      <c r="AC73" s="113">
        <v>1</v>
      </c>
      <c r="AD73" s="113">
        <v>1</v>
      </c>
      <c r="AE73" s="113">
        <v>1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27"/>
    </row>
    <row r="74" spans="1:55" x14ac:dyDescent="0.2">
      <c r="A74" s="43" t="s">
        <v>154</v>
      </c>
      <c r="B74" s="113">
        <v>1</v>
      </c>
      <c r="C74" s="113">
        <v>1</v>
      </c>
      <c r="D74" s="113">
        <v>1</v>
      </c>
      <c r="E74" s="113">
        <v>1</v>
      </c>
      <c r="F74" s="113">
        <v>1</v>
      </c>
      <c r="G74" s="113">
        <v>1</v>
      </c>
      <c r="H74" s="113">
        <v>1</v>
      </c>
      <c r="I74" s="113">
        <v>1</v>
      </c>
      <c r="J74" s="113">
        <v>1</v>
      </c>
      <c r="K74" s="113">
        <v>1</v>
      </c>
      <c r="L74" s="113">
        <v>1</v>
      </c>
      <c r="M74" s="113">
        <v>1</v>
      </c>
      <c r="N74" s="113">
        <v>1</v>
      </c>
      <c r="O74" s="113">
        <v>1</v>
      </c>
      <c r="P74" s="113">
        <v>1</v>
      </c>
      <c r="Q74" s="113">
        <v>1</v>
      </c>
      <c r="R74" s="113">
        <v>1</v>
      </c>
      <c r="S74" s="113">
        <v>1</v>
      </c>
      <c r="T74" s="113">
        <v>0.97099999999999997</v>
      </c>
      <c r="U74" s="113">
        <v>1</v>
      </c>
      <c r="V74" s="113">
        <v>1</v>
      </c>
      <c r="W74" s="113">
        <v>1</v>
      </c>
      <c r="X74" s="113">
        <v>1</v>
      </c>
      <c r="Y74" s="113">
        <v>1</v>
      </c>
      <c r="Z74" s="113">
        <v>1</v>
      </c>
      <c r="AA74" s="113">
        <v>0.91800000000000004</v>
      </c>
      <c r="AB74" s="113">
        <v>0.86499999999999999</v>
      </c>
      <c r="AC74" s="113">
        <v>0.745</v>
      </c>
      <c r="AD74" s="113">
        <v>0.65200000000000002</v>
      </c>
      <c r="AE74" s="113">
        <v>0.61499999999999999</v>
      </c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27"/>
    </row>
    <row r="75" spans="1:55" s="108" customFormat="1" x14ac:dyDescent="0.2">
      <c r="A75" s="44" t="s">
        <v>155</v>
      </c>
      <c r="B75" s="114">
        <v>1</v>
      </c>
      <c r="C75" s="114">
        <v>1</v>
      </c>
      <c r="D75" s="114">
        <v>1</v>
      </c>
      <c r="E75" s="114">
        <v>1</v>
      </c>
      <c r="F75" s="114">
        <v>1</v>
      </c>
      <c r="G75" s="114">
        <v>1</v>
      </c>
      <c r="H75" s="114">
        <v>1</v>
      </c>
      <c r="I75" s="114">
        <v>1</v>
      </c>
      <c r="J75" s="114">
        <v>1</v>
      </c>
      <c r="K75" s="114">
        <v>1</v>
      </c>
      <c r="L75" s="114">
        <v>1</v>
      </c>
      <c r="M75" s="114">
        <v>1</v>
      </c>
      <c r="N75" s="114">
        <v>1</v>
      </c>
      <c r="O75" s="114">
        <v>1</v>
      </c>
      <c r="P75" s="114">
        <v>1</v>
      </c>
      <c r="Q75" s="114">
        <v>1</v>
      </c>
      <c r="R75" s="114">
        <v>1</v>
      </c>
      <c r="S75" s="114">
        <v>1</v>
      </c>
      <c r="T75" s="114">
        <v>1</v>
      </c>
      <c r="U75" s="114">
        <v>1</v>
      </c>
      <c r="V75" s="114">
        <v>1</v>
      </c>
      <c r="W75" s="114">
        <v>1</v>
      </c>
      <c r="X75" s="114">
        <v>1</v>
      </c>
      <c r="Y75" s="114">
        <v>1</v>
      </c>
      <c r="Z75" s="114">
        <v>1</v>
      </c>
      <c r="AA75" s="114">
        <v>1</v>
      </c>
      <c r="AB75" s="114">
        <v>0.93400000000000005</v>
      </c>
      <c r="AC75" s="114">
        <v>0.84399999999999997</v>
      </c>
      <c r="AD75" s="114">
        <v>0.74099999999999999</v>
      </c>
      <c r="AE75" s="114">
        <v>0.64300000000000002</v>
      </c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28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2:BC47"/>
  <sheetViews>
    <sheetView showGridLines="0" tabSelected="1" zoomScale="89" workbookViewId="0">
      <selection activeCell="M37" sqref="M37"/>
    </sheetView>
  </sheetViews>
  <sheetFormatPr baseColWidth="10" defaultColWidth="9" defaultRowHeight="14" x14ac:dyDescent="0.2"/>
  <cols>
    <col min="1" max="1" width="18.6640625" style="1" customWidth="1"/>
    <col min="2" max="16384" width="9" style="1"/>
  </cols>
  <sheetData>
    <row r="2" spans="1:55" s="25" customFormat="1" x14ac:dyDescent="0.2">
      <c r="A2" s="24" t="s">
        <v>169</v>
      </c>
    </row>
    <row r="4" spans="1:55" s="108" customFormat="1" x14ac:dyDescent="0.2">
      <c r="A4" s="109" t="s">
        <v>160</v>
      </c>
    </row>
    <row r="6" spans="1:55" ht="30" x14ac:dyDescent="0.2">
      <c r="A6" s="115" t="s">
        <v>157</v>
      </c>
      <c r="B6" s="66">
        <v>7</v>
      </c>
      <c r="C6" s="66">
        <v>8</v>
      </c>
      <c r="D6" s="66">
        <v>9</v>
      </c>
      <c r="E6" s="66">
        <v>10</v>
      </c>
      <c r="F6" s="66">
        <v>11</v>
      </c>
      <c r="G6" s="66">
        <v>12</v>
      </c>
      <c r="H6" s="66">
        <v>13</v>
      </c>
      <c r="I6" s="66">
        <v>14</v>
      </c>
      <c r="J6" s="66">
        <v>15</v>
      </c>
      <c r="K6" s="66">
        <v>16</v>
      </c>
      <c r="L6" s="66">
        <v>17</v>
      </c>
      <c r="M6" s="66">
        <v>18</v>
      </c>
      <c r="N6" s="66">
        <v>19</v>
      </c>
      <c r="O6" s="66">
        <v>20</v>
      </c>
      <c r="P6" s="66">
        <v>21</v>
      </c>
      <c r="Q6" s="66">
        <v>22</v>
      </c>
      <c r="R6" s="66">
        <v>23</v>
      </c>
      <c r="S6" s="66">
        <v>24</v>
      </c>
      <c r="T6" s="66">
        <v>25</v>
      </c>
      <c r="U6" s="66">
        <v>26</v>
      </c>
      <c r="V6" s="66">
        <v>27</v>
      </c>
      <c r="W6" s="66">
        <v>28</v>
      </c>
      <c r="X6" s="66">
        <v>29</v>
      </c>
      <c r="Y6" s="66">
        <v>30</v>
      </c>
      <c r="Z6" s="66">
        <v>31</v>
      </c>
      <c r="AA6" s="66">
        <v>32</v>
      </c>
      <c r="AB6" s="66">
        <v>33</v>
      </c>
      <c r="AC6" s="66">
        <v>34</v>
      </c>
      <c r="AD6" s="66">
        <v>35</v>
      </c>
      <c r="AE6" s="66">
        <v>36</v>
      </c>
      <c r="AF6" s="67">
        <v>37</v>
      </c>
      <c r="AG6" s="66">
        <v>38</v>
      </c>
      <c r="AH6" s="66">
        <v>39</v>
      </c>
      <c r="AI6" s="66">
        <v>40</v>
      </c>
      <c r="AJ6" s="66">
        <v>41</v>
      </c>
      <c r="AK6" s="66">
        <v>42</v>
      </c>
      <c r="AL6" s="66">
        <v>43</v>
      </c>
      <c r="AM6" s="66">
        <v>44</v>
      </c>
      <c r="AN6" s="66">
        <v>45</v>
      </c>
      <c r="AO6" s="66">
        <v>46</v>
      </c>
      <c r="AP6" s="66">
        <v>47</v>
      </c>
      <c r="AQ6" s="66">
        <v>48</v>
      </c>
      <c r="AR6" s="66">
        <v>49</v>
      </c>
      <c r="AS6" s="66">
        <v>50</v>
      </c>
      <c r="AT6" s="66">
        <v>51</v>
      </c>
      <c r="AU6" s="66">
        <v>52</v>
      </c>
      <c r="AV6" s="66">
        <v>53</v>
      </c>
      <c r="AW6" s="66">
        <v>54</v>
      </c>
      <c r="AX6" s="66">
        <v>55</v>
      </c>
      <c r="AY6" s="66">
        <v>56</v>
      </c>
      <c r="AZ6" s="66">
        <v>57</v>
      </c>
      <c r="BA6" s="66">
        <v>58</v>
      </c>
      <c r="BB6" s="66">
        <v>59</v>
      </c>
      <c r="BC6" s="68">
        <v>60</v>
      </c>
    </row>
    <row r="7" spans="1:55" x14ac:dyDescent="0.2">
      <c r="A7" s="111" t="s">
        <v>96</v>
      </c>
      <c r="B7" s="116" t="s">
        <v>159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9">
        <v>183840</v>
      </c>
      <c r="AA7" s="69">
        <v>181798</v>
      </c>
      <c r="AB7" s="69">
        <v>181697</v>
      </c>
      <c r="AC7" s="69">
        <v>179387</v>
      </c>
      <c r="AD7" s="69">
        <v>180671</v>
      </c>
      <c r="AE7" s="69">
        <v>178288</v>
      </c>
      <c r="AF7" s="116" t="s">
        <v>158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27"/>
    </row>
    <row r="8" spans="1:55" x14ac:dyDescent="0.2">
      <c r="A8" s="43" t="s">
        <v>97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9">
        <v>147002</v>
      </c>
      <c r="AA8" s="69">
        <v>147174</v>
      </c>
      <c r="AB8" s="69">
        <v>146795</v>
      </c>
      <c r="AC8" s="69">
        <v>145118</v>
      </c>
      <c r="AD8" s="69">
        <v>143815</v>
      </c>
      <c r="AE8" s="69">
        <v>143440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27"/>
    </row>
    <row r="9" spans="1:55" x14ac:dyDescent="0.2">
      <c r="A9" s="43" t="s">
        <v>98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9">
        <v>95330</v>
      </c>
      <c r="AA9" s="69">
        <v>97070</v>
      </c>
      <c r="AB9" s="69">
        <v>98359</v>
      </c>
      <c r="AC9" s="69">
        <v>99799</v>
      </c>
      <c r="AD9" s="69">
        <v>100217</v>
      </c>
      <c r="AE9" s="69">
        <v>103012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27"/>
    </row>
    <row r="10" spans="1:55" x14ac:dyDescent="0.2">
      <c r="A10" s="44" t="s">
        <v>143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72">
        <v>66396</v>
      </c>
      <c r="AA10" s="72">
        <v>67440</v>
      </c>
      <c r="AB10" s="72">
        <v>68416</v>
      </c>
      <c r="AC10" s="72">
        <v>69680</v>
      </c>
      <c r="AD10" s="72">
        <v>71636</v>
      </c>
      <c r="AE10" s="72">
        <v>72214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28"/>
    </row>
    <row r="13" spans="1:55" s="108" customFormat="1" x14ac:dyDescent="0.2">
      <c r="A13" s="109" t="s">
        <v>161</v>
      </c>
    </row>
    <row r="15" spans="1:55" ht="30" x14ac:dyDescent="0.2">
      <c r="A15" s="115" t="s">
        <v>157</v>
      </c>
      <c r="B15" s="66">
        <v>7</v>
      </c>
      <c r="C15" s="66">
        <v>8</v>
      </c>
      <c r="D15" s="66">
        <v>9</v>
      </c>
      <c r="E15" s="66">
        <v>10</v>
      </c>
      <c r="F15" s="66">
        <v>11</v>
      </c>
      <c r="G15" s="66">
        <v>12</v>
      </c>
      <c r="H15" s="66">
        <v>13</v>
      </c>
      <c r="I15" s="66">
        <v>14</v>
      </c>
      <c r="J15" s="66">
        <v>15</v>
      </c>
      <c r="K15" s="66">
        <v>16</v>
      </c>
      <c r="L15" s="66">
        <v>17</v>
      </c>
      <c r="M15" s="66">
        <v>18</v>
      </c>
      <c r="N15" s="66">
        <v>19</v>
      </c>
      <c r="O15" s="66">
        <v>20</v>
      </c>
      <c r="P15" s="66">
        <v>21</v>
      </c>
      <c r="Q15" s="66">
        <v>22</v>
      </c>
      <c r="R15" s="66">
        <v>23</v>
      </c>
      <c r="S15" s="66">
        <v>24</v>
      </c>
      <c r="T15" s="66">
        <v>25</v>
      </c>
      <c r="U15" s="66">
        <v>26</v>
      </c>
      <c r="V15" s="66">
        <v>27</v>
      </c>
      <c r="W15" s="66">
        <v>28</v>
      </c>
      <c r="X15" s="66">
        <v>29</v>
      </c>
      <c r="Y15" s="66">
        <v>30</v>
      </c>
      <c r="Z15" s="66">
        <v>31</v>
      </c>
      <c r="AA15" s="66">
        <v>32</v>
      </c>
      <c r="AB15" s="66">
        <v>33</v>
      </c>
      <c r="AC15" s="66">
        <v>34</v>
      </c>
      <c r="AD15" s="66">
        <v>35</v>
      </c>
      <c r="AE15" s="66">
        <v>36</v>
      </c>
      <c r="AF15" s="67">
        <v>37</v>
      </c>
      <c r="AG15" s="66">
        <v>38</v>
      </c>
      <c r="AH15" s="66">
        <v>39</v>
      </c>
      <c r="AI15" s="66">
        <v>40</v>
      </c>
      <c r="AJ15" s="66">
        <v>41</v>
      </c>
      <c r="AK15" s="66">
        <v>42</v>
      </c>
      <c r="AL15" s="66">
        <v>43</v>
      </c>
      <c r="AM15" s="66">
        <v>44</v>
      </c>
      <c r="AN15" s="66">
        <v>45</v>
      </c>
      <c r="AO15" s="66">
        <v>46</v>
      </c>
      <c r="AP15" s="66">
        <v>47</v>
      </c>
      <c r="AQ15" s="66">
        <v>48</v>
      </c>
      <c r="AR15" s="66">
        <v>49</v>
      </c>
      <c r="AS15" s="66">
        <v>50</v>
      </c>
      <c r="AT15" s="66">
        <v>51</v>
      </c>
      <c r="AU15" s="66">
        <v>52</v>
      </c>
      <c r="AV15" s="66">
        <v>53</v>
      </c>
      <c r="AW15" s="66">
        <v>54</v>
      </c>
      <c r="AX15" s="66">
        <v>55</v>
      </c>
      <c r="AY15" s="66">
        <v>56</v>
      </c>
      <c r="AZ15" s="66">
        <v>57</v>
      </c>
      <c r="BA15" s="66">
        <v>58</v>
      </c>
      <c r="BB15" s="66">
        <v>59</v>
      </c>
      <c r="BC15" s="68">
        <v>60</v>
      </c>
    </row>
    <row r="16" spans="1:55" x14ac:dyDescent="0.2">
      <c r="A16" s="111" t="s">
        <v>96</v>
      </c>
      <c r="B16" s="116" t="s">
        <v>159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10">
        <v>183840</v>
      </c>
      <c r="AA16" s="110">
        <v>181798</v>
      </c>
      <c r="AB16" s="110">
        <v>181697</v>
      </c>
      <c r="AC16" s="110">
        <v>179387</v>
      </c>
      <c r="AD16" s="110">
        <v>180671</v>
      </c>
      <c r="AE16" s="110">
        <v>178288</v>
      </c>
      <c r="AF16" s="116" t="s">
        <v>163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27"/>
    </row>
    <row r="17" spans="1:55" x14ac:dyDescent="0.2">
      <c r="A17" s="43" t="s">
        <v>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10">
        <v>147002</v>
      </c>
      <c r="AA17" s="110">
        <v>147174</v>
      </c>
      <c r="AB17" s="110">
        <v>146795</v>
      </c>
      <c r="AC17" s="110">
        <v>145118</v>
      </c>
      <c r="AD17" s="110">
        <v>143815</v>
      </c>
      <c r="AE17" s="110">
        <v>143440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27"/>
    </row>
    <row r="18" spans="1:55" x14ac:dyDescent="0.2">
      <c r="A18" s="43" t="s">
        <v>98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110">
        <v>95330</v>
      </c>
      <c r="AA18" s="110">
        <v>97070</v>
      </c>
      <c r="AB18" s="110">
        <v>98359</v>
      </c>
      <c r="AC18" s="110">
        <v>99799</v>
      </c>
      <c r="AD18" s="110">
        <v>100217</v>
      </c>
      <c r="AE18" s="110">
        <v>103012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27"/>
    </row>
    <row r="19" spans="1:55" x14ac:dyDescent="0.2">
      <c r="A19" s="44" t="s">
        <v>143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72">
        <v>66396</v>
      </c>
      <c r="AA19" s="72">
        <v>67440</v>
      </c>
      <c r="AB19" s="72">
        <v>68416</v>
      </c>
      <c r="AC19" s="72">
        <v>69680</v>
      </c>
      <c r="AD19" s="72">
        <v>71636</v>
      </c>
      <c r="AE19" s="72">
        <v>72214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28"/>
    </row>
    <row r="22" spans="1:55" s="108" customFormat="1" x14ac:dyDescent="0.2">
      <c r="A22" s="109" t="s">
        <v>162</v>
      </c>
    </row>
    <row r="23" spans="1:55" x14ac:dyDescent="0.2">
      <c r="AA23" s="110"/>
      <c r="AB23" s="110"/>
      <c r="AC23" s="110"/>
      <c r="AD23" s="110"/>
      <c r="AE23" s="110"/>
      <c r="AF23" s="110"/>
    </row>
    <row r="24" spans="1:55" ht="30" x14ac:dyDescent="0.2">
      <c r="A24" s="115" t="s">
        <v>157</v>
      </c>
      <c r="B24" s="66">
        <v>7</v>
      </c>
      <c r="C24" s="66">
        <v>8</v>
      </c>
      <c r="D24" s="66">
        <v>9</v>
      </c>
      <c r="E24" s="66">
        <v>10</v>
      </c>
      <c r="F24" s="66">
        <v>11</v>
      </c>
      <c r="G24" s="66">
        <v>12</v>
      </c>
      <c r="H24" s="66">
        <v>13</v>
      </c>
      <c r="I24" s="66">
        <v>14</v>
      </c>
      <c r="J24" s="66">
        <v>15</v>
      </c>
      <c r="K24" s="66">
        <v>16</v>
      </c>
      <c r="L24" s="66">
        <v>17</v>
      </c>
      <c r="M24" s="66">
        <v>18</v>
      </c>
      <c r="N24" s="66">
        <v>19</v>
      </c>
      <c r="O24" s="66">
        <v>20</v>
      </c>
      <c r="P24" s="66">
        <v>21</v>
      </c>
      <c r="Q24" s="66">
        <v>22</v>
      </c>
      <c r="R24" s="66">
        <v>23</v>
      </c>
      <c r="S24" s="66">
        <v>24</v>
      </c>
      <c r="T24" s="66">
        <v>25</v>
      </c>
      <c r="U24" s="66">
        <v>26</v>
      </c>
      <c r="V24" s="66">
        <v>27</v>
      </c>
      <c r="W24" s="66">
        <v>28</v>
      </c>
      <c r="X24" s="66">
        <v>29</v>
      </c>
      <c r="Y24" s="66">
        <v>30</v>
      </c>
      <c r="Z24" s="66">
        <v>31</v>
      </c>
      <c r="AA24" s="66">
        <v>32</v>
      </c>
      <c r="AB24" s="66">
        <v>33</v>
      </c>
      <c r="AC24" s="66">
        <v>34</v>
      </c>
      <c r="AD24" s="66">
        <v>35</v>
      </c>
      <c r="AE24" s="66">
        <v>36</v>
      </c>
      <c r="AF24" s="67">
        <v>37</v>
      </c>
      <c r="AG24" s="66">
        <v>38</v>
      </c>
      <c r="AH24" s="66">
        <v>39</v>
      </c>
      <c r="AI24" s="66">
        <v>40</v>
      </c>
      <c r="AJ24" s="66">
        <v>41</v>
      </c>
      <c r="AK24" s="66">
        <v>42</v>
      </c>
      <c r="AL24" s="66">
        <v>43</v>
      </c>
      <c r="AM24" s="66">
        <v>44</v>
      </c>
      <c r="AN24" s="66">
        <v>45</v>
      </c>
      <c r="AO24" s="66">
        <v>46</v>
      </c>
      <c r="AP24" s="66">
        <v>47</v>
      </c>
      <c r="AQ24" s="66">
        <v>48</v>
      </c>
      <c r="AR24" s="66">
        <v>49</v>
      </c>
      <c r="AS24" s="66">
        <v>50</v>
      </c>
      <c r="AT24" s="66">
        <v>51</v>
      </c>
      <c r="AU24" s="66">
        <v>52</v>
      </c>
      <c r="AV24" s="66">
        <v>53</v>
      </c>
      <c r="AW24" s="66">
        <v>54</v>
      </c>
      <c r="AX24" s="66">
        <v>55</v>
      </c>
      <c r="AY24" s="66">
        <v>56</v>
      </c>
      <c r="AZ24" s="66">
        <v>57</v>
      </c>
      <c r="BA24" s="66">
        <v>58</v>
      </c>
      <c r="BB24" s="66">
        <v>59</v>
      </c>
      <c r="BC24" s="68">
        <v>60</v>
      </c>
    </row>
    <row r="25" spans="1:55" x14ac:dyDescent="0.2">
      <c r="A25" s="111" t="s">
        <v>146</v>
      </c>
      <c r="B25" s="116" t="s">
        <v>159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10">
        <v>369185</v>
      </c>
      <c r="AA25" s="110">
        <v>368041</v>
      </c>
      <c r="AB25" s="110">
        <v>365638</v>
      </c>
      <c r="AC25" s="110">
        <v>363495</v>
      </c>
      <c r="AD25" s="110">
        <v>361084</v>
      </c>
      <c r="AE25" s="110">
        <v>360058</v>
      </c>
      <c r="AF25" s="116" t="s">
        <v>164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27"/>
    </row>
    <row r="26" spans="1:55" x14ac:dyDescent="0.2">
      <c r="A26" s="43" t="s">
        <v>147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10">
        <v>293407</v>
      </c>
      <c r="AA26" s="110">
        <v>293542</v>
      </c>
      <c r="AB26" s="110">
        <v>294176</v>
      </c>
      <c r="AC26" s="110">
        <v>293969</v>
      </c>
      <c r="AD26" s="110">
        <v>291913</v>
      </c>
      <c r="AE26" s="110">
        <v>288933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27"/>
    </row>
    <row r="27" spans="1:55" x14ac:dyDescent="0.2">
      <c r="A27" s="43" t="s">
        <v>148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10">
        <v>193569</v>
      </c>
      <c r="AA27" s="110">
        <v>191545</v>
      </c>
      <c r="AB27" s="110">
        <v>192400</v>
      </c>
      <c r="AC27" s="110">
        <v>195429</v>
      </c>
      <c r="AD27" s="110">
        <v>198158</v>
      </c>
      <c r="AE27" s="110">
        <v>200016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27"/>
    </row>
    <row r="28" spans="1:55" x14ac:dyDescent="0.2">
      <c r="A28" s="44" t="s">
        <v>149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72">
        <v>129080</v>
      </c>
      <c r="AA28" s="72">
        <v>131460</v>
      </c>
      <c r="AB28" s="72">
        <v>133836</v>
      </c>
      <c r="AC28" s="72">
        <v>135856</v>
      </c>
      <c r="AD28" s="72">
        <v>138096</v>
      </c>
      <c r="AE28" s="72">
        <v>141316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28"/>
    </row>
    <row r="31" spans="1:55" s="108" customFormat="1" x14ac:dyDescent="0.2">
      <c r="A31" s="109" t="s">
        <v>165</v>
      </c>
    </row>
    <row r="33" spans="1:55" ht="30" x14ac:dyDescent="0.2">
      <c r="A33" s="115" t="s">
        <v>157</v>
      </c>
      <c r="B33" s="66">
        <v>7</v>
      </c>
      <c r="C33" s="66">
        <v>8</v>
      </c>
      <c r="D33" s="66">
        <v>9</v>
      </c>
      <c r="E33" s="66">
        <v>10</v>
      </c>
      <c r="F33" s="66">
        <v>11</v>
      </c>
      <c r="G33" s="66">
        <v>12</v>
      </c>
      <c r="H33" s="66">
        <v>13</v>
      </c>
      <c r="I33" s="66">
        <v>14</v>
      </c>
      <c r="J33" s="66">
        <v>15</v>
      </c>
      <c r="K33" s="66">
        <v>16</v>
      </c>
      <c r="L33" s="66">
        <v>17</v>
      </c>
      <c r="M33" s="66">
        <v>18</v>
      </c>
      <c r="N33" s="66">
        <v>19</v>
      </c>
      <c r="O33" s="66">
        <v>20</v>
      </c>
      <c r="P33" s="66">
        <v>21</v>
      </c>
      <c r="Q33" s="66">
        <v>22</v>
      </c>
      <c r="R33" s="66">
        <v>23</v>
      </c>
      <c r="S33" s="66">
        <v>24</v>
      </c>
      <c r="T33" s="66">
        <v>25</v>
      </c>
      <c r="U33" s="66">
        <v>26</v>
      </c>
      <c r="V33" s="66">
        <v>27</v>
      </c>
      <c r="W33" s="66">
        <v>28</v>
      </c>
      <c r="X33" s="66">
        <v>29</v>
      </c>
      <c r="Y33" s="66">
        <v>30</v>
      </c>
      <c r="Z33" s="66">
        <v>31</v>
      </c>
      <c r="AA33" s="66">
        <v>32</v>
      </c>
      <c r="AB33" s="66">
        <v>33</v>
      </c>
      <c r="AC33" s="66">
        <v>34</v>
      </c>
      <c r="AD33" s="66">
        <v>35</v>
      </c>
      <c r="AE33" s="66">
        <v>36</v>
      </c>
      <c r="AF33" s="67">
        <v>37</v>
      </c>
      <c r="AG33" s="66">
        <v>38</v>
      </c>
      <c r="AH33" s="66">
        <v>39</v>
      </c>
      <c r="AI33" s="66">
        <v>40</v>
      </c>
      <c r="AJ33" s="66">
        <v>41</v>
      </c>
      <c r="AK33" s="66">
        <v>42</v>
      </c>
      <c r="AL33" s="66">
        <v>43</v>
      </c>
      <c r="AM33" s="66">
        <v>44</v>
      </c>
      <c r="AN33" s="66">
        <v>45</v>
      </c>
      <c r="AO33" s="66">
        <v>46</v>
      </c>
      <c r="AP33" s="66">
        <v>47</v>
      </c>
      <c r="AQ33" s="66">
        <v>48</v>
      </c>
      <c r="AR33" s="66">
        <v>49</v>
      </c>
      <c r="AS33" s="66">
        <v>50</v>
      </c>
      <c r="AT33" s="66">
        <v>51</v>
      </c>
      <c r="AU33" s="66">
        <v>52</v>
      </c>
      <c r="AV33" s="66">
        <v>53</v>
      </c>
      <c r="AW33" s="66">
        <v>54</v>
      </c>
      <c r="AX33" s="66">
        <v>55</v>
      </c>
      <c r="AY33" s="66">
        <v>56</v>
      </c>
      <c r="AZ33" s="66">
        <v>57</v>
      </c>
      <c r="BA33" s="66">
        <v>58</v>
      </c>
      <c r="BB33" s="66">
        <v>59</v>
      </c>
      <c r="BC33" s="68">
        <v>60</v>
      </c>
    </row>
    <row r="34" spans="1:55" x14ac:dyDescent="0.2">
      <c r="A34" s="111" t="s">
        <v>146</v>
      </c>
      <c r="B34" s="116" t="s">
        <v>159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10">
        <v>313667</v>
      </c>
      <c r="AA34" s="110">
        <v>317462</v>
      </c>
      <c r="AB34" s="110">
        <v>333823</v>
      </c>
      <c r="AC34" s="110">
        <v>330572</v>
      </c>
      <c r="AD34" s="110">
        <v>345995</v>
      </c>
      <c r="AE34" s="110">
        <v>348354</v>
      </c>
      <c r="AF34" s="116" t="s">
        <v>166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27"/>
    </row>
    <row r="35" spans="1:55" x14ac:dyDescent="0.2">
      <c r="A35" s="43" t="s">
        <v>147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10">
        <v>511088</v>
      </c>
      <c r="AA35" s="110">
        <v>513054</v>
      </c>
      <c r="AB35" s="110">
        <v>522860</v>
      </c>
      <c r="AC35" s="110">
        <v>532563</v>
      </c>
      <c r="AD35" s="110">
        <v>538172</v>
      </c>
      <c r="AE35" s="110">
        <v>545109</v>
      </c>
      <c r="AF35" s="116" t="s">
        <v>167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27"/>
    </row>
    <row r="36" spans="1:55" x14ac:dyDescent="0.2">
      <c r="A36" s="43" t="s">
        <v>148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10">
        <v>9493</v>
      </c>
      <c r="AA36" s="110">
        <v>2047</v>
      </c>
      <c r="AB36" s="1">
        <v>0</v>
      </c>
      <c r="AC36" s="1">
        <v>0</v>
      </c>
      <c r="AD36" s="1">
        <v>0</v>
      </c>
      <c r="AE36" s="1">
        <v>0</v>
      </c>
      <c r="AF36" s="116" t="s">
        <v>168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27"/>
    </row>
    <row r="37" spans="1:55" x14ac:dyDescent="0.2">
      <c r="A37" s="44" t="s">
        <v>149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72">
        <v>29866</v>
      </c>
      <c r="AA37" s="72">
        <v>20585</v>
      </c>
      <c r="AB37" s="72">
        <v>9653</v>
      </c>
      <c r="AC37" s="37">
        <v>0</v>
      </c>
      <c r="AD37" s="37">
        <v>0</v>
      </c>
      <c r="AE37" s="37">
        <v>0</v>
      </c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28"/>
    </row>
    <row r="38" spans="1:55" x14ac:dyDescent="0.2">
      <c r="E38" s="110"/>
      <c r="F38" s="110"/>
      <c r="G38" s="110"/>
      <c r="H38" s="110"/>
      <c r="I38" s="110"/>
      <c r="J38" s="110"/>
    </row>
    <row r="39" spans="1:55" x14ac:dyDescent="0.2">
      <c r="E39" s="110"/>
      <c r="F39" s="110"/>
      <c r="G39" s="110"/>
      <c r="H39" s="110"/>
      <c r="I39" s="110"/>
      <c r="J39" s="110"/>
    </row>
    <row r="40" spans="1:55" x14ac:dyDescent="0.2">
      <c r="E40" s="110"/>
      <c r="F40" s="110"/>
      <c r="G40" s="110"/>
      <c r="H40" s="110"/>
      <c r="I40" s="110"/>
      <c r="J40" s="110"/>
    </row>
    <row r="44" spans="1:55" x14ac:dyDescent="0.2">
      <c r="D44" s="110"/>
      <c r="E44" s="110"/>
      <c r="F44" s="110"/>
      <c r="G44" s="110"/>
      <c r="H44" s="110"/>
      <c r="I44" s="110"/>
    </row>
    <row r="45" spans="1:55" x14ac:dyDescent="0.2">
      <c r="D45" s="110"/>
      <c r="E45" s="110"/>
      <c r="F45" s="110"/>
      <c r="G45" s="110"/>
      <c r="H45" s="110"/>
      <c r="I45" s="110"/>
    </row>
    <row r="46" spans="1:55" x14ac:dyDescent="0.2">
      <c r="D46" s="110"/>
      <c r="E46" s="110"/>
    </row>
    <row r="47" spans="1:55" x14ac:dyDescent="0.2">
      <c r="D47" s="110"/>
      <c r="E47" s="110"/>
      <c r="F47" s="1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2:E28"/>
  <sheetViews>
    <sheetView workbookViewId="0">
      <selection sqref="A1:XFD1048576"/>
    </sheetView>
  </sheetViews>
  <sheetFormatPr baseColWidth="10" defaultColWidth="9" defaultRowHeight="14" x14ac:dyDescent="0.2"/>
  <cols>
    <col min="1" max="1" width="25.33203125" style="1" customWidth="1"/>
    <col min="2" max="2" width="9.1640625" style="1" customWidth="1"/>
    <col min="3" max="16384" width="9" style="1"/>
  </cols>
  <sheetData>
    <row r="2" spans="1:5" s="25" customFormat="1" x14ac:dyDescent="0.2">
      <c r="A2" s="24" t="s">
        <v>170</v>
      </c>
    </row>
    <row r="4" spans="1:5" s="108" customFormat="1" x14ac:dyDescent="0.2">
      <c r="A4" s="109" t="s">
        <v>171</v>
      </c>
    </row>
    <row r="5" spans="1:5" s="14" customFormat="1" x14ac:dyDescent="0.2">
      <c r="A5" s="117"/>
    </row>
    <row r="6" spans="1:5" ht="46.5" customHeight="1" x14ac:dyDescent="0.2">
      <c r="A6" s="45" t="s">
        <v>172</v>
      </c>
      <c r="B6" s="51" t="s">
        <v>104</v>
      </c>
      <c r="C6" s="74" t="s">
        <v>105</v>
      </c>
      <c r="D6" s="74" t="s">
        <v>106</v>
      </c>
      <c r="E6" s="75" t="s">
        <v>107</v>
      </c>
    </row>
    <row r="7" spans="1:5" x14ac:dyDescent="0.2">
      <c r="A7" s="43" t="s">
        <v>173</v>
      </c>
      <c r="B7" s="120">
        <v>1.2930000000000001E-3</v>
      </c>
      <c r="C7" s="123">
        <v>1.653E-3</v>
      </c>
      <c r="D7" s="123">
        <v>2.7079999999999999E-3</v>
      </c>
      <c r="E7" s="124">
        <v>4.7869999999999996E-3</v>
      </c>
    </row>
    <row r="8" spans="1:5" x14ac:dyDescent="0.2">
      <c r="A8" s="43" t="s">
        <v>174</v>
      </c>
      <c r="B8" s="121">
        <v>1.671E-3</v>
      </c>
      <c r="C8" s="125">
        <v>4.5820000000000001E-3</v>
      </c>
      <c r="D8" s="125">
        <v>1.82E-3</v>
      </c>
      <c r="E8" s="118">
        <v>5.2199999999999998E-3</v>
      </c>
    </row>
    <row r="9" spans="1:5" x14ac:dyDescent="0.2">
      <c r="A9" s="43" t="s">
        <v>175</v>
      </c>
      <c r="B9" s="121">
        <v>3.895E-3</v>
      </c>
      <c r="C9" s="125">
        <v>2.7330000000000002E-3</v>
      </c>
      <c r="D9" s="125">
        <v>4.2240000000000003E-3</v>
      </c>
      <c r="E9" s="118">
        <v>5.8149999999999999E-3</v>
      </c>
    </row>
    <row r="10" spans="1:5" x14ac:dyDescent="0.2">
      <c r="A10" s="44" t="s">
        <v>176</v>
      </c>
      <c r="B10" s="122">
        <v>2.5370000000000002E-3</v>
      </c>
      <c r="C10" s="126">
        <v>4.4320000000000002E-3</v>
      </c>
      <c r="D10" s="126">
        <v>5.0090000000000004E-3</v>
      </c>
      <c r="E10" s="119">
        <v>7.0549999999999996E-3</v>
      </c>
    </row>
    <row r="13" spans="1:5" s="108" customFormat="1" x14ac:dyDescent="0.2">
      <c r="A13" s="109" t="s">
        <v>178</v>
      </c>
    </row>
    <row r="15" spans="1:5" x14ac:dyDescent="0.2">
      <c r="A15" s="116" t="s">
        <v>179</v>
      </c>
    </row>
    <row r="16" spans="1:5" x14ac:dyDescent="0.2">
      <c r="A16" s="116" t="s">
        <v>159</v>
      </c>
    </row>
    <row r="25" spans="1:1" s="108" customFormat="1" x14ac:dyDescent="0.2">
      <c r="A25" s="109" t="s">
        <v>177</v>
      </c>
    </row>
    <row r="27" spans="1:1" x14ac:dyDescent="0.2">
      <c r="A27" s="116" t="s">
        <v>179</v>
      </c>
    </row>
    <row r="28" spans="1:1" x14ac:dyDescent="0.2">
      <c r="A28" s="116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"/>
  <sheetViews>
    <sheetView workbookViewId="0">
      <selection activeCell="Q32" sqref="Q3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35" sqref="N35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 </vt:lpstr>
      <vt:lpstr>Master Data</vt:lpstr>
      <vt:lpstr>Spokesman perspective data</vt:lpstr>
      <vt:lpstr>Performance &amp; Costing</vt:lpstr>
      <vt:lpstr> Demand &amp; Service Quality</vt:lpstr>
      <vt:lpstr>Supply</vt:lpstr>
      <vt:lpstr>Capacity</vt:lpstr>
      <vt:lpstr>Capacity manager data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Annika Vrbsky</dc:creator>
  <cp:keywords/>
  <dc:description/>
  <cp:lastModifiedBy>Zeena Jaber</cp:lastModifiedBy>
  <dcterms:created xsi:type="dcterms:W3CDTF">2021-09-14T22:19:04Z</dcterms:created>
  <dcterms:modified xsi:type="dcterms:W3CDTF">2021-09-18T17:14:06Z</dcterms:modified>
  <cp:category/>
</cp:coreProperties>
</file>