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Biopharma Valuations\SAVA - Cassava Sciences, Inc\"/>
    </mc:Choice>
  </mc:AlternateContent>
  <bookViews>
    <workbookView xWindow="0" yWindow="0" windowWidth="25365" windowHeight="11310" activeTab="4"/>
  </bookViews>
  <sheets>
    <sheet name="Main" sheetId="1" r:id="rId1"/>
    <sheet name="Model" sheetId="7" r:id="rId2"/>
    <sheet name="PTI-125" sheetId="4" r:id="rId3"/>
    <sheet name="Literature" sheetId="3" r:id="rId4"/>
    <sheet name="Analyst Consnsus "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 i="1" l="1"/>
  <c r="N8" i="1"/>
  <c r="N6" i="1"/>
  <c r="N5" i="1"/>
  <c r="N4" i="1"/>
  <c r="V16" i="7"/>
  <c r="W36" i="7"/>
  <c r="V36" i="7"/>
  <c r="W35" i="7"/>
  <c r="V35" i="7"/>
  <c r="W34" i="7"/>
  <c r="V34" i="7"/>
  <c r="W33" i="7"/>
  <c r="V33" i="7"/>
  <c r="W32" i="7"/>
  <c r="V32" i="7"/>
  <c r="W31" i="7"/>
  <c r="V31" i="7"/>
  <c r="W30" i="7"/>
  <c r="V30" i="7"/>
  <c r="W29" i="7"/>
  <c r="V29" i="7"/>
  <c r="W28" i="7"/>
  <c r="V28" i="7"/>
  <c r="W27" i="7"/>
  <c r="V27" i="7"/>
  <c r="W23" i="7"/>
  <c r="V23" i="7"/>
  <c r="W22" i="7"/>
  <c r="V22" i="7"/>
  <c r="W21" i="7"/>
  <c r="V21" i="7"/>
  <c r="W20" i="7"/>
  <c r="V20" i="7"/>
  <c r="W19" i="7"/>
  <c r="V19" i="7"/>
  <c r="W18" i="7"/>
  <c r="V18" i="7"/>
  <c r="W17" i="7"/>
  <c r="V17" i="7"/>
  <c r="W16" i="7"/>
  <c r="W12" i="7"/>
  <c r="V12" i="7"/>
  <c r="W11" i="7"/>
  <c r="V11" i="7"/>
  <c r="W10" i="7"/>
  <c r="V10" i="7"/>
  <c r="W9" i="7"/>
  <c r="V9" i="7"/>
  <c r="W8" i="7"/>
  <c r="V8" i="7"/>
  <c r="W7" i="7"/>
  <c r="V7" i="7"/>
  <c r="W6" i="7"/>
  <c r="V6" i="7"/>
  <c r="W5" i="7"/>
  <c r="V5" i="7"/>
  <c r="V4" i="7"/>
  <c r="V3" i="7"/>
  <c r="W4" i="7"/>
  <c r="W3" i="7"/>
  <c r="X36" i="7"/>
  <c r="X35" i="7"/>
  <c r="X34" i="7"/>
  <c r="X33" i="7"/>
  <c r="X32" i="7"/>
  <c r="X31" i="7"/>
  <c r="X30" i="7"/>
  <c r="X29" i="7"/>
  <c r="X28" i="7"/>
  <c r="X27" i="7"/>
  <c r="X23" i="7"/>
  <c r="X22" i="7"/>
  <c r="X21" i="7"/>
  <c r="X20" i="7"/>
  <c r="X19" i="7"/>
  <c r="X18" i="7"/>
  <c r="X17" i="7"/>
  <c r="X16" i="7"/>
  <c r="X12" i="7"/>
  <c r="X11" i="7"/>
  <c r="X10" i="7"/>
  <c r="X9" i="7"/>
  <c r="X8" i="7"/>
  <c r="X7" i="7"/>
  <c r="X6" i="7"/>
  <c r="X5" i="7"/>
  <c r="X4" i="7"/>
  <c r="X3" i="7"/>
  <c r="M9" i="7"/>
  <c r="M8" i="7"/>
  <c r="M5" i="7"/>
  <c r="M4" i="7"/>
  <c r="M6" i="7" s="1"/>
  <c r="M7" i="7" s="1"/>
  <c r="I9" i="7"/>
  <c r="I8" i="7"/>
  <c r="I5" i="7"/>
  <c r="I4" i="7"/>
  <c r="I6" i="7" s="1"/>
  <c r="I7" i="7" s="1"/>
  <c r="G33" i="7"/>
  <c r="G36" i="7" s="1"/>
  <c r="H33" i="7"/>
  <c r="I33" i="7"/>
  <c r="J33" i="7"/>
  <c r="K33" i="7"/>
  <c r="L33" i="7"/>
  <c r="L36" i="7" s="1"/>
  <c r="M33" i="7"/>
  <c r="M36" i="7" s="1"/>
  <c r="N33" i="7"/>
  <c r="N36" i="7" s="1"/>
  <c r="O33" i="7"/>
  <c r="O36" i="7" s="1"/>
  <c r="E33" i="7"/>
  <c r="E36" i="7" s="1"/>
  <c r="F33" i="7"/>
  <c r="F36" i="7" s="1"/>
  <c r="D33" i="7"/>
  <c r="D36" i="7" s="1"/>
  <c r="C33" i="7"/>
  <c r="C36" i="7" s="1"/>
  <c r="B33" i="7"/>
  <c r="B36" i="7" s="1"/>
  <c r="D18" i="7"/>
  <c r="D23" i="7" s="1"/>
  <c r="C18" i="7"/>
  <c r="C23" i="7" s="1"/>
  <c r="B18" i="7"/>
  <c r="B23" i="7" s="1"/>
  <c r="D6" i="7"/>
  <c r="D7" i="7" s="1"/>
  <c r="D11" i="7" s="1"/>
  <c r="D12" i="7" s="1"/>
  <c r="C6" i="7"/>
  <c r="C7" i="7" s="1"/>
  <c r="C11" i="7" s="1"/>
  <c r="C12" i="7" s="1"/>
  <c r="B6" i="7"/>
  <c r="B7" i="7" s="1"/>
  <c r="B11" i="7" s="1"/>
  <c r="B12" i="7" s="1"/>
  <c r="G6" i="7"/>
  <c r="G7" i="7" s="1"/>
  <c r="G11" i="7" s="1"/>
  <c r="G12" i="7" s="1"/>
  <c r="F6" i="7"/>
  <c r="F7" i="7" s="1"/>
  <c r="F11" i="7" s="1"/>
  <c r="F12" i="7" s="1"/>
  <c r="E6" i="7"/>
  <c r="E7" i="7" s="1"/>
  <c r="E11" i="7" s="1"/>
  <c r="E12" i="7" s="1"/>
  <c r="G18" i="7"/>
  <c r="G23" i="7" s="1"/>
  <c r="F18" i="7"/>
  <c r="F23" i="7" s="1"/>
  <c r="E18" i="7"/>
  <c r="E23" i="7" s="1"/>
  <c r="L6" i="7"/>
  <c r="L7" i="7" s="1"/>
  <c r="L11" i="7" s="1"/>
  <c r="L12" i="7" s="1"/>
  <c r="P33" i="7"/>
  <c r="P36" i="7" s="1"/>
  <c r="P18" i="7"/>
  <c r="P23" i="7" s="1"/>
  <c r="P6" i="7"/>
  <c r="P7" i="7" s="1"/>
  <c r="P11" i="7" s="1"/>
  <c r="P12" i="7" s="1"/>
  <c r="K36" i="7"/>
  <c r="K18" i="7"/>
  <c r="K23" i="7" s="1"/>
  <c r="J36" i="7"/>
  <c r="I36" i="7"/>
  <c r="H36" i="7"/>
  <c r="J18" i="7"/>
  <c r="J23" i="7" s="1"/>
  <c r="I18" i="7"/>
  <c r="I23" i="7" s="1"/>
  <c r="H18" i="7"/>
  <c r="H23" i="7" s="1"/>
  <c r="J6" i="7"/>
  <c r="J7" i="7" s="1"/>
  <c r="J11" i="7" s="1"/>
  <c r="J12" i="7" s="1"/>
  <c r="H6" i="7"/>
  <c r="H7" i="7" s="1"/>
  <c r="H11" i="7" s="1"/>
  <c r="H12" i="7" s="1"/>
  <c r="L18" i="7"/>
  <c r="L23" i="7" s="1"/>
  <c r="M18" i="7"/>
  <c r="M23" i="7" s="1"/>
  <c r="K6" i="7"/>
  <c r="K7" i="7" s="1"/>
  <c r="K11" i="7" s="1"/>
  <c r="K12" i="7" s="1"/>
  <c r="N6" i="7"/>
  <c r="N7" i="7" s="1"/>
  <c r="N11" i="7" s="1"/>
  <c r="N12" i="7" s="1"/>
  <c r="N18" i="7"/>
  <c r="N23" i="7" s="1"/>
  <c r="O18" i="7"/>
  <c r="O23" i="7" s="1"/>
  <c r="O6" i="7"/>
  <c r="O7" i="7" s="1"/>
  <c r="O11" i="7" s="1"/>
  <c r="O12" i="7" s="1"/>
  <c r="M11" i="7" l="1"/>
  <c r="M12" i="7" s="1"/>
  <c r="I11" i="7"/>
  <c r="I12" i="7" s="1"/>
  <c r="AL56" i="4" l="1"/>
  <c r="AL55" i="4"/>
  <c r="AL54" i="4"/>
  <c r="AL46" i="4"/>
  <c r="AL45" i="4"/>
  <c r="AL44" i="4"/>
  <c r="AL43" i="4"/>
  <c r="AL42" i="4"/>
  <c r="AL41" i="4"/>
  <c r="AJ47" i="4"/>
  <c r="AI47" i="4"/>
  <c r="AL47" i="4" s="1"/>
  <c r="F6" i="3"/>
  <c r="F9" i="3" s="1"/>
  <c r="F12" i="3" s="1"/>
  <c r="F15" i="3" s="1"/>
  <c r="F18" i="3" s="1"/>
  <c r="F21" i="3" s="1"/>
  <c r="F23" i="3" s="1"/>
  <c r="F25" i="3" s="1"/>
  <c r="F27" i="3" s="1"/>
  <c r="F29" i="3" s="1"/>
  <c r="F31" i="3" s="1"/>
  <c r="F34" i="3" s="1"/>
  <c r="F37" i="3" s="1"/>
  <c r="F40" i="3" s="1"/>
  <c r="F42" i="3" s="1"/>
  <c r="F45" i="3" s="1"/>
</calcChain>
</file>

<file path=xl/comments1.xml><?xml version="1.0" encoding="utf-8"?>
<comments xmlns="http://schemas.openxmlformats.org/spreadsheetml/2006/main">
  <authors>
    <author>Tarik Asaad</author>
  </authors>
  <commentList>
    <comment ref="B14" authorId="0" shapeId="0">
      <text>
        <r>
          <rPr>
            <b/>
            <sz val="9"/>
            <color indexed="81"/>
            <rFont val="Tahoma"/>
            <family val="2"/>
          </rPr>
          <t>Tarik Asaad:</t>
        </r>
        <r>
          <rPr>
            <sz val="9"/>
            <color indexed="81"/>
            <rFont val="Tahoma"/>
            <family val="2"/>
          </rPr>
          <t xml:space="preserve">
Only Specific criteria that could potentially lead to false outcomes
</t>
        </r>
      </text>
    </comment>
    <comment ref="AH51" authorId="0" shapeId="0">
      <text>
        <r>
          <rPr>
            <b/>
            <sz val="9"/>
            <color indexed="81"/>
            <rFont val="Tahoma"/>
            <family val="2"/>
          </rPr>
          <t>Tarik Asaad:</t>
        </r>
        <r>
          <rPr>
            <sz val="9"/>
            <color indexed="81"/>
            <rFont val="Tahoma"/>
            <family val="2"/>
          </rPr>
          <t xml:space="preserve">
MMSE is a widely used test of cognitive function among the elderly; it includes tests of orientation, attention, memory, language and visual-spatial skills. It is often used to stage Alzheimer's disease. The scale ranges from 0 to 30. No errors = 30.</t>
        </r>
      </text>
    </comment>
    <comment ref="AH57" authorId="0" shapeId="0">
      <text>
        <r>
          <rPr>
            <b/>
            <sz val="9"/>
            <color indexed="81"/>
            <rFont val="Tahoma"/>
            <family val="2"/>
          </rPr>
          <t>Tarik Asaad:</t>
        </r>
        <r>
          <rPr>
            <sz val="9"/>
            <color indexed="81"/>
            <rFont val="Tahoma"/>
            <family val="2"/>
          </rPr>
          <t xml:space="preserve">
[1] 
Measure Description: Boxes are displayed on the screen and are "opened" in a randomized order. One or more of them contains a pattern. The patterns are then displayed in the middle of the screen, one at a time and the participant must select the box in which the pattern was originally located. If the participant makes an error, the boxes are opened in sequence again to remind the participant of the locations of the patterns. The number of boxes increases progressively to a total of 8.
[2] 
Measure Analysis Population Description: The least impaired patients (11 or fewer errors, representing a ceiling effect) and patients with 54 or more errors (very poor performance suggesting not understanding the task) were removed from the analysis. Also removed were the 3 patients with no detectable drug in plasma, 2 patients with ≥25% non-compliance by pill counts, one patient with no baseline test and one who did not understand instructions per rater notes.</t>
        </r>
      </text>
    </comment>
    <comment ref="AI57" authorId="0" shapeId="0">
      <text>
        <r>
          <rPr>
            <b/>
            <sz val="9"/>
            <color indexed="81"/>
            <rFont val="Tahoma"/>
            <family val="2"/>
          </rPr>
          <t>Tarik Asaad:</t>
        </r>
        <r>
          <rPr>
            <sz val="9"/>
            <color indexed="81"/>
            <rFont val="Tahoma"/>
            <family val="2"/>
          </rPr>
          <t xml:space="preserve">
n = 14 </t>
        </r>
      </text>
    </comment>
    <comment ref="AJ57" authorId="0" shapeId="0">
      <text>
        <r>
          <rPr>
            <b/>
            <sz val="9"/>
            <color indexed="81"/>
            <rFont val="Tahoma"/>
            <family val="2"/>
          </rPr>
          <t>Tarik Asaad:</t>
        </r>
        <r>
          <rPr>
            <sz val="9"/>
            <color indexed="81"/>
            <rFont val="Tahoma"/>
            <family val="2"/>
          </rPr>
          <t xml:space="preserve">
n=30</t>
        </r>
      </text>
    </comment>
    <comment ref="AH58" authorId="0" shapeId="0">
      <text>
        <r>
          <rPr>
            <b/>
            <sz val="9"/>
            <color indexed="81"/>
            <rFont val="Tahoma"/>
            <family val="2"/>
          </rPr>
          <t>Tarik Asaad:</t>
        </r>
        <r>
          <rPr>
            <sz val="9"/>
            <color indexed="81"/>
            <rFont val="Tahoma"/>
            <family val="2"/>
          </rPr>
          <t xml:space="preserve">
[1] 
Measure Description: A number of colored squares (boxes) are shown on the screen. By selecting the boxes and using a process of elimination, the subject should find one yellow 'token' in each of a number of boxes and use them to fill up an empty column on the right-hand side of the screen. The number of boxes is gradually increased to a total of 8 for the subjects to search. The colors and positions of the boxes are changed from trial to trial to discourage stereotyped search strategies.
[2] 
Measure Analysis Population Description: Removed from analysis were the 3 patients with no detectable drug in plasma, 2 patients with ≥25% non-compliance by pill counts, one patient with no baseline test and one who did not understand instructions per rater notes</t>
        </r>
      </text>
    </comment>
    <comment ref="AI58" authorId="0" shapeId="0">
      <text>
        <r>
          <rPr>
            <b/>
            <sz val="9"/>
            <color indexed="81"/>
            <rFont val="Tahoma"/>
            <family val="2"/>
          </rPr>
          <t>Tarik Asaad:</t>
        </r>
        <r>
          <rPr>
            <sz val="9"/>
            <color indexed="81"/>
            <rFont val="Tahoma"/>
            <family val="2"/>
          </rPr>
          <t xml:space="preserve">
n22
</t>
        </r>
      </text>
    </comment>
    <comment ref="AJ58" authorId="0" shapeId="0">
      <text>
        <r>
          <rPr>
            <b/>
            <sz val="9"/>
            <color indexed="81"/>
            <rFont val="Tahoma"/>
            <family val="2"/>
          </rPr>
          <t>Tarik Asaad:</t>
        </r>
        <r>
          <rPr>
            <sz val="9"/>
            <color indexed="81"/>
            <rFont val="Tahoma"/>
            <family val="2"/>
          </rPr>
          <t xml:space="preserve">
n18
</t>
        </r>
      </text>
    </comment>
    <comment ref="AK58" authorId="0" shapeId="0">
      <text>
        <r>
          <rPr>
            <b/>
            <sz val="9"/>
            <color indexed="81"/>
            <rFont val="Tahoma"/>
            <family val="2"/>
          </rPr>
          <t>Tarik Asaad:</t>
        </r>
        <r>
          <rPr>
            <sz val="9"/>
            <color indexed="81"/>
            <rFont val="Tahoma"/>
            <family val="2"/>
          </rPr>
          <t xml:space="preserve">
n17
</t>
        </r>
      </text>
    </comment>
    <comment ref="AI59" authorId="0" shapeId="0">
      <text>
        <r>
          <rPr>
            <b/>
            <sz val="9"/>
            <color indexed="81"/>
            <rFont val="Tahoma"/>
            <family val="2"/>
          </rPr>
          <t>Tarik Asaad:</t>
        </r>
        <r>
          <rPr>
            <sz val="9"/>
            <color indexed="81"/>
            <rFont val="Tahoma"/>
            <family val="2"/>
          </rPr>
          <t xml:space="preserve">
n22 also applies to the rest</t>
        </r>
      </text>
    </comment>
    <comment ref="AJ59" authorId="0" shapeId="0">
      <text>
        <r>
          <rPr>
            <b/>
            <sz val="9"/>
            <color indexed="81"/>
            <rFont val="Tahoma"/>
            <family val="2"/>
          </rPr>
          <t>Tarik Asaad:</t>
        </r>
        <r>
          <rPr>
            <sz val="9"/>
            <color indexed="81"/>
            <rFont val="Tahoma"/>
            <family val="2"/>
          </rPr>
          <t xml:space="preserve">
n19 also applies to the rest</t>
        </r>
      </text>
    </comment>
    <comment ref="AK59" authorId="0" shapeId="0">
      <text>
        <r>
          <rPr>
            <b/>
            <sz val="9"/>
            <color indexed="81"/>
            <rFont val="Tahoma"/>
            <family val="2"/>
          </rPr>
          <t>Tarik Asaad:</t>
        </r>
        <r>
          <rPr>
            <sz val="9"/>
            <color indexed="81"/>
            <rFont val="Tahoma"/>
            <family val="2"/>
          </rPr>
          <t xml:space="preserve">
n18 also applies to the rest
</t>
        </r>
      </text>
    </comment>
  </commentList>
</comments>
</file>

<file path=xl/sharedStrings.xml><?xml version="1.0" encoding="utf-8"?>
<sst xmlns="http://schemas.openxmlformats.org/spreadsheetml/2006/main" count="329" uniqueCount="289">
  <si>
    <t xml:space="preserve">Universe </t>
  </si>
  <si>
    <t xml:space="preserve">Name </t>
  </si>
  <si>
    <t xml:space="preserve">Indication </t>
  </si>
  <si>
    <t>Phase</t>
  </si>
  <si>
    <t>MOA</t>
  </si>
  <si>
    <t>IP</t>
  </si>
  <si>
    <t>Main</t>
  </si>
  <si>
    <t xml:space="preserve">What is the consens </t>
  </si>
  <si>
    <t xml:space="preserve">What is the IV </t>
  </si>
  <si>
    <t>What is the interest rate offered by bloomberg</t>
  </si>
  <si>
    <t>Why the reasent spike</t>
  </si>
  <si>
    <t>PTI-125DX</t>
  </si>
  <si>
    <t>PTI-125</t>
  </si>
  <si>
    <t>related blood test (to PTI-125)</t>
  </si>
  <si>
    <t xml:space="preserve">oral </t>
  </si>
  <si>
    <t>2018 (fourth rejection): Cassava's main candidate Remoxy was rejected in the mid 2018 (abuse-resistant painkillers, Pain Therapeutics)</t>
  </si>
  <si>
    <t>Price</t>
  </si>
  <si>
    <t xml:space="preserve">Cash </t>
  </si>
  <si>
    <t>Debt</t>
  </si>
  <si>
    <t>EV</t>
  </si>
  <si>
    <t>SO</t>
  </si>
  <si>
    <t xml:space="preserve">Minute 35 bei martin shkreli im stream  </t>
  </si>
  <si>
    <t>Read</t>
  </si>
  <si>
    <t xml:space="preserve">Printed </t>
  </si>
  <si>
    <t>Name</t>
  </si>
  <si>
    <t>Index</t>
  </si>
  <si>
    <t>Search Term</t>
  </si>
  <si>
    <t>"PTI-125"</t>
  </si>
  <si>
    <t>PTI-125 Reduces Biomarkers of Alzheimer's Disease in Patients.</t>
  </si>
  <si>
    <t>Wang HY, Pei Z, Lee KC, Lopez-Brignoni E, Nikolov B, Crowley CA, Marsman MR, Barbier R, Friedmann N, Burns LH.J Prev Alzheimers Dis. 2020;7(4):256-264. doi: 10.14283/jpad.2020.6.PMID: 32920628 Clinical Trial.</t>
  </si>
  <si>
    <t>All patients showed a biomarker response to PTI-125. Total tau, neurogranin, and neurofilament light chain decreased by 20%, 32% and 22%, respectively. ...As a result, filamin A linkages with alpha7-nicotinic acetylcholine receptor and toll-like receptor 4, and Abet …</t>
  </si>
  <si>
    <t>PTI-125 binds and reverses an altered conformation of filamin A to reduce Alzheimer's disease pathogenesis.</t>
  </si>
  <si>
    <t>Wang HY, Lee KC, Pei Z, Khan A, Bakshi K, Burns LH.Neurobiol Aging. 2017 Jul;55:99-114. doi: 10.1016/j.neurobiolaging.2017.03.016. Epub 2017 Mar 31.PMID: 28438486</t>
  </si>
  <si>
    <t>PTI-125 also reduced tau hyperphosphorylation, aggregated Abeta(42) deposition, neurofibrillary tangles, and neuroinflammation. Efficacy in postmortem AD and Abeta(42)-treated age-matched control hippocampal slices was concentration-dependent starting at 1 picomolar …</t>
  </si>
  <si>
    <t>Promising candidates from drug clinical trials: Implications for clinical treatment of Alzheimer's disease in China.</t>
  </si>
  <si>
    <t>Cao Y, Yu F, Lyu Y, Lu X.Front Neurol. 2022 Nov 15;13:1034243. doi: 10.3389/fneur.2022.1034243. eCollection 2022.PMID: 36457865 Free PMC article. Review.</t>
  </si>
  <si>
    <t>The research and development pipeline now focuses on disease-modifying therapies such as gantenerumab, aducanumab, ALZ-801, ALZT-OP1, donanemab, lecanemab, simufilam, NE3107, semaglutide, and GV-971, which could put an end to the situation where Alzheimer's patients in Chi …</t>
  </si>
  <si>
    <t>Navigating the dementia landscape: Biomarkers and emerging therapies.</t>
  </si>
  <si>
    <t>Maheshwari S, Singh A, Ansari VA, Mahmood T, Wasim R, Akhtar J, Verma A.Ageing Res Rev. 2024 Feb;94:102193. doi: 10.1016/j.arr.2024.102193. Epub 2024 Jan 10.PMID: 38215913 Review.</t>
  </si>
  <si>
    <t>Lastly, ongoing clinical trials in anti-amyloid therapy for AD, such as Simufilam, Solanezumab, Gantenerumab, and Remternetug, offer hope for individuals affected by this devastating disease, with the potential to alter the course of cognitive decline. ...</t>
  </si>
  <si>
    <t>Targeting α7 nicotinic acetylcholine receptors and their protein interactions in Alzheimer's disease drug development.</t>
  </si>
  <si>
    <t>Burns LH, Pei Z, Wang HY.Drug Dev Res. 2023 Sep;84(6):1085-1095. doi: 10.1002/ddr.22085. Epub 2023 Jun 8.PMID: 37291958 Review.</t>
  </si>
  <si>
    <t>Early clinical trials of simufilam showed improvements in experimental CSF biomarkers and indications of cognitive improvement in mild AD patients at 1 year. Simufilam is currently in phase 3 clinical trials as a disease-modifying treatment for AD....</t>
  </si>
  <si>
    <t>Simufilam Reverses Aberrant Receptor Interactions of Filamin A in Alzheimer's Disease.</t>
  </si>
  <si>
    <t>Wang HY, Cecon E, Dam J, Pei Z, Jockers R, Burns LH.Int J Mol Sci. 2023 Sep 11;24(18):13927. doi: 10.3390/ijms241813927.PMID: 37762230 Free PMC article.</t>
  </si>
  <si>
    <t>Simufilam is a novel oral drug candidate in Phase 3 clinical trials for Alzheimer's disease (AD) dementia. ...These aberrant FLNA linkages, which can be induced in a healthy control brain by Abeta(42) incubation, were disrupted by simufilam. Simufilam reduced …</t>
  </si>
  <si>
    <t>Probe of Alzheimer's studies finds 'egregious misconduct'.</t>
  </si>
  <si>
    <t>Piller C.Science. 2023 Oct 20;382(6668):251-252. doi: 10.1126/science.adl4276. Epub 2023 Oct 19.PMID: 37856608</t>
  </si>
  <si>
    <t>A Review of Scientific Ethics Issues Associated with the Recently Approved Drugs for Alzheimer's Disease.</t>
  </si>
  <si>
    <t>Yeo-Teh NSL, Tang BL.Sci Eng Ethics. 2023 Jan 10;29(1):2. doi: 10.1007/s11948-022-00422-0.PMID: 36625928 Review.</t>
  </si>
  <si>
    <t>'Damning' FDA inspection report undermines Alzheimer's drug.</t>
  </si>
  <si>
    <t>Piller C.Science. 2024 Mar 15;383(6688):1165-1166. doi: 10.1126/science.adp1964. Epub 2024 Mar 14.PMID: 38484070</t>
  </si>
  <si>
    <t>Research backing experimental Alzheimer's drug was first target of suspicion.</t>
  </si>
  <si>
    <t>Piller C.Science. 2022 Jul 22;377(6604):363. doi: 10.1126/science.ade0350. Epub 2022 Jul 21.PMID: 35862534 No abstract available.</t>
  </si>
  <si>
    <t>Piller C.Science. 2022 Jul 22;377(6604):363. doi: 10.1126/science.ade0181. Epub 2022 Jul 21.PMID: 35862516 No abstract available.</t>
  </si>
  <si>
    <t>Reducing amyloid-related Alzheimer's disease pathogenesis by a small molecule targeting filamin A.</t>
  </si>
  <si>
    <t>Wang HY, Bakshi K, Frankfurt M, Stucky A, Goberdhan M, Shah SM, Burns LH.J Neurosci. 2012 Jul 18;32(29):9773-84. doi: 10.1523/JNEUROSCI.0354-12.2012.PMID: 22815492 Free PMC article.</t>
  </si>
  <si>
    <t>PTI-125 prevents Abeta(42) signaling by drastically reducing its affinity for alpha7nAChRs and can even dissociate existing Abeta(42)-alpha7nAChR complexes. Additionally, PTI-125 prevents Abeta-induced inflammatory cytokine release by blocking FLNA rec …</t>
  </si>
  <si>
    <t>Filamin A inhibition reduces seizure activity in a mouse model of focal cortical malformations.</t>
  </si>
  <si>
    <t>Zhang L, Huang T, Teaw S, Nguyen LH, Hsieh LS, Gong X, Burns LH, Bordey A.Sci Transl Med. 2020 Feb 19;12(531):eaay0289. doi: 10.1126/scitranslmed.aay0289.PMID: 32075941</t>
  </si>
  <si>
    <t>Treating mice with a small molecule targeting FLNA, PTI-125, before the onset of seizures alleviated neuronal abnormalities and reduced seizure frequency compared to vehicle-treated mice. ...These data suggest that targeting FLNA with either short hairpin RNAs or th …</t>
  </si>
  <si>
    <t>Altered filamin A enables amyloid beta-induced tau hyperphosphorylation and neuroinflammation in Alzheimer's disease.</t>
  </si>
  <si>
    <t>Burns LH, Wang HY.Neuroimmunol Neuroinflamm. 2017;4(12):263-271. doi: 10.20517/2347-8659.2017.50. Epub 2017 Dec 8.PMID: 34295950 Free PMC article.</t>
  </si>
  <si>
    <t>Altered FLNA also enables a persistent activation of toll-like-receptor 4 (TLR4) by Abeta, leading to excessive inflammatory cytokine release and neuroinflammation. The novel AD therapeutic candidate PTI-125 binds and reverses the altered FLNA conformation to preven …</t>
  </si>
  <si>
    <t>Scientist who worked on Cassava's Alzheimer drug simufilam charged with fraud.</t>
  </si>
  <si>
    <t>Dyer O.BMJ. 2024 Jul 15;386:q1568. doi: 10.1136/bmj.q1568.PMID: 39009358 No abstract available.</t>
  </si>
  <si>
    <t>Simufilam suppresses overactive mTOR and restores its sensitivity to insulin in Alzheimer's disease patient lymphocytes.</t>
  </si>
  <si>
    <t>Wang HY, Pei Z, Lee KC, Nikolov B, Doehner T, Puente J, Friedmann N, Burns LH.Front Aging. 2023 Jun 29;4:1175601. doi: 10.3389/fragi.2023.1175601. eCollection 2023.PMID: 37457922 Free PMC article.</t>
  </si>
  <si>
    <t>Simufilam restores FLNA's normal shape to disrupt its AD-associated protein interactions. ...Discussion: Reducing mTOR's basal overactivity and its resistance to insulin represents another mechanism of simufilam to counteract aging and AD pathology. Simufilam …</t>
  </si>
  <si>
    <t>Expression of concern: Simufilam suppresses overactive mTOR and restores its sensitivity to insulin in Alzheimer's disease patient lymphocytes.</t>
  </si>
  <si>
    <t>Frontiers Editorial Office.Front Aging. 2024 Aug 22;5:1483030. doi: 10.3389/fragi.2024.1483030. eCollection 2024.PMID: 39239266 Free PMC article. No abstract available.</t>
  </si>
  <si>
    <t>Presented Phase 2 Results\</t>
  </si>
  <si>
    <t>not plausible MOA</t>
  </si>
  <si>
    <t xml:space="preserve">Arrested the Chief scientific </t>
  </si>
  <si>
    <t xml:space="preserve">DR Wang Hoau Yan </t>
  </si>
  <si>
    <t>Note</t>
  </si>
  <si>
    <t xml:space="preserve">First Paper published on this molecule </t>
  </si>
  <si>
    <t>NCT</t>
  </si>
  <si>
    <t>Last Update Posted</t>
  </si>
  <si>
    <t>2b</t>
  </si>
  <si>
    <t>NCT04079803</t>
  </si>
  <si>
    <t>Randomized, Double Blind, Placebo-controlled</t>
  </si>
  <si>
    <t>Simufilam</t>
  </si>
  <si>
    <t>Generic</t>
  </si>
  <si>
    <t>50mg,100mg,Placebo</t>
  </si>
  <si>
    <t>follwing 28-day repeat oral administration</t>
  </si>
  <si>
    <t>Alzheimer's</t>
  </si>
  <si>
    <t xml:space="preserve">Study Director </t>
  </si>
  <si>
    <t>Lindsay Burns, PhD, Cassava Sciences, Inc</t>
  </si>
  <si>
    <t>Notes</t>
  </si>
  <si>
    <t xml:space="preserve">Locations </t>
  </si>
  <si>
    <t>2 Arizona, 2 Florida, 2 Nebraska, 1 New Jersey, 2 Texas =&gt;9</t>
  </si>
  <si>
    <t>Inclusion Criteria</t>
  </si>
  <si>
    <t>"If receiving memantine, rivastigmine, galantamine or an AChEI, receiving a stable dose for at least 3 months. If receiving donepezil, any dose lower than 23 mg once daily."</t>
  </si>
  <si>
    <t>"The patient has a ratio of total tau/Aβ42 in cerebrospinal fluid &gt;= 0.28."</t>
  </si>
  <si>
    <t xml:space="preserve">Primary Purpose </t>
  </si>
  <si>
    <t>Treatment</t>
  </si>
  <si>
    <t>Allocation</t>
  </si>
  <si>
    <t>Dosation</t>
  </si>
  <si>
    <t xml:space="preserve">Parallel Assignment </t>
  </si>
  <si>
    <t xml:space="preserve">Primary Outcome Measures </t>
  </si>
  <si>
    <t xml:space="preserve">Is CSF an appropriate measure </t>
  </si>
  <si>
    <t>CSF, Learning Tests, Working Memory Tests, FLNA linkages, Change in P-tau181</t>
  </si>
  <si>
    <t xml:space="preserve">First Submitted </t>
  </si>
  <si>
    <t>Simufilam suppresses overactive mTOR and restores its sesitivity to insulin in Alzheimer's disease patient lymphocytes</t>
  </si>
  <si>
    <t xml:space="preserve">none </t>
  </si>
  <si>
    <t>found here</t>
  </si>
  <si>
    <t>Placebo</t>
  </si>
  <si>
    <t>100mg</t>
  </si>
  <si>
    <t>50mg</t>
  </si>
  <si>
    <t xml:space="preserve">Started </t>
  </si>
  <si>
    <t>Completed</t>
  </si>
  <si>
    <t>Withdrawal by Subject</t>
  </si>
  <si>
    <t>Number of Baseline Particpants</t>
  </si>
  <si>
    <t>&lt;= 18 years</t>
  </si>
  <si>
    <t>between 18-65</t>
  </si>
  <si>
    <t>&gt;=65</t>
  </si>
  <si>
    <t>23.1 (2.78)</t>
  </si>
  <si>
    <t>23 (2.66)</t>
  </si>
  <si>
    <t>22.7 (2.67)</t>
  </si>
  <si>
    <t>MMSE</t>
  </si>
  <si>
    <t>CSF total tau/AB42 ratio</t>
  </si>
  <si>
    <t>1.2 (0.55)</t>
  </si>
  <si>
    <t>1.08 (0.5)</t>
  </si>
  <si>
    <t>1.17 (0.58)</t>
  </si>
  <si>
    <t>Taking cholisterase inhibitor or memantine</t>
  </si>
  <si>
    <t xml:space="preserve">Total </t>
  </si>
  <si>
    <t>22.9 (2.7)</t>
  </si>
  <si>
    <t>1.15 (0.54)</t>
  </si>
  <si>
    <t xml:space="preserve">mean </t>
  </si>
  <si>
    <t xml:space="preserve">Results for MMSE test in the Placebo and 100mg testing group are nearly the same =&gt; Know the question is: "If the outcome nearly remains the same,  is it still worth taking this medication </t>
  </si>
  <si>
    <t xml:space="preserve">for such a small effect with keeping in mind the potential sideeffects (Paper Index Number 12 -&gt; Page 1) </t>
  </si>
  <si>
    <t>Heterozygous APOE4</t>
  </si>
  <si>
    <t>Homozygous APOE4</t>
  </si>
  <si>
    <t>Paired Associated Learning total errors</t>
  </si>
  <si>
    <t>35.5 (19.65)</t>
  </si>
  <si>
    <t>31 (20.74)</t>
  </si>
  <si>
    <t>36.1 (18.76)</t>
  </si>
  <si>
    <t>34.2 (19.7)</t>
  </si>
  <si>
    <t>Spatial Working Memory total errors</t>
  </si>
  <si>
    <t>CSF AB42</t>
  </si>
  <si>
    <t xml:space="preserve">CSF total tau </t>
  </si>
  <si>
    <t>CSF P-tau181</t>
  </si>
  <si>
    <t>CSF neurogranin</t>
  </si>
  <si>
    <t>CSF Neurofilament Light Chain</t>
  </si>
  <si>
    <t>CSF YKL-40</t>
  </si>
  <si>
    <t>CSF IL-6</t>
  </si>
  <si>
    <t>CSF sTREM2</t>
  </si>
  <si>
    <t>CSF HMGB1</t>
  </si>
  <si>
    <t>CSF/plasma albumin ratio</t>
  </si>
  <si>
    <t>CSF/plasma IgG ratio</t>
  </si>
  <si>
    <t>Lymphocyte filamin A - TLR4, Ratio to total filamin A</t>
  </si>
  <si>
    <t>19 (7.49)</t>
  </si>
  <si>
    <t>22.1 (5.88)</t>
  </si>
  <si>
    <t>22.3 (6.64)</t>
  </si>
  <si>
    <t>108 (54.8)</t>
  </si>
  <si>
    <t>117 (51.4)</t>
  </si>
  <si>
    <t>125 (152)</t>
  </si>
  <si>
    <t>104 (32)</t>
  </si>
  <si>
    <t>106 (27.9)</t>
  </si>
  <si>
    <t>101 (17.6)</t>
  </si>
  <si>
    <t>28.5 (0.73)</t>
  </si>
  <si>
    <t xml:space="preserve">29.7 (1.5) </t>
  </si>
  <si>
    <t>29 (1)</t>
  </si>
  <si>
    <t>1200 (365)</t>
  </si>
  <si>
    <t>1551 (751)</t>
  </si>
  <si>
    <t>1352 (614)</t>
  </si>
  <si>
    <t>161 (42.8)</t>
  </si>
  <si>
    <t>219 (95.3)</t>
  </si>
  <si>
    <t>181 (64.4)</t>
  </si>
  <si>
    <t>206 (29.5)</t>
  </si>
  <si>
    <t>203 (22.7)</t>
  </si>
  <si>
    <t>194 (26)</t>
  </si>
  <si>
    <t>32.5 (1.2)</t>
  </si>
  <si>
    <t>33.6 (1.8)</t>
  </si>
  <si>
    <t>33.6 (1.7)</t>
  </si>
  <si>
    <t>878 (435)</t>
  </si>
  <si>
    <t>861 (421)</t>
  </si>
  <si>
    <t>882 (476)</t>
  </si>
  <si>
    <t>424 (48)</t>
  </si>
  <si>
    <t>446 (67.3)</t>
  </si>
  <si>
    <t>454 (70.6)</t>
  </si>
  <si>
    <t>0.24 (0.03)</t>
  </si>
  <si>
    <t>0.25 (0.08)</t>
  </si>
  <si>
    <t>0.25 (0.05)</t>
  </si>
  <si>
    <t>0.2 (0.07)</t>
  </si>
  <si>
    <t>0.217 (0.11)</t>
  </si>
  <si>
    <t>0.227 (0.07)</t>
  </si>
  <si>
    <t>Lymphocyte filamin A - A7NacHr, Ratio to total filamin A</t>
  </si>
  <si>
    <t>0.59 (0.10)</t>
  </si>
  <si>
    <t>0.69 (0.11)</t>
  </si>
  <si>
    <t>0.66 (0.12)</t>
  </si>
  <si>
    <t>0.55 (0.10)</t>
  </si>
  <si>
    <t>0.6 (0.07)</t>
  </si>
  <si>
    <t>0.58 (0.11)</t>
  </si>
  <si>
    <t>0.58 (0.09)</t>
  </si>
  <si>
    <t>0.65 (0.11)</t>
  </si>
  <si>
    <t>0.215 (0.08)</t>
  </si>
  <si>
    <t>441 (62)</t>
  </si>
  <si>
    <t>874 (444)</t>
  </si>
  <si>
    <t>33.2 (1.6)</t>
  </si>
  <si>
    <t>201 (26.1)</t>
  </si>
  <si>
    <t>187 (67.5)</t>
  </si>
  <si>
    <t>1368 (577)</t>
  </si>
  <si>
    <t>29.1 (1.3)</t>
  </si>
  <si>
    <t>103.7 (25.8)</t>
  </si>
  <si>
    <t>111 (86.1)</t>
  </si>
  <si>
    <t>21.1 (6.67)</t>
  </si>
  <si>
    <t xml:space="preserve">Values in () = standard deviation </t>
  </si>
  <si>
    <r>
      <t xml:space="preserve">                </t>
    </r>
    <r>
      <rPr>
        <b/>
        <sz val="11"/>
        <color theme="1"/>
        <rFont val="Times New Roman"/>
        <family val="1"/>
      </rPr>
      <t>From Day 1 to Day 28</t>
    </r>
  </si>
  <si>
    <t xml:space="preserve">                   Screening to Day 28</t>
  </si>
  <si>
    <t xml:space="preserve">Change From Baseline in CSF Total Tau </t>
  </si>
  <si>
    <t>Change From Baseline in CSF P-tau181</t>
  </si>
  <si>
    <t xml:space="preserve">Change From Baseline in CSF Neurogranin </t>
  </si>
  <si>
    <t xml:space="preserve">Change From Baseline in CSF Neurofilament Light Chain </t>
  </si>
  <si>
    <t>Change From Baseline in CSF YKL-40</t>
  </si>
  <si>
    <t>Paired Associated Learning Test</t>
  </si>
  <si>
    <t xml:space="preserve">Molecule </t>
  </si>
  <si>
    <t>logP = 1.1</t>
  </si>
  <si>
    <t xml:space="preserve">Clinical Trials </t>
  </si>
  <si>
    <t>EP2488177A1, WO2010051476, US73231187</t>
  </si>
  <si>
    <t xml:space="preserve">Baseline </t>
  </si>
  <si>
    <t>p Value</t>
  </si>
  <si>
    <t>MCAP</t>
  </si>
  <si>
    <t>2012 - First preclinical paper - Reducing Amyloid-Related Alzheimer’s Disease Pathogenesis by a Small Molecule Targeting Filamin A - Hoau-Yan Wang et al.</t>
  </si>
  <si>
    <t>https://www.ncbi.nlm.nih.gov/pmc/articles/PMC6621293/pdf/zns9773.pdf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</si>
  <si>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</si>
  <si>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</si>
  <si>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</si>
  <si>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</si>
  <si>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2010 - PTI-609: a novel analgesic that binds filamin A to control opioid signaling</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</si>
  <si>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</si>
  <si>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</si>
  <si>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</si>
  <si>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</si>
  <si>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PTI-125 binds and reverses an altered conformation of filamin A to reduce Alzheimer's disease pathogenesis</t>
  </si>
  <si>
    <t>https://pubmed.ncbi.nlm.nih.gov/22815492/</t>
  </si>
  <si>
    <t>2024 Phase 2b n=60 "Randomized, Double-blind, Placebo-controlled, Multiple Dose, Biomarker and Safetz of PTI-125 in Mid-to-moderate Alzheimer's Disease Patients"</t>
  </si>
  <si>
    <t>Q124</t>
  </si>
  <si>
    <t>Q324</t>
  </si>
  <si>
    <t>Q424</t>
  </si>
  <si>
    <t>Q224</t>
  </si>
  <si>
    <t>Q125</t>
  </si>
  <si>
    <t>Q423</t>
  </si>
  <si>
    <t>Q323</t>
  </si>
  <si>
    <t>R&amp;D</t>
  </si>
  <si>
    <t xml:space="preserve">G&amp;A </t>
  </si>
  <si>
    <t>Total Opex</t>
  </si>
  <si>
    <t xml:space="preserve">Operating Loss </t>
  </si>
  <si>
    <t xml:space="preserve">Interest income </t>
  </si>
  <si>
    <t>Other income, net</t>
  </si>
  <si>
    <t xml:space="preserve">Gain from change in fair value of warrant liabilities </t>
  </si>
  <si>
    <t>EPS</t>
  </si>
  <si>
    <t xml:space="preserve">Current Assets </t>
  </si>
  <si>
    <t xml:space="preserve">Cash and equivalence </t>
  </si>
  <si>
    <t>Prepaid expenses and other current assets</t>
  </si>
  <si>
    <t>Property and Equipment, net</t>
  </si>
  <si>
    <t>Intangible assets, net</t>
  </si>
  <si>
    <t>Total Current Assets</t>
  </si>
  <si>
    <t xml:space="preserve">Total Assets </t>
  </si>
  <si>
    <t xml:space="preserve">Current Liabilities </t>
  </si>
  <si>
    <t xml:space="preserve">Accounts Payable and accrued expenses </t>
  </si>
  <si>
    <t xml:space="preserve">Accrued development expense </t>
  </si>
  <si>
    <t xml:space="preserve">Accrued compensation and benefits </t>
  </si>
  <si>
    <t xml:space="preserve">Other Current liabilities </t>
  </si>
  <si>
    <t xml:space="preserve">Total current liabilities </t>
  </si>
  <si>
    <t>Q223</t>
  </si>
  <si>
    <t xml:space="preserve">Net (Income) Loss </t>
  </si>
  <si>
    <t xml:space="preserve">Warrant Liabilities </t>
  </si>
  <si>
    <t>Q123</t>
  </si>
  <si>
    <t>Q422</t>
  </si>
  <si>
    <t>Q322</t>
  </si>
  <si>
    <t>Q222</t>
  </si>
  <si>
    <t>Q122</t>
  </si>
  <si>
    <t>Q421</t>
  </si>
  <si>
    <t xml:space="preserve">Operating lease right-of-use assets </t>
  </si>
  <si>
    <t xml:space="preserve">Operating lease libilities, current </t>
  </si>
  <si>
    <t xml:space="preserve">Other non-current liabilities </t>
  </si>
  <si>
    <t>Operating lease liabilities, non-current</t>
  </si>
  <si>
    <t xml:space="preserve">Total Liabilities </t>
  </si>
  <si>
    <t>Q321</t>
  </si>
  <si>
    <t>Q221</t>
  </si>
  <si>
    <t>Q121</t>
  </si>
  <si>
    <t>other assets</t>
  </si>
  <si>
    <t>E2021</t>
  </si>
  <si>
    <t>E2022</t>
  </si>
  <si>
    <t>E2023</t>
  </si>
  <si>
    <t>E2024</t>
  </si>
  <si>
    <t>in thousands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</si>
</sst>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6" x14ac:knownFonts="1">
    <font>
      <sz val="11"/>
      <color theme="1"/>
      <name val="Calibri"/>
      <family val="2"/>
      <scheme val="minor"/>
    </font>
    <font>
      <u/>
      <sz val="11"/>
      <color theme="10"/>
      <name val="Calibri"/>
      <family val="2"/>
      <scheme val="minor"/>
    </font>
    <font>
      <sz val="11"/>
      <color theme="1"/>
      <name val="Times New Roman"/>
      <family val="1"/>
    </font>
    <font>
      <u/>
      <sz val="11"/>
      <color theme="10"/>
      <name val="Times New Roman"/>
      <family val="1"/>
    </font>
    <font>
      <i/>
      <sz val="11"/>
      <color theme="1"/>
      <name val="Times New Roman"/>
      <family val="1"/>
    </font>
    <font>
      <b/>
      <sz val="11"/>
      <color theme="1"/>
      <name val="Times New Roman"/>
      <family val="1"/>
    </font>
    <font>
      <sz val="11"/>
      <color rgb="FFFF0000"/>
      <name val="Times New Roman"/>
      <family val="1"/>
    </font>
    <font>
      <sz val="9"/>
      <color indexed="81"/>
      <name val="Tahoma"/>
      <family val="2"/>
    </font>
    <font>
      <b/>
      <sz val="9"/>
      <color indexed="81"/>
      <name val="Tahoma"/>
      <family val="2"/>
    </font>
    <font>
      <b/>
      <u/>
      <sz val="11"/>
      <color theme="1"/>
      <name val="Times New Roman"/>
      <family val="1"/>
    </font>
    <font>
      <b/>
      <sz val="11"/>
      <color theme="4" tint="-0.249977111117893"/>
      <name val="Times New Roman"/>
      <family val="1"/>
    </font>
    <font>
      <sz val="11"/>
      <color theme="4" tint="-0.249977111117893"/>
      <name val="Times New Roman"/>
      <family val="1"/>
    </font>
    <font>
      <sz val="11"/>
      <color theme="1"/>
      <name val="Calibri"/>
      <family val="2"/>
      <scheme val="minor"/>
    </font>
    <font>
      <b/>
      <u/>
      <sz val="10"/>
      <color theme="1"/>
      <name val="Times New Roman"/>
      <family val="1"/>
    </font>
    <font>
      <sz val="10"/>
      <color theme="1"/>
      <name val="Times New Roman"/>
      <family val="1"/>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9" fontId="12" fillId="0" borderId="0" applyFont="0" applyFill="0" applyBorder="0" applyAlignment="0" applyProtection="0"/>
  </cellStyleXfs>
  <cellXfs count="67">
    <xf numFmtId="0" fontId="0" fillId="0" borderId="0" xfId="0"/>
    <xf numFmtId="0" fontId="1" fillId="0" borderId="0" xfId="1"/>
    <xf numFmtId="0" fontId="2"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xf numFmtId="0" fontId="3" fillId="0" borderId="5" xfId="1" applyFont="1" applyBorder="1" applyAlignment="1">
      <alignment horizontal="center"/>
    </xf>
    <xf numFmtId="0" fontId="2" fillId="0" borderId="0" xfId="0" applyFont="1" applyBorder="1" applyAlignment="1">
      <alignment horizontal="center"/>
    </xf>
    <xf numFmtId="0" fontId="2" fillId="0" borderId="6" xfId="0" applyFont="1" applyBorder="1" applyAlignment="1">
      <alignment horizontal="center"/>
    </xf>
    <xf numFmtId="0" fontId="2" fillId="0" borderId="6" xfId="0" applyFont="1" applyBorder="1"/>
    <xf numFmtId="0" fontId="2" fillId="0" borderId="7" xfId="0" applyFont="1" applyBorder="1" applyAlignment="1">
      <alignment horizontal="center"/>
    </xf>
    <xf numFmtId="0" fontId="2" fillId="0" borderId="9" xfId="0" applyFont="1" applyBorder="1" applyAlignment="1">
      <alignment horizontal="center"/>
    </xf>
    <xf numFmtId="0" fontId="2" fillId="0" borderId="8" xfId="0" applyFont="1" applyBorder="1" applyAlignment="1">
      <alignment horizontal="center"/>
    </xf>
    <xf numFmtId="0" fontId="2" fillId="0" borderId="8" xfId="0" applyFont="1" applyBorder="1"/>
    <xf numFmtId="0" fontId="4" fillId="0" borderId="0" xfId="0" applyFont="1"/>
    <xf numFmtId="0" fontId="3" fillId="0" borderId="0" xfId="1" applyFont="1"/>
    <xf numFmtId="0" fontId="2" fillId="0" borderId="0" xfId="0" applyFont="1" applyAlignment="1">
      <alignment horizontal="center"/>
    </xf>
    <xf numFmtId="0" fontId="5" fillId="0" borderId="0" xfId="0" applyFont="1"/>
    <xf numFmtId="0" fontId="5" fillId="0" borderId="0" xfId="0" applyFont="1" applyAlignment="1">
      <alignment horizontal="center"/>
    </xf>
    <xf numFmtId="0" fontId="6" fillId="0" borderId="0" xfId="0" applyFont="1"/>
    <xf numFmtId="0" fontId="9" fillId="0" borderId="0" xfId="0" applyFont="1"/>
    <xf numFmtId="0" fontId="2" fillId="0" borderId="10" xfId="0" applyFont="1" applyBorder="1"/>
    <xf numFmtId="0" fontId="2" fillId="0" borderId="0" xfId="0" applyFont="1" applyBorder="1"/>
    <xf numFmtId="0" fontId="2" fillId="0" borderId="9" xfId="0" applyFont="1" applyBorder="1"/>
    <xf numFmtId="0" fontId="5" fillId="0" borderId="11" xfId="0" applyFont="1" applyBorder="1" applyAlignment="1">
      <alignment horizontal="center"/>
    </xf>
    <xf numFmtId="0" fontId="5" fillId="0" borderId="12" xfId="0" applyFont="1" applyBorder="1" applyAlignment="1">
      <alignment horizontal="center"/>
    </xf>
    <xf numFmtId="0" fontId="5" fillId="0" borderId="13" xfId="0" applyFont="1" applyBorder="1" applyAlignment="1">
      <alignment horizontal="center"/>
    </xf>
    <xf numFmtId="0" fontId="2" fillId="2" borderId="9" xfId="0" applyFont="1" applyFill="1" applyBorder="1"/>
    <xf numFmtId="0" fontId="2" fillId="2" borderId="8" xfId="0" applyFont="1" applyFill="1" applyBorder="1"/>
    <xf numFmtId="0" fontId="2" fillId="2" borderId="2" xfId="0" applyFont="1" applyFill="1" applyBorder="1"/>
    <xf numFmtId="0" fontId="2" fillId="2" borderId="3" xfId="0" applyFont="1" applyFill="1" applyBorder="1"/>
    <xf numFmtId="0" fontId="5" fillId="0" borderId="14" xfId="0" applyFont="1" applyBorder="1"/>
    <xf numFmtId="0" fontId="5" fillId="0" borderId="15" xfId="0" applyFont="1" applyBorder="1"/>
    <xf numFmtId="0" fontId="5" fillId="0" borderId="16" xfId="0" applyFont="1" applyBorder="1"/>
    <xf numFmtId="0" fontId="5" fillId="0" borderId="0" xfId="0" applyFont="1" applyBorder="1"/>
    <xf numFmtId="14" fontId="2" fillId="0" borderId="0" xfId="0" applyNumberFormat="1" applyFont="1" applyAlignment="1">
      <alignment horizontal="center"/>
    </xf>
    <xf numFmtId="0" fontId="2" fillId="0" borderId="0" xfId="0" applyFont="1" applyAlignment="1">
      <alignment horizontal="left"/>
    </xf>
    <xf numFmtId="0" fontId="10" fillId="0" borderId="15" xfId="0" applyFont="1" applyBorder="1"/>
    <xf numFmtId="0" fontId="11" fillId="0" borderId="9" xfId="0" applyFont="1" applyFill="1" applyBorder="1"/>
    <xf numFmtId="0" fontId="11" fillId="0" borderId="8" xfId="0" applyFont="1" applyFill="1" applyBorder="1"/>
    <xf numFmtId="0" fontId="13" fillId="0" borderId="0" xfId="0" applyFont="1"/>
    <xf numFmtId="0" fontId="14" fillId="0" borderId="0" xfId="0" applyFont="1"/>
    <xf numFmtId="165" fontId="14" fillId="0" borderId="0" xfId="0" applyNumberFormat="1" applyFont="1"/>
    <xf numFmtId="10" fontId="14" fillId="0" borderId="0" xfId="0" applyNumberFormat="1" applyFont="1"/>
    <xf numFmtId="0" fontId="14" fillId="0" borderId="0" xfId="0" applyFont="1" applyFill="1"/>
    <xf numFmtId="0" fontId="14" fillId="0" borderId="0" xfId="0" applyFont="1" applyFill="1" applyAlignment="1">
      <alignment horizontal="left"/>
    </xf>
    <xf numFmtId="164" fontId="14" fillId="0" borderId="0" xfId="0" applyNumberFormat="1" applyFont="1" applyFill="1"/>
    <xf numFmtId="165" fontId="14" fillId="0" borderId="0" xfId="0" applyNumberFormat="1" applyFont="1" applyFill="1"/>
    <xf numFmtId="0" fontId="2" fillId="0" borderId="0" xfId="0" applyFont="1" applyFill="1" applyBorder="1"/>
    <xf numFmtId="0" fontId="5" fillId="0" borderId="0" xfId="0" applyFont="1" applyFill="1" applyBorder="1"/>
    <xf numFmtId="0" fontId="2" fillId="0" borderId="0" xfId="0" applyFont="1" applyFill="1" applyBorder="1" applyAlignment="1">
      <alignment horizontal="right"/>
    </xf>
    <xf numFmtId="10" fontId="2" fillId="0" borderId="0" xfId="2" applyNumberFormat="1" applyFont="1" applyFill="1" applyBorder="1"/>
    <xf numFmtId="3" fontId="0" fillId="0" borderId="0" xfId="0" applyNumberFormat="1"/>
    <xf numFmtId="3" fontId="15" fillId="0" borderId="0" xfId="0" applyNumberFormat="1" applyFont="1"/>
    <xf numFmtId="0" fontId="15" fillId="0" borderId="0" xfId="0" applyNumberFormat="1" applyFont="1"/>
    <xf numFmtId="2" fontId="15" fillId="0" borderId="0" xfId="0" applyNumberFormat="1" applyFont="1"/>
    <xf numFmtId="3" fontId="0" fillId="0" borderId="0" xfId="0" applyNumberFormat="1" applyFont="1"/>
    <xf numFmtId="3" fontId="1" fillId="3" borderId="0" xfId="1" applyNumberFormat="1" applyFill="1"/>
    <xf numFmtId="3" fontId="0" fillId="3" borderId="0" xfId="0" applyNumberFormat="1" applyFill="1" applyAlignment="1">
      <alignment horizontal="center"/>
    </xf>
    <xf numFmtId="3" fontId="0" fillId="3" borderId="0" xfId="0" applyNumberFormat="1" applyFill="1"/>
    <xf numFmtId="165" fontId="15" fillId="0" borderId="0" xfId="0" applyNumberFormat="1" applyFont="1"/>
    <xf numFmtId="0" fontId="2" fillId="0" borderId="17" xfId="0" applyFont="1" applyBorder="1"/>
    <xf numFmtId="0" fontId="2" fillId="0" borderId="18" xfId="0" applyFont="1" applyBorder="1"/>
    <xf numFmtId="0" fontId="2" fillId="0" borderId="19" xfId="0" applyFont="1" applyBorder="1"/>
    <xf numFmtId="3" fontId="2" fillId="0" borderId="6" xfId="0" applyNumberFormat="1" applyFont="1" applyBorder="1"/>
    <xf numFmtId="3" fontId="2" fillId="0" borderId="8" xfId="0" applyNumberFormat="1" applyFont="1" applyBorder="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15</xdr:col>
      <xdr:colOff>76730</xdr:colOff>
      <xdr:row>1</xdr:row>
      <xdr:rowOff>127000</xdr:rowOff>
    </xdr:from>
    <xdr:to>
      <xdr:col>15</xdr:col>
      <xdr:colOff>76730</xdr:colOff>
      <xdr:row>37</xdr:row>
      <xdr:rowOff>137583</xdr:rowOff>
    </xdr:to>
    <xdr:cxnSp macro="">
      <xdr:nvCxnSpPr>
        <xdr:cNvPr id="3" name="Straight Connector 2"/>
        <xdr:cNvCxnSpPr/>
      </xdr:nvCxnSpPr>
      <xdr:spPr>
        <a:xfrm>
          <a:off x="10117668" y="317500"/>
          <a:ext cx="0" cy="6868583"/>
        </a:xfrm>
        <a:prstGeom prst="line">
          <a:avLst/>
        </a:prstGeom>
        <a:ln/>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https://clinicaltrials.gov/study/NCT04079803?titles=PTI-125&amp;rank=1"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hyperlink" Target="https://reporter.nih.gov/search/Np784O-2qUW8f6tOrh6hzA/publications?sort_field=pub_year&amp;sort_order=desc" TargetMode="External"/><Relationship Id="rId1" Type="http://schemas.openxmlformats.org/officeDocument/2006/relationships/hyperlink" Target="https://www.ncbi.nlm.nih.gov/pmc/articles/PMC6621293/pdf/zns977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zoomScale="120" zoomScaleNormal="120" workbookViewId="0">
      <selection activeCell="O13" sqref="O13"/>
    </sheetView>
  </sheetViews>
  <sheetFormatPr defaultRowHeight="15" x14ac:dyDescent="0.25"/>
  <cols>
    <col min="1" max="1" width="9.28515625" style="2" bestFit="1" customWidth="1"/>
    <col min="2" max="2" width="8" style="2" customWidth="1"/>
    <col min="3" max="3" width="13.28515625" style="2" customWidth="1"/>
    <col min="4" max="4" width="10.85546875" style="2" customWidth="1"/>
    <col min="5" max="12" width="9.140625" style="2"/>
    <col min="13" max="13" width="14.140625" style="2" bestFit="1" customWidth="1"/>
    <col min="14" max="14" width="11.5703125" style="2" customWidth="1"/>
    <col min="15" max="16384" width="9.140625" style="2"/>
  </cols>
  <sheetData>
    <row r="1" spans="1:14" x14ac:dyDescent="0.25">
      <c r="A1" s="2" t="s">
        <v>0</v>
      </c>
    </row>
    <row r="3" spans="1:14" x14ac:dyDescent="0.25">
      <c r="C3" s="3" t="s">
        <v>1</v>
      </c>
      <c r="D3" s="4" t="s">
        <v>2</v>
      </c>
      <c r="E3" s="4" t="s">
        <v>3</v>
      </c>
      <c r="F3" s="4" t="s">
        <v>4</v>
      </c>
      <c r="G3" s="5" t="s">
        <v>5</v>
      </c>
      <c r="M3" s="62" t="s">
        <v>16</v>
      </c>
      <c r="N3" s="6">
        <v>30.36</v>
      </c>
    </row>
    <row r="4" spans="1:14" x14ac:dyDescent="0.25">
      <c r="C4" s="7" t="s">
        <v>12</v>
      </c>
      <c r="D4" s="8" t="s">
        <v>86</v>
      </c>
      <c r="E4" s="8" t="s">
        <v>79</v>
      </c>
      <c r="F4" s="8" t="s">
        <v>14</v>
      </c>
      <c r="G4" s="9"/>
      <c r="M4" s="63" t="s">
        <v>20</v>
      </c>
      <c r="N4" s="65">
        <f>+Model!O3</f>
        <v>47976.165999999997</v>
      </c>
    </row>
    <row r="5" spans="1:14" x14ac:dyDescent="0.25">
      <c r="C5" s="11" t="s">
        <v>11</v>
      </c>
      <c r="D5" s="12" t="s">
        <v>86</v>
      </c>
      <c r="E5" s="12"/>
      <c r="F5" s="12"/>
      <c r="G5" s="13"/>
      <c r="H5" s="2" t="s">
        <v>13</v>
      </c>
      <c r="M5" s="63" t="s">
        <v>17</v>
      </c>
      <c r="N5" s="65">
        <f>+Model!O16</f>
        <v>207291</v>
      </c>
    </row>
    <row r="6" spans="1:14" x14ac:dyDescent="0.25">
      <c r="M6" s="63" t="s">
        <v>18</v>
      </c>
      <c r="N6" s="65">
        <f>+Model!O27</f>
        <v>52552</v>
      </c>
    </row>
    <row r="7" spans="1:14" x14ac:dyDescent="0.25">
      <c r="M7" s="63" t="s">
        <v>223</v>
      </c>
      <c r="N7" s="65">
        <f>+N3*N4</f>
        <v>1456556.3997599999</v>
      </c>
    </row>
    <row r="8" spans="1:14" x14ac:dyDescent="0.25">
      <c r="M8" s="64" t="s">
        <v>19</v>
      </c>
      <c r="N8" s="66">
        <f>+N7-N5+N6</f>
        <v>1301817.3997599999</v>
      </c>
    </row>
    <row r="10" spans="1:14" x14ac:dyDescent="0.25">
      <c r="M10" s="2" t="s">
        <v>87</v>
      </c>
      <c r="N10" s="2" t="s">
        <v>88</v>
      </c>
    </row>
    <row r="13" spans="1:14" x14ac:dyDescent="0.25">
      <c r="C13" s="15" t="s">
        <v>89</v>
      </c>
    </row>
    <row r="14" spans="1:14" x14ac:dyDescent="0.25">
      <c r="C14" s="15" t="s">
        <v>15</v>
      </c>
    </row>
    <row r="15" spans="1:14" x14ac:dyDescent="0.25">
      <c r="C15" s="2" t="s">
        <v>101</v>
      </c>
    </row>
    <row r="16" spans="1:14" x14ac:dyDescent="0.25">
      <c r="C16" s="20" t="s">
        <v>130</v>
      </c>
    </row>
    <row r="17" spans="3:17" x14ac:dyDescent="0.25">
      <c r="C17" s="20" t="s">
        <v>131</v>
      </c>
    </row>
    <row r="22" spans="3:17" x14ac:dyDescent="0.25">
      <c r="L22" s="2" t="s">
        <v>7</v>
      </c>
      <c r="Q22" s="2" t="s">
        <v>71</v>
      </c>
    </row>
    <row r="23" spans="3:17" x14ac:dyDescent="0.25">
      <c r="L23" s="2" t="s">
        <v>8</v>
      </c>
      <c r="Q23" s="2" t="s">
        <v>72</v>
      </c>
    </row>
    <row r="24" spans="3:17" x14ac:dyDescent="0.25">
      <c r="L24" s="2" t="s">
        <v>9</v>
      </c>
      <c r="Q24" s="2" t="s">
        <v>73</v>
      </c>
    </row>
    <row r="25" spans="3:17" x14ac:dyDescent="0.25">
      <c r="L25" s="2" t="s">
        <v>10</v>
      </c>
      <c r="Q25" s="2" t="s">
        <v>74</v>
      </c>
    </row>
    <row r="33" spans="2:2" x14ac:dyDescent="0.25">
      <c r="B33" s="2" t="s">
        <v>21</v>
      </c>
    </row>
  </sheetData>
  <hyperlinks>
    <hyperlink ref="C4" location="'PTI-125'!A1" display="PTI-125"/>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zoomScale="110" zoomScaleNormal="110" workbookViewId="0">
      <pane xSplit="1" ySplit="1" topLeftCell="B14" activePane="bottomRight" state="frozen"/>
      <selection pane="topRight" activeCell="B1" sqref="B1"/>
      <selection pane="bottomLeft" activeCell="A2" sqref="A2"/>
      <selection pane="bottomRight" activeCell="A5" sqref="A5"/>
    </sheetView>
  </sheetViews>
  <sheetFormatPr defaultRowHeight="15" x14ac:dyDescent="0.25"/>
  <cols>
    <col min="1" max="1" width="19" style="53" customWidth="1"/>
    <col min="5" max="8" width="9.140625" style="53"/>
    <col min="9" max="9" width="10.28515625" style="53" bestFit="1" customWidth="1"/>
    <col min="10" max="10" width="9.140625" style="53"/>
    <col min="11" max="11" width="10" style="53" customWidth="1"/>
    <col min="12" max="12" width="9.7109375" style="53" customWidth="1"/>
    <col min="13" max="13" width="9.85546875" style="53" customWidth="1"/>
    <col min="14" max="21" width="9.140625" style="53"/>
    <col min="22" max="22" width="9.5703125" style="53" bestFit="1" customWidth="1"/>
    <col min="23" max="16384" width="9.140625" style="53"/>
  </cols>
  <sheetData>
    <row r="1" spans="1:25" s="60" customFormat="1" x14ac:dyDescent="0.25">
      <c r="A1" s="58" t="s">
        <v>6</v>
      </c>
      <c r="B1" s="59" t="s">
        <v>282</v>
      </c>
      <c r="C1" s="59" t="s">
        <v>281</v>
      </c>
      <c r="D1" s="59" t="s">
        <v>280</v>
      </c>
      <c r="E1" s="59" t="s">
        <v>274</v>
      </c>
      <c r="F1" s="59" t="s">
        <v>273</v>
      </c>
      <c r="G1" s="59" t="s">
        <v>272</v>
      </c>
      <c r="H1" s="59" t="s">
        <v>271</v>
      </c>
      <c r="I1" s="59" t="s">
        <v>270</v>
      </c>
      <c r="J1" s="59" t="s">
        <v>269</v>
      </c>
      <c r="K1" s="59" t="s">
        <v>266</v>
      </c>
      <c r="L1" s="59" t="s">
        <v>244</v>
      </c>
      <c r="M1" s="59" t="s">
        <v>243</v>
      </c>
      <c r="N1" s="59" t="s">
        <v>238</v>
      </c>
      <c r="O1" s="59" t="s">
        <v>241</v>
      </c>
      <c r="P1" s="59" t="s">
        <v>239</v>
      </c>
      <c r="Q1" s="59" t="s">
        <v>240</v>
      </c>
      <c r="R1" s="59" t="s">
        <v>242</v>
      </c>
      <c r="S1" s="59"/>
      <c r="T1" s="59"/>
      <c r="V1" s="60" t="s">
        <v>284</v>
      </c>
      <c r="W1" s="60" t="s">
        <v>285</v>
      </c>
      <c r="X1" s="60" t="s">
        <v>286</v>
      </c>
      <c r="Y1" s="60" t="s">
        <v>287</v>
      </c>
    </row>
    <row r="2" spans="1:25" x14ac:dyDescent="0.25">
      <c r="A2" s="54" t="s">
        <v>288</v>
      </c>
      <c r="B2" s="53"/>
      <c r="C2" s="53"/>
      <c r="D2" s="53"/>
    </row>
    <row r="3" spans="1:25" x14ac:dyDescent="0.25">
      <c r="A3" s="53" t="s">
        <v>20</v>
      </c>
      <c r="B3" s="53">
        <v>40008.654000000002</v>
      </c>
      <c r="C3" s="53">
        <v>40014.695</v>
      </c>
      <c r="D3" s="53">
        <v>40016.792000000001</v>
      </c>
      <c r="E3" s="53">
        <v>40016.792000000001</v>
      </c>
      <c r="F3" s="53">
        <v>40080.74</v>
      </c>
      <c r="G3" s="53">
        <v>40097.917000000001</v>
      </c>
      <c r="H3" s="53">
        <v>40068.89</v>
      </c>
      <c r="I3" s="53">
        <v>41735.557000000001</v>
      </c>
      <c r="J3" s="53">
        <v>41749.434999999998</v>
      </c>
      <c r="K3" s="53">
        <v>42174.061999999998</v>
      </c>
      <c r="L3" s="53">
        <v>42174.061999999998</v>
      </c>
      <c r="M3" s="53">
        <v>43225.211000000003</v>
      </c>
      <c r="N3" s="53">
        <v>47976.165999999997</v>
      </c>
      <c r="O3" s="53">
        <v>47976.165999999997</v>
      </c>
      <c r="V3" s="53">
        <f>+AVERAGE(B3:E3)</f>
        <v>40014.233250000005</v>
      </c>
      <c r="W3" s="53">
        <f>+AVERAGE(F3:I3)</f>
        <v>40495.775999999998</v>
      </c>
      <c r="X3" s="53">
        <f>+AVERAGE(J3:M3)</f>
        <v>42330.692500000005</v>
      </c>
    </row>
    <row r="4" spans="1:25" x14ac:dyDescent="0.25">
      <c r="A4" s="53" t="s">
        <v>245</v>
      </c>
      <c r="B4" s="53">
        <v>2529</v>
      </c>
      <c r="C4" s="53">
        <v>3901</v>
      </c>
      <c r="D4" s="53">
        <v>8041</v>
      </c>
      <c r="E4" s="53">
        <v>24813</v>
      </c>
      <c r="F4" s="53">
        <v>14906</v>
      </c>
      <c r="G4">
        <v>16948</v>
      </c>
      <c r="H4" s="53">
        <v>18526</v>
      </c>
      <c r="I4" s="53">
        <f>68032-H4-G4-F4</f>
        <v>17652</v>
      </c>
      <c r="J4" s="53">
        <v>22120</v>
      </c>
      <c r="K4" s="53">
        <v>24969</v>
      </c>
      <c r="L4" s="53">
        <v>23603</v>
      </c>
      <c r="M4" s="53">
        <f>89423-L4-K4-J4</f>
        <v>18731</v>
      </c>
      <c r="N4" s="53">
        <v>16233</v>
      </c>
      <c r="O4" s="53">
        <v>15198</v>
      </c>
      <c r="V4" s="53">
        <f>+SUM(B4:E4)</f>
        <v>39284</v>
      </c>
      <c r="W4" s="53">
        <f>+SUM(F4:I4)</f>
        <v>68032</v>
      </c>
      <c r="X4" s="53">
        <f>+SUM(J4:M4)</f>
        <v>89423</v>
      </c>
    </row>
    <row r="5" spans="1:25" x14ac:dyDescent="0.25">
      <c r="A5" s="53" t="s">
        <v>246</v>
      </c>
      <c r="B5" s="53">
        <v>1004</v>
      </c>
      <c r="C5" s="53">
        <v>1237</v>
      </c>
      <c r="D5" s="53">
        <v>1712</v>
      </c>
      <c r="E5" s="53">
        <v>8055</v>
      </c>
      <c r="F5" s="53">
        <v>2915</v>
      </c>
      <c r="G5">
        <v>2969</v>
      </c>
      <c r="H5" s="53">
        <v>2819</v>
      </c>
      <c r="I5" s="53">
        <f>11988-H5-G5-F5</f>
        <v>3285</v>
      </c>
      <c r="J5" s="53">
        <v>4392</v>
      </c>
      <c r="K5" s="53">
        <v>3808</v>
      </c>
      <c r="L5" s="53">
        <v>4276</v>
      </c>
      <c r="M5" s="53">
        <f>16534-L5-K5-J5</f>
        <v>4058</v>
      </c>
      <c r="N5" s="53">
        <v>3701</v>
      </c>
      <c r="O5" s="53">
        <v>46204</v>
      </c>
      <c r="V5" s="53">
        <f t="shared" ref="V5:V36" si="0">+SUM(B5:E5)</f>
        <v>12008</v>
      </c>
      <c r="W5" s="53">
        <f t="shared" ref="W5:W36" si="1">+SUM(F5:I5)</f>
        <v>11988</v>
      </c>
      <c r="X5" s="53">
        <f t="shared" ref="X5:X36" si="2">+SUM(J5:M5)</f>
        <v>16534</v>
      </c>
    </row>
    <row r="6" spans="1:25" s="54" customFormat="1" x14ac:dyDescent="0.25">
      <c r="A6" s="54" t="s">
        <v>247</v>
      </c>
      <c r="B6" s="54">
        <f t="shared" ref="B6" si="3">-B5-B4</f>
        <v>-3533</v>
      </c>
      <c r="C6" s="54">
        <f t="shared" ref="C6" si="4">-C5-C4</f>
        <v>-5138</v>
      </c>
      <c r="D6" s="54">
        <f t="shared" ref="D6" si="5">-D5-D4</f>
        <v>-9753</v>
      </c>
      <c r="E6" s="54">
        <f t="shared" ref="E6" si="6">-E5-E4</f>
        <v>-32868</v>
      </c>
      <c r="F6" s="54">
        <f t="shared" ref="F6" si="7">-F5-F4</f>
        <v>-17821</v>
      </c>
      <c r="G6" s="54">
        <f t="shared" ref="G6" si="8">-G5-G4</f>
        <v>-19917</v>
      </c>
      <c r="H6" s="54">
        <f t="shared" ref="H6" si="9">-H5-H4</f>
        <v>-21345</v>
      </c>
      <c r="I6" s="54">
        <f t="shared" ref="I6" si="10">-I5-I4</f>
        <v>-20937</v>
      </c>
      <c r="J6" s="54">
        <f t="shared" ref="J6" si="11">-J5-J4</f>
        <v>-26512</v>
      </c>
      <c r="K6" s="54">
        <f>-K5-K4</f>
        <v>-28777</v>
      </c>
      <c r="L6" s="54">
        <f t="shared" ref="L6:M6" si="12">-L5-L4</f>
        <v>-27879</v>
      </c>
      <c r="M6" s="54">
        <f t="shared" si="12"/>
        <v>-22789</v>
      </c>
      <c r="N6" s="54">
        <f>-N5-N4</f>
        <v>-19934</v>
      </c>
      <c r="O6" s="54">
        <f>-O5-O4</f>
        <v>-61402</v>
      </c>
      <c r="P6" s="54">
        <f>-P5-P4</f>
        <v>0</v>
      </c>
      <c r="V6" s="54">
        <f t="shared" si="0"/>
        <v>-51292</v>
      </c>
      <c r="W6" s="54">
        <f t="shared" si="1"/>
        <v>-80020</v>
      </c>
      <c r="X6" s="54">
        <f t="shared" si="2"/>
        <v>-105957</v>
      </c>
    </row>
    <row r="7" spans="1:25" s="54" customFormat="1" x14ac:dyDescent="0.25">
      <c r="A7" s="54" t="s">
        <v>248</v>
      </c>
      <c r="B7" s="54">
        <f t="shared" ref="B7" si="13">+B6</f>
        <v>-3533</v>
      </c>
      <c r="C7" s="54">
        <f t="shared" ref="C7" si="14">+C6</f>
        <v>-5138</v>
      </c>
      <c r="D7" s="54">
        <f t="shared" ref="D7" si="15">+D6</f>
        <v>-9753</v>
      </c>
      <c r="E7" s="54">
        <f t="shared" ref="E7" si="16">+E6</f>
        <v>-32868</v>
      </c>
      <c r="F7" s="54">
        <f t="shared" ref="F7" si="17">+F6</f>
        <v>-17821</v>
      </c>
      <c r="G7" s="54">
        <f t="shared" ref="G7" si="18">+G6</f>
        <v>-19917</v>
      </c>
      <c r="H7" s="54">
        <f t="shared" ref="H7" si="19">+H6</f>
        <v>-21345</v>
      </c>
      <c r="I7" s="54">
        <f t="shared" ref="I7" si="20">+I6</f>
        <v>-20937</v>
      </c>
      <c r="J7" s="54">
        <f t="shared" ref="J7" si="21">+J6</f>
        <v>-26512</v>
      </c>
      <c r="K7" s="54">
        <f>+K6</f>
        <v>-28777</v>
      </c>
      <c r="L7" s="54">
        <f t="shared" ref="L7:M7" si="22">+L6</f>
        <v>-27879</v>
      </c>
      <c r="M7" s="54">
        <f t="shared" si="22"/>
        <v>-22789</v>
      </c>
      <c r="N7" s="54">
        <f>+N6</f>
        <v>-19934</v>
      </c>
      <c r="O7" s="54">
        <f>+O6</f>
        <v>-61402</v>
      </c>
      <c r="P7" s="54">
        <f>+P6</f>
        <v>0</v>
      </c>
      <c r="V7" s="54">
        <f t="shared" si="0"/>
        <v>-51292</v>
      </c>
      <c r="W7" s="54">
        <f t="shared" si="1"/>
        <v>-80020</v>
      </c>
      <c r="X7" s="54">
        <f t="shared" si="2"/>
        <v>-105957</v>
      </c>
    </row>
    <row r="8" spans="1:25" x14ac:dyDescent="0.25">
      <c r="A8" s="53" t="s">
        <v>249</v>
      </c>
      <c r="B8" s="53">
        <v>7</v>
      </c>
      <c r="C8" s="53">
        <v>13</v>
      </c>
      <c r="D8" s="53">
        <v>15</v>
      </c>
      <c r="E8" s="53">
        <v>49</v>
      </c>
      <c r="F8" s="53">
        <v>31</v>
      </c>
      <c r="G8" s="53">
        <v>314</v>
      </c>
      <c r="H8" s="53">
        <v>878</v>
      </c>
      <c r="I8" s="53">
        <f>2777-H8-G8-F8</f>
        <v>1554</v>
      </c>
      <c r="J8" s="53">
        <v>2051</v>
      </c>
      <c r="K8" s="53">
        <v>2198</v>
      </c>
      <c r="L8" s="53">
        <v>2005</v>
      </c>
      <c r="M8" s="53">
        <f>7833-L8-K8-J8</f>
        <v>1579</v>
      </c>
      <c r="N8" s="53">
        <v>1776</v>
      </c>
      <c r="O8" s="53">
        <v>2316</v>
      </c>
      <c r="V8" s="53">
        <f t="shared" si="0"/>
        <v>84</v>
      </c>
      <c r="W8" s="53">
        <f t="shared" si="1"/>
        <v>2777</v>
      </c>
      <c r="X8" s="53">
        <f t="shared" si="2"/>
        <v>7833</v>
      </c>
    </row>
    <row r="9" spans="1:25" x14ac:dyDescent="0.25">
      <c r="A9" s="53" t="s">
        <v>250</v>
      </c>
      <c r="B9" s="53">
        <v>0</v>
      </c>
      <c r="C9" s="53">
        <v>0</v>
      </c>
      <c r="D9" s="53">
        <v>176</v>
      </c>
      <c r="E9" s="53">
        <v>434</v>
      </c>
      <c r="F9" s="53">
        <v>263</v>
      </c>
      <c r="G9" s="53">
        <v>275</v>
      </c>
      <c r="H9" s="53">
        <v>210</v>
      </c>
      <c r="I9" s="53">
        <f>997-H9-G9-F9</f>
        <v>249</v>
      </c>
      <c r="J9" s="53">
        <v>190</v>
      </c>
      <c r="K9" s="53">
        <v>203</v>
      </c>
      <c r="L9" s="53">
        <v>223</v>
      </c>
      <c r="M9" s="53">
        <f>907-L9-K9-J9</f>
        <v>291</v>
      </c>
      <c r="N9" s="53">
        <v>160</v>
      </c>
      <c r="O9" s="53">
        <v>99</v>
      </c>
      <c r="V9" s="53">
        <f t="shared" si="0"/>
        <v>610</v>
      </c>
      <c r="W9" s="53">
        <f t="shared" si="1"/>
        <v>997</v>
      </c>
      <c r="X9" s="53">
        <f t="shared" si="2"/>
        <v>907</v>
      </c>
    </row>
    <row r="10" spans="1:25" x14ac:dyDescent="0.25">
      <c r="A10" s="53" t="s">
        <v>251</v>
      </c>
      <c r="B10" s="53">
        <v>0</v>
      </c>
      <c r="C10" s="53">
        <v>0</v>
      </c>
      <c r="D10" s="53">
        <v>0</v>
      </c>
      <c r="E10" s="53">
        <v>0</v>
      </c>
      <c r="F10" s="53">
        <v>0</v>
      </c>
      <c r="G10" s="53">
        <v>0</v>
      </c>
      <c r="H10" s="53">
        <v>0</v>
      </c>
      <c r="I10" s="53">
        <v>0</v>
      </c>
      <c r="J10" s="53">
        <v>0</v>
      </c>
      <c r="K10" s="53">
        <v>0</v>
      </c>
      <c r="L10" s="53">
        <v>0</v>
      </c>
      <c r="M10" s="53">
        <v>0</v>
      </c>
      <c r="N10" s="53">
        <v>43041</v>
      </c>
      <c r="O10" s="53">
        <v>65142</v>
      </c>
      <c r="V10" s="53">
        <f t="shared" si="0"/>
        <v>0</v>
      </c>
      <c r="W10" s="53">
        <f t="shared" si="1"/>
        <v>0</v>
      </c>
      <c r="X10" s="53">
        <f t="shared" si="2"/>
        <v>0</v>
      </c>
    </row>
    <row r="11" spans="1:25" s="54" customFormat="1" x14ac:dyDescent="0.25">
      <c r="A11" s="54" t="s">
        <v>267</v>
      </c>
      <c r="B11" s="54">
        <f t="shared" ref="B11" si="23">+B7+B8+B9+B10</f>
        <v>-3526</v>
      </c>
      <c r="C11" s="54">
        <f t="shared" ref="C11" si="24">+C7+C8+C9+C10</f>
        <v>-5125</v>
      </c>
      <c r="D11" s="54">
        <f t="shared" ref="D11" si="25">+D7+D8+D9+D10</f>
        <v>-9562</v>
      </c>
      <c r="E11" s="54">
        <f t="shared" ref="E11" si="26">+E7+E8+E9+E10</f>
        <v>-32385</v>
      </c>
      <c r="F11" s="54">
        <f t="shared" ref="F11" si="27">+F7+F8+F9+F10</f>
        <v>-17527</v>
      </c>
      <c r="G11" s="54">
        <f t="shared" ref="G11" si="28">+G7+G8+G9+G10</f>
        <v>-19328</v>
      </c>
      <c r="H11" s="54">
        <f t="shared" ref="H11" si="29">+H7+H8+H9+H10</f>
        <v>-20257</v>
      </c>
      <c r="I11" s="54">
        <f t="shared" ref="I11" si="30">+I7+I8+I9+I10</f>
        <v>-19134</v>
      </c>
      <c r="J11" s="54">
        <f>+J7+J8+J9+J10</f>
        <v>-24271</v>
      </c>
      <c r="K11" s="54">
        <f>+K7+K8+K9+K10</f>
        <v>-26376</v>
      </c>
      <c r="L11" s="54">
        <f t="shared" ref="L11:M11" si="31">+L7+L8+L9+L10</f>
        <v>-25651</v>
      </c>
      <c r="M11" s="54">
        <f t="shared" si="31"/>
        <v>-20919</v>
      </c>
      <c r="N11" s="54">
        <f>+N7+N8+N9+N10</f>
        <v>25043</v>
      </c>
      <c r="O11" s="54">
        <f>+O7+O8+O9+O10</f>
        <v>6155</v>
      </c>
      <c r="P11" s="54">
        <f>+P7+P8+P9+P10</f>
        <v>0</v>
      </c>
      <c r="V11" s="54">
        <f t="shared" si="0"/>
        <v>-50598</v>
      </c>
      <c r="W11" s="54">
        <f t="shared" si="1"/>
        <v>-76246</v>
      </c>
      <c r="X11" s="54">
        <f t="shared" si="2"/>
        <v>-97217</v>
      </c>
    </row>
    <row r="12" spans="1:25" s="55" customFormat="1" x14ac:dyDescent="0.25">
      <c r="A12" s="55" t="s">
        <v>252</v>
      </c>
      <c r="B12" s="56">
        <f t="shared" ref="B12" si="32">+B11/B3</f>
        <v>-8.8130932872672998E-2</v>
      </c>
      <c r="C12" s="56">
        <f t="shared" ref="C12" si="33">+C11/C3</f>
        <v>-0.12807794736408712</v>
      </c>
      <c r="D12" s="56">
        <f t="shared" ref="D12" si="34">+D11/D3</f>
        <v>-0.23894968892059112</v>
      </c>
      <c r="E12" s="56">
        <f t="shared" ref="E12" si="35">+E11/E3</f>
        <v>-0.80928526204699269</v>
      </c>
      <c r="F12" s="56">
        <f t="shared" ref="F12" si="36">+F11/F3</f>
        <v>-0.43729232544109714</v>
      </c>
      <c r="G12" s="56">
        <f t="shared" ref="G12" si="37">+G11/G3</f>
        <v>-0.48202005106649304</v>
      </c>
      <c r="H12" s="56">
        <f t="shared" ref="H12" si="38">+H11/H3</f>
        <v>-0.50555430909116772</v>
      </c>
      <c r="I12" s="56">
        <f t="shared" ref="I12" si="39">+I11/I3</f>
        <v>-0.45845800021310368</v>
      </c>
      <c r="J12" s="56">
        <f>+J11/J3</f>
        <v>-0.58134918472549391</v>
      </c>
      <c r="K12" s="56">
        <f>+K11/K3</f>
        <v>-0.62540810036273009</v>
      </c>
      <c r="L12" s="56">
        <f t="shared" ref="L12:M12" si="40">+L11/L3</f>
        <v>-0.6082174394299511</v>
      </c>
      <c r="M12" s="56">
        <f t="shared" si="40"/>
        <v>-0.48395368156791641</v>
      </c>
      <c r="N12" s="56">
        <f>+N11/N3</f>
        <v>0.52198835563475421</v>
      </c>
      <c r="O12" s="56">
        <f>+O11/O3</f>
        <v>0.12829286942187085</v>
      </c>
      <c r="P12" s="56" t="e">
        <f>+P11/P3</f>
        <v>#DIV/0!</v>
      </c>
      <c r="V12" s="61">
        <f t="shared" si="0"/>
        <v>-1.264443831204344</v>
      </c>
      <c r="W12" s="61">
        <f t="shared" si="1"/>
        <v>-1.8833246858118615</v>
      </c>
      <c r="X12" s="61">
        <f t="shared" si="2"/>
        <v>-2.2989284060860915</v>
      </c>
    </row>
    <row r="13" spans="1:25" x14ac:dyDescent="0.25">
      <c r="B13" s="53"/>
      <c r="C13" s="53"/>
      <c r="D13" s="53"/>
    </row>
    <row r="14" spans="1:25" x14ac:dyDescent="0.25">
      <c r="B14" s="53"/>
      <c r="C14" s="53"/>
      <c r="D14" s="53"/>
    </row>
    <row r="15" spans="1:25" x14ac:dyDescent="0.25">
      <c r="A15" s="54" t="s">
        <v>253</v>
      </c>
      <c r="E15"/>
      <c r="F15"/>
      <c r="G15"/>
    </row>
    <row r="16" spans="1:25" x14ac:dyDescent="0.25">
      <c r="A16" s="53" t="s">
        <v>254</v>
      </c>
      <c r="B16" s="53">
        <v>282192</v>
      </c>
      <c r="C16" s="53">
        <v>278254</v>
      </c>
      <c r="D16" s="53">
        <v>241524</v>
      </c>
      <c r="E16" s="53">
        <v>233437</v>
      </c>
      <c r="F16" s="53">
        <v>209693</v>
      </c>
      <c r="G16" s="53">
        <v>197232</v>
      </c>
      <c r="H16" s="53">
        <v>174662</v>
      </c>
      <c r="I16" s="53">
        <v>201015</v>
      </c>
      <c r="J16" s="53">
        <v>187467</v>
      </c>
      <c r="K16" s="53">
        <v>168438</v>
      </c>
      <c r="L16" s="53">
        <v>142350</v>
      </c>
      <c r="M16" s="53">
        <v>121136</v>
      </c>
      <c r="N16" s="53">
        <v>124169</v>
      </c>
      <c r="O16" s="53">
        <v>207291</v>
      </c>
      <c r="V16" s="53">
        <f>+SUM(B16:E16)</f>
        <v>1035407</v>
      </c>
      <c r="W16" s="53">
        <f t="shared" si="1"/>
        <v>782602</v>
      </c>
      <c r="X16" s="53">
        <f t="shared" si="2"/>
        <v>619391</v>
      </c>
    </row>
    <row r="17" spans="1:24" x14ac:dyDescent="0.25">
      <c r="A17" s="53" t="s">
        <v>255</v>
      </c>
      <c r="B17" s="53">
        <v>1574</v>
      </c>
      <c r="C17" s="53">
        <v>1304</v>
      </c>
      <c r="D17" s="53">
        <v>10391</v>
      </c>
      <c r="E17" s="53">
        <v>11045</v>
      </c>
      <c r="F17" s="53">
        <v>12507</v>
      </c>
      <c r="G17" s="53">
        <v>6969</v>
      </c>
      <c r="H17" s="53">
        <v>8610</v>
      </c>
      <c r="I17" s="53">
        <v>10211</v>
      </c>
      <c r="J17" s="53">
        <v>7532</v>
      </c>
      <c r="K17" s="53">
        <v>6095</v>
      </c>
      <c r="L17" s="53">
        <v>7834</v>
      </c>
      <c r="M17" s="53">
        <v>8497</v>
      </c>
      <c r="N17" s="53">
        <v>9830</v>
      </c>
      <c r="O17" s="53">
        <v>14831</v>
      </c>
      <c r="V17" s="53">
        <f t="shared" si="0"/>
        <v>24314</v>
      </c>
      <c r="W17" s="53">
        <f t="shared" si="1"/>
        <v>38297</v>
      </c>
      <c r="X17" s="53">
        <f t="shared" si="2"/>
        <v>29958</v>
      </c>
    </row>
    <row r="18" spans="1:24" s="54" customFormat="1" x14ac:dyDescent="0.25">
      <c r="A18" s="54" t="s">
        <v>258</v>
      </c>
      <c r="B18" s="54">
        <f t="shared" ref="B18" si="41">+B17+B16</f>
        <v>283766</v>
      </c>
      <c r="C18" s="54">
        <f t="shared" ref="C18" si="42">+C17+C16</f>
        <v>279558</v>
      </c>
      <c r="D18" s="54">
        <f t="shared" ref="D18" si="43">+D17+D16</f>
        <v>251915</v>
      </c>
      <c r="E18" s="54">
        <f t="shared" ref="E18" si="44">+E17+E16</f>
        <v>244482</v>
      </c>
      <c r="F18" s="54">
        <f t="shared" ref="F18" si="45">+F17+F16</f>
        <v>222200</v>
      </c>
      <c r="G18" s="54">
        <f t="shared" ref="G18" si="46">+G17+G16</f>
        <v>204201</v>
      </c>
      <c r="H18" s="54">
        <f t="shared" ref="H18" si="47">+H17+H16</f>
        <v>183272</v>
      </c>
      <c r="I18" s="54">
        <f t="shared" ref="I18" si="48">+I17+I16</f>
        <v>211226</v>
      </c>
      <c r="J18" s="54">
        <f t="shared" ref="J18" si="49">+J17+J16</f>
        <v>194999</v>
      </c>
      <c r="K18" s="54">
        <f t="shared" ref="K18:L18" si="50">+K17+K16</f>
        <v>174533</v>
      </c>
      <c r="L18" s="54">
        <f t="shared" si="50"/>
        <v>150184</v>
      </c>
      <c r="M18" s="54">
        <f>+M17+M16</f>
        <v>129633</v>
      </c>
      <c r="N18" s="54">
        <f>+N17+N16</f>
        <v>133999</v>
      </c>
      <c r="O18" s="54">
        <f>+O17+O16</f>
        <v>222122</v>
      </c>
      <c r="P18" s="54">
        <f>+P17+P16</f>
        <v>0</v>
      </c>
      <c r="V18" s="54">
        <f t="shared" si="0"/>
        <v>1059721</v>
      </c>
      <c r="W18" s="54">
        <f t="shared" si="1"/>
        <v>820899</v>
      </c>
      <c r="X18" s="54">
        <f t="shared" si="2"/>
        <v>649349</v>
      </c>
    </row>
    <row r="19" spans="1:24" s="57" customFormat="1" x14ac:dyDescent="0.25">
      <c r="A19" s="57" t="s">
        <v>275</v>
      </c>
      <c r="B19" s="57">
        <v>274</v>
      </c>
      <c r="C19" s="57">
        <v>252</v>
      </c>
      <c r="D19" s="57">
        <v>231</v>
      </c>
      <c r="E19" s="57">
        <v>210</v>
      </c>
      <c r="F19" s="57">
        <v>188</v>
      </c>
      <c r="G19" s="57">
        <v>166</v>
      </c>
      <c r="H19" s="57">
        <v>144</v>
      </c>
      <c r="I19" s="57">
        <v>122</v>
      </c>
      <c r="J19" s="57">
        <v>0</v>
      </c>
      <c r="K19" s="57">
        <v>0</v>
      </c>
      <c r="V19" s="53">
        <f t="shared" si="0"/>
        <v>967</v>
      </c>
      <c r="W19" s="53">
        <f t="shared" si="1"/>
        <v>620</v>
      </c>
      <c r="X19" s="53">
        <f t="shared" si="2"/>
        <v>0</v>
      </c>
    </row>
    <row r="20" spans="1:24" x14ac:dyDescent="0.25">
      <c r="A20" s="53" t="s">
        <v>256</v>
      </c>
      <c r="B20" s="53">
        <v>10</v>
      </c>
      <c r="C20" s="53">
        <v>75</v>
      </c>
      <c r="D20" s="53">
        <v>20695</v>
      </c>
      <c r="E20" s="53">
        <v>20616</v>
      </c>
      <c r="F20" s="53">
        <v>20863</v>
      </c>
      <c r="G20" s="53">
        <v>22155</v>
      </c>
      <c r="H20" s="53">
        <v>23130</v>
      </c>
      <c r="I20" s="53">
        <v>22864</v>
      </c>
      <c r="J20" s="53">
        <v>22609</v>
      </c>
      <c r="K20" s="53">
        <v>22328</v>
      </c>
      <c r="L20" s="53">
        <v>22077</v>
      </c>
      <c r="M20" s="53">
        <v>21854</v>
      </c>
      <c r="N20" s="53">
        <v>21604</v>
      </c>
      <c r="O20" s="53">
        <v>21364</v>
      </c>
      <c r="V20" s="53">
        <f t="shared" si="0"/>
        <v>41396</v>
      </c>
      <c r="W20" s="53">
        <f t="shared" si="1"/>
        <v>89012</v>
      </c>
      <c r="X20" s="53">
        <f t="shared" si="2"/>
        <v>88868</v>
      </c>
    </row>
    <row r="21" spans="1:24" x14ac:dyDescent="0.25">
      <c r="A21" s="53" t="s">
        <v>257</v>
      </c>
      <c r="B21" s="53">
        <v>0</v>
      </c>
      <c r="C21" s="53">
        <v>0</v>
      </c>
      <c r="D21" s="53">
        <v>1209</v>
      </c>
      <c r="E21" s="53">
        <v>1075</v>
      </c>
      <c r="F21" s="53">
        <v>940</v>
      </c>
      <c r="G21" s="53">
        <v>859</v>
      </c>
      <c r="H21" s="53">
        <v>740</v>
      </c>
      <c r="I21" s="53">
        <v>622</v>
      </c>
      <c r="J21" s="53">
        <v>503</v>
      </c>
      <c r="K21" s="53">
        <v>387</v>
      </c>
      <c r="L21" s="53">
        <v>268</v>
      </c>
      <c r="M21" s="53">
        <v>176</v>
      </c>
      <c r="N21" s="53">
        <v>115</v>
      </c>
      <c r="O21" s="53">
        <v>82</v>
      </c>
      <c r="V21" s="53">
        <f t="shared" si="0"/>
        <v>2284</v>
      </c>
      <c r="W21" s="53">
        <f t="shared" si="1"/>
        <v>3161</v>
      </c>
      <c r="X21" s="53">
        <f t="shared" si="2"/>
        <v>1334</v>
      </c>
    </row>
    <row r="22" spans="1:24" x14ac:dyDescent="0.25">
      <c r="A22" s="53" t="s">
        <v>283</v>
      </c>
      <c r="B22" s="53">
        <v>0</v>
      </c>
      <c r="C22" s="53">
        <v>1420</v>
      </c>
      <c r="D22" s="53">
        <v>199</v>
      </c>
      <c r="E22" s="53">
        <v>399</v>
      </c>
      <c r="F22" s="53">
        <v>0</v>
      </c>
      <c r="G22" s="53">
        <v>0</v>
      </c>
      <c r="H22" s="53">
        <v>0</v>
      </c>
      <c r="I22" s="53">
        <v>0</v>
      </c>
      <c r="J22" s="53">
        <v>0</v>
      </c>
      <c r="K22" s="53">
        <v>0</v>
      </c>
      <c r="L22" s="53">
        <v>0</v>
      </c>
      <c r="M22" s="53">
        <v>0</v>
      </c>
      <c r="N22" s="53">
        <v>0</v>
      </c>
      <c r="O22" s="53">
        <v>0</v>
      </c>
      <c r="V22" s="53">
        <f t="shared" si="0"/>
        <v>2018</v>
      </c>
      <c r="W22" s="53">
        <f t="shared" si="1"/>
        <v>0</v>
      </c>
      <c r="X22" s="53">
        <f t="shared" si="2"/>
        <v>0</v>
      </c>
    </row>
    <row r="23" spans="1:24" s="54" customFormat="1" x14ac:dyDescent="0.25">
      <c r="A23" s="54" t="s">
        <v>259</v>
      </c>
      <c r="B23" s="54">
        <f>+B18+B21+B20+B22+B19</f>
        <v>284050</v>
      </c>
      <c r="C23" s="54">
        <f>+C18+C21+C20+C22+C19</f>
        <v>281305</v>
      </c>
      <c r="D23" s="54">
        <f>+D18+D21+D20+D22+D19</f>
        <v>274249</v>
      </c>
      <c r="E23" s="54">
        <f t="shared" ref="E23" si="51">+E18+E21+E20</f>
        <v>266173</v>
      </c>
      <c r="F23" s="54">
        <f>+F18+F21+F20+F22+F19</f>
        <v>244191</v>
      </c>
      <c r="G23" s="54">
        <f t="shared" ref="G23:I23" si="52">+G18+G21+G20+G22+G19</f>
        <v>227381</v>
      </c>
      <c r="H23" s="54">
        <f t="shared" si="52"/>
        <v>207286</v>
      </c>
      <c r="I23" s="54">
        <f t="shared" si="52"/>
        <v>234834</v>
      </c>
      <c r="J23" s="54">
        <f t="shared" ref="J23" si="53">+J18+J21+J20</f>
        <v>218111</v>
      </c>
      <c r="K23" s="54">
        <f>+K18+K21+K20</f>
        <v>197248</v>
      </c>
      <c r="L23" s="54">
        <f>+L18+L21+L20</f>
        <v>172529</v>
      </c>
      <c r="M23" s="54">
        <f>+M18+M21+M20</f>
        <v>151663</v>
      </c>
      <c r="N23" s="54">
        <f>+N18+N21+N20</f>
        <v>155718</v>
      </c>
      <c r="O23" s="54">
        <f>+O18+O21+O20</f>
        <v>243568</v>
      </c>
      <c r="P23" s="54">
        <f>+P18+P21+P20</f>
        <v>0</v>
      </c>
      <c r="V23" s="54">
        <f t="shared" si="0"/>
        <v>1105777</v>
      </c>
      <c r="W23" s="54">
        <f t="shared" si="1"/>
        <v>913692</v>
      </c>
      <c r="X23" s="54">
        <f t="shared" si="2"/>
        <v>739551</v>
      </c>
    </row>
    <row r="24" spans="1:24" x14ac:dyDescent="0.25">
      <c r="B24" s="53"/>
      <c r="C24" s="53"/>
      <c r="D24" s="53"/>
    </row>
    <row r="25" spans="1:24" x14ac:dyDescent="0.25">
      <c r="B25" s="53"/>
      <c r="C25" s="53"/>
      <c r="D25" s="53"/>
    </row>
    <row r="26" spans="1:24" x14ac:dyDescent="0.25">
      <c r="A26" s="54" t="s">
        <v>260</v>
      </c>
      <c r="B26" s="53"/>
      <c r="C26" s="53"/>
      <c r="D26" s="53"/>
    </row>
    <row r="27" spans="1:24" x14ac:dyDescent="0.25">
      <c r="A27" s="53" t="s">
        <v>261</v>
      </c>
      <c r="B27" s="53">
        <v>864</v>
      </c>
      <c r="C27" s="53">
        <v>1912</v>
      </c>
      <c r="D27" s="53">
        <v>2345</v>
      </c>
      <c r="E27" s="53">
        <v>7126</v>
      </c>
      <c r="F27" s="53">
        <v>3332</v>
      </c>
      <c r="G27">
        <v>4758</v>
      </c>
      <c r="H27" s="53">
        <v>3534</v>
      </c>
      <c r="I27" s="53">
        <v>4017</v>
      </c>
      <c r="J27" s="53">
        <v>8242</v>
      </c>
      <c r="K27" s="53">
        <v>10338</v>
      </c>
      <c r="L27" s="53">
        <v>9492</v>
      </c>
      <c r="M27" s="53">
        <v>10573</v>
      </c>
      <c r="N27" s="53">
        <v>9603</v>
      </c>
      <c r="O27" s="53">
        <v>52552</v>
      </c>
      <c r="V27" s="53">
        <f t="shared" si="0"/>
        <v>12247</v>
      </c>
      <c r="W27" s="53">
        <f t="shared" si="1"/>
        <v>15641</v>
      </c>
      <c r="X27" s="53">
        <f t="shared" si="2"/>
        <v>38645</v>
      </c>
    </row>
    <row r="28" spans="1:24" x14ac:dyDescent="0.25">
      <c r="A28" s="53" t="s">
        <v>262</v>
      </c>
      <c r="B28" s="53">
        <v>1553</v>
      </c>
      <c r="C28" s="53">
        <v>2462</v>
      </c>
      <c r="D28" s="53">
        <v>3251</v>
      </c>
      <c r="E28" s="53">
        <v>2803</v>
      </c>
      <c r="F28" s="53">
        <v>2925</v>
      </c>
      <c r="G28" s="53">
        <v>3318</v>
      </c>
      <c r="H28" s="53">
        <v>4096</v>
      </c>
      <c r="I28" s="53">
        <v>2280</v>
      </c>
      <c r="J28" s="53">
        <v>5276</v>
      </c>
      <c r="K28" s="53">
        <v>7044</v>
      </c>
      <c r="L28" s="53">
        <v>7344</v>
      </c>
      <c r="M28" s="53">
        <v>3037</v>
      </c>
      <c r="N28" s="53">
        <v>1797</v>
      </c>
      <c r="O28" s="53">
        <v>1596</v>
      </c>
      <c r="V28" s="53">
        <f t="shared" si="0"/>
        <v>10069</v>
      </c>
      <c r="W28" s="53">
        <f t="shared" si="1"/>
        <v>12619</v>
      </c>
      <c r="X28" s="53">
        <f t="shared" si="2"/>
        <v>22701</v>
      </c>
    </row>
    <row r="29" spans="1:24" x14ac:dyDescent="0.25">
      <c r="A29" s="53" t="s">
        <v>263</v>
      </c>
      <c r="B29" s="53">
        <v>99</v>
      </c>
      <c r="C29" s="53">
        <v>120</v>
      </c>
      <c r="D29" s="53">
        <v>126</v>
      </c>
      <c r="E29" s="53">
        <v>1877</v>
      </c>
      <c r="F29" s="53">
        <v>172</v>
      </c>
      <c r="G29" s="53">
        <v>176</v>
      </c>
      <c r="H29" s="53">
        <v>160</v>
      </c>
      <c r="I29" s="53">
        <v>170</v>
      </c>
      <c r="J29" s="53">
        <v>212</v>
      </c>
      <c r="K29" s="53">
        <v>220</v>
      </c>
      <c r="L29" s="53">
        <v>187</v>
      </c>
      <c r="M29" s="53">
        <v>200</v>
      </c>
      <c r="N29" s="53">
        <v>228</v>
      </c>
      <c r="O29" s="53">
        <v>218</v>
      </c>
      <c r="V29" s="53">
        <f t="shared" si="0"/>
        <v>2222</v>
      </c>
      <c r="W29" s="53">
        <f t="shared" si="1"/>
        <v>678</v>
      </c>
      <c r="X29" s="53">
        <f t="shared" si="2"/>
        <v>819</v>
      </c>
    </row>
    <row r="30" spans="1:24" x14ac:dyDescent="0.25">
      <c r="A30" s="53" t="s">
        <v>268</v>
      </c>
      <c r="B30" s="53">
        <v>0</v>
      </c>
      <c r="C30" s="53">
        <v>0</v>
      </c>
      <c r="D30" s="53">
        <v>0</v>
      </c>
      <c r="E30" s="53">
        <v>0</v>
      </c>
      <c r="F30" s="53">
        <v>0</v>
      </c>
      <c r="G30" s="53">
        <v>0</v>
      </c>
      <c r="H30" s="53">
        <v>0</v>
      </c>
      <c r="I30" s="53">
        <v>0</v>
      </c>
      <c r="J30" s="53">
        <v>0</v>
      </c>
      <c r="K30" s="53">
        <v>0</v>
      </c>
      <c r="L30" s="53">
        <v>0</v>
      </c>
      <c r="M30" s="53">
        <v>0</v>
      </c>
      <c r="N30" s="53">
        <v>65368</v>
      </c>
      <c r="V30" s="53">
        <f t="shared" si="0"/>
        <v>0</v>
      </c>
      <c r="W30" s="53">
        <f t="shared" si="1"/>
        <v>0</v>
      </c>
      <c r="X30" s="53">
        <f t="shared" si="2"/>
        <v>0</v>
      </c>
    </row>
    <row r="31" spans="1:24" x14ac:dyDescent="0.25">
      <c r="A31" s="53" t="s">
        <v>276</v>
      </c>
      <c r="B31" s="53">
        <v>84</v>
      </c>
      <c r="C31" s="53">
        <v>93</v>
      </c>
      <c r="D31" s="53">
        <v>95</v>
      </c>
      <c r="E31" s="53">
        <v>97</v>
      </c>
      <c r="F31" s="53">
        <v>99</v>
      </c>
      <c r="G31" s="53">
        <v>100</v>
      </c>
      <c r="H31" s="53">
        <v>102</v>
      </c>
      <c r="I31" s="53">
        <v>104</v>
      </c>
      <c r="J31" s="53">
        <v>0</v>
      </c>
      <c r="K31" s="53">
        <v>0</v>
      </c>
      <c r="V31" s="53">
        <f t="shared" si="0"/>
        <v>369</v>
      </c>
      <c r="W31" s="53">
        <f t="shared" si="1"/>
        <v>405</v>
      </c>
      <c r="X31" s="53">
        <f t="shared" si="2"/>
        <v>0</v>
      </c>
    </row>
    <row r="32" spans="1:24" x14ac:dyDescent="0.25">
      <c r="A32" s="53" t="s">
        <v>264</v>
      </c>
      <c r="B32" s="53">
        <v>50</v>
      </c>
      <c r="C32" s="53">
        <v>50</v>
      </c>
      <c r="D32" s="53">
        <v>509</v>
      </c>
      <c r="E32" s="53">
        <v>631</v>
      </c>
      <c r="F32" s="53">
        <v>261</v>
      </c>
      <c r="G32" s="53">
        <v>370</v>
      </c>
      <c r="H32" s="53">
        <v>416</v>
      </c>
      <c r="I32" s="53">
        <v>492</v>
      </c>
      <c r="J32" s="53">
        <v>179</v>
      </c>
      <c r="K32" s="53">
        <v>293</v>
      </c>
      <c r="L32" s="53">
        <v>391</v>
      </c>
      <c r="M32" s="53">
        <v>385</v>
      </c>
      <c r="N32" s="53">
        <v>125</v>
      </c>
      <c r="O32" s="53">
        <v>228</v>
      </c>
      <c r="V32" s="53">
        <f t="shared" si="0"/>
        <v>1240</v>
      </c>
      <c r="W32" s="53">
        <f t="shared" si="1"/>
        <v>1539</v>
      </c>
      <c r="X32" s="53">
        <f t="shared" si="2"/>
        <v>1248</v>
      </c>
    </row>
    <row r="33" spans="1:24" s="54" customFormat="1" x14ac:dyDescent="0.25">
      <c r="A33" s="54" t="s">
        <v>265</v>
      </c>
      <c r="B33" s="54">
        <f t="shared" ref="B33" si="54">+SUM(B27:B32)</f>
        <v>2650</v>
      </c>
      <c r="C33" s="54">
        <f t="shared" ref="C33" si="55">+SUM(C27:C32)</f>
        <v>4637</v>
      </c>
      <c r="D33" s="54">
        <f>+SUM(D27:D32)</f>
        <v>6326</v>
      </c>
      <c r="E33" s="54">
        <f t="shared" ref="E33:G33" si="56">+SUM(E27:E32)</f>
        <v>12534</v>
      </c>
      <c r="F33" s="54">
        <f t="shared" si="56"/>
        <v>6789</v>
      </c>
      <c r="G33" s="54">
        <f t="shared" si="56"/>
        <v>8722</v>
      </c>
      <c r="H33" s="54">
        <f t="shared" ref="H33" si="57">+SUM(H27:H32)</f>
        <v>8308</v>
      </c>
      <c r="I33" s="54">
        <f t="shared" ref="I33:J33" si="58">+SUM(I27:I32)</f>
        <v>7063</v>
      </c>
      <c r="J33" s="54">
        <f t="shared" si="58"/>
        <v>13909</v>
      </c>
      <c r="K33" s="54">
        <f t="shared" ref="K33" si="59">+SUM(K27:K32)</f>
        <v>17895</v>
      </c>
      <c r="L33" s="54">
        <f t="shared" ref="L33:M33" si="60">+SUM(L27:L32)</f>
        <v>17414</v>
      </c>
      <c r="M33" s="54">
        <f t="shared" si="60"/>
        <v>14195</v>
      </c>
      <c r="N33" s="54">
        <f t="shared" ref="N33" si="61">+SUM(N27:N32)</f>
        <v>77121</v>
      </c>
      <c r="O33" s="54">
        <f t="shared" ref="O33" si="62">+SUM(O27:O32)</f>
        <v>54594</v>
      </c>
      <c r="P33" s="54">
        <f>+SUM(P27:P32)</f>
        <v>0</v>
      </c>
      <c r="V33" s="54">
        <f t="shared" si="0"/>
        <v>26147</v>
      </c>
      <c r="W33" s="54">
        <f t="shared" si="1"/>
        <v>30882</v>
      </c>
      <c r="X33" s="54">
        <f t="shared" si="2"/>
        <v>63413</v>
      </c>
    </row>
    <row r="34" spans="1:24" x14ac:dyDescent="0.25">
      <c r="A34" s="53" t="s">
        <v>277</v>
      </c>
      <c r="B34" s="53">
        <v>0</v>
      </c>
      <c r="C34" s="53">
        <v>0</v>
      </c>
      <c r="D34" s="53">
        <v>194</v>
      </c>
      <c r="E34" s="53">
        <v>194</v>
      </c>
      <c r="F34" s="53">
        <v>194</v>
      </c>
      <c r="G34" s="53">
        <v>201</v>
      </c>
      <c r="H34" s="53">
        <v>197</v>
      </c>
      <c r="I34" s="53">
        <v>197</v>
      </c>
      <c r="J34" s="53">
        <v>197</v>
      </c>
      <c r="K34" s="53">
        <v>0</v>
      </c>
      <c r="L34" s="53">
        <v>0</v>
      </c>
      <c r="M34" s="53">
        <v>0</v>
      </c>
      <c r="N34" s="53">
        <v>0</v>
      </c>
      <c r="O34" s="53">
        <v>0</v>
      </c>
      <c r="V34" s="53">
        <f t="shared" si="0"/>
        <v>388</v>
      </c>
      <c r="W34" s="53">
        <f t="shared" si="1"/>
        <v>789</v>
      </c>
      <c r="X34" s="53">
        <f t="shared" si="2"/>
        <v>197</v>
      </c>
    </row>
    <row r="35" spans="1:24" x14ac:dyDescent="0.25">
      <c r="A35" s="53" t="s">
        <v>278</v>
      </c>
      <c r="B35" s="53">
        <v>213</v>
      </c>
      <c r="C35" s="53">
        <v>188</v>
      </c>
      <c r="D35" s="53">
        <v>164</v>
      </c>
      <c r="E35" s="53">
        <v>139</v>
      </c>
      <c r="F35" s="53">
        <v>114</v>
      </c>
      <c r="G35" s="53">
        <v>88</v>
      </c>
      <c r="H35" s="53">
        <v>62</v>
      </c>
      <c r="I35" s="53">
        <v>35</v>
      </c>
      <c r="J35" s="53">
        <v>0</v>
      </c>
      <c r="K35" s="53">
        <v>0</v>
      </c>
      <c r="L35" s="53">
        <v>0</v>
      </c>
      <c r="M35" s="53">
        <v>0</v>
      </c>
      <c r="N35" s="53">
        <v>0</v>
      </c>
      <c r="O35" s="53">
        <v>0</v>
      </c>
      <c r="V35" s="53">
        <f t="shared" si="0"/>
        <v>704</v>
      </c>
      <c r="W35" s="53">
        <f t="shared" si="1"/>
        <v>299</v>
      </c>
      <c r="X35" s="53">
        <f t="shared" si="2"/>
        <v>0</v>
      </c>
    </row>
    <row r="36" spans="1:24" s="54" customFormat="1" x14ac:dyDescent="0.25">
      <c r="A36" s="54" t="s">
        <v>279</v>
      </c>
      <c r="B36" s="54">
        <f t="shared" ref="B36" si="63">+B33+B34+B35</f>
        <v>2863</v>
      </c>
      <c r="C36" s="54">
        <f t="shared" ref="C36" si="64">+C33+C34+C35</f>
        <v>4825</v>
      </c>
      <c r="D36" s="54">
        <f t="shared" ref="D36" si="65">+D33+D34+D35</f>
        <v>6684</v>
      </c>
      <c r="E36" s="54">
        <f t="shared" ref="E36" si="66">+E33+E34+E35</f>
        <v>12867</v>
      </c>
      <c r="F36" s="54">
        <f t="shared" ref="F36:H36" si="67">+F33+F34+F35</f>
        <v>7097</v>
      </c>
      <c r="G36" s="54">
        <f t="shared" si="67"/>
        <v>9011</v>
      </c>
      <c r="H36" s="54">
        <f t="shared" si="67"/>
        <v>8567</v>
      </c>
      <c r="I36" s="54">
        <f>+I33+I34+I35</f>
        <v>7295</v>
      </c>
      <c r="J36" s="54">
        <f t="shared" ref="J36:P36" si="68">+J33+J34+J35</f>
        <v>14106</v>
      </c>
      <c r="K36" s="54">
        <f t="shared" si="68"/>
        <v>17895</v>
      </c>
      <c r="L36" s="54">
        <f t="shared" si="68"/>
        <v>17414</v>
      </c>
      <c r="M36" s="54">
        <f t="shared" si="68"/>
        <v>14195</v>
      </c>
      <c r="N36" s="54">
        <f t="shared" si="68"/>
        <v>77121</v>
      </c>
      <c r="O36" s="54">
        <f t="shared" si="68"/>
        <v>54594</v>
      </c>
      <c r="P36" s="54">
        <f t="shared" si="68"/>
        <v>0</v>
      </c>
      <c r="V36" s="54">
        <f t="shared" si="0"/>
        <v>27239</v>
      </c>
      <c r="W36" s="54">
        <f t="shared" si="1"/>
        <v>31970</v>
      </c>
      <c r="X36" s="54">
        <f t="shared" si="2"/>
        <v>63610</v>
      </c>
    </row>
  </sheetData>
  <hyperlinks>
    <hyperlink ref="A1" location="Main!A1" display="Main"/>
  </hyperlink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46"/>
  <sheetViews>
    <sheetView topLeftCell="A25" zoomScale="120" zoomScaleNormal="120" workbookViewId="0">
      <selection activeCell="N18" sqref="N18"/>
    </sheetView>
  </sheetViews>
  <sheetFormatPr defaultRowHeight="15" x14ac:dyDescent="0.25"/>
  <cols>
    <col min="1" max="1" width="5.42578125" style="2" bestFit="1" customWidth="1"/>
    <col min="2" max="2" width="27.28515625" style="2" customWidth="1"/>
    <col min="3" max="3" width="13.28515625" style="2" bestFit="1" customWidth="1"/>
    <col min="4" max="4" width="10.28515625" style="2" customWidth="1"/>
    <col min="5" max="5" width="10.7109375" style="2" customWidth="1"/>
    <col min="6" max="6" width="9.42578125" style="2" customWidth="1"/>
    <col min="7" max="10" width="9.140625" style="2"/>
    <col min="11" max="11" width="8.7109375" style="2" customWidth="1"/>
    <col min="12" max="12" width="9.42578125" style="2" bestFit="1" customWidth="1"/>
    <col min="13" max="16384" width="9.140625" style="2"/>
  </cols>
  <sheetData>
    <row r="1" spans="1:3" x14ac:dyDescent="0.25">
      <c r="A1" s="16" t="s">
        <v>6</v>
      </c>
    </row>
    <row r="2" spans="1:3" x14ac:dyDescent="0.25">
      <c r="B2" s="2" t="s">
        <v>24</v>
      </c>
      <c r="C2" s="2" t="s">
        <v>12</v>
      </c>
    </row>
    <row r="3" spans="1:3" x14ac:dyDescent="0.25">
      <c r="B3" s="2" t="s">
        <v>83</v>
      </c>
      <c r="C3" s="2" t="s">
        <v>82</v>
      </c>
    </row>
    <row r="4" spans="1:3" x14ac:dyDescent="0.25">
      <c r="B4" s="2" t="s">
        <v>217</v>
      </c>
      <c r="C4" s="17" t="s">
        <v>218</v>
      </c>
    </row>
    <row r="5" spans="1:3" x14ac:dyDescent="0.25">
      <c r="B5" s="2" t="s">
        <v>5</v>
      </c>
      <c r="C5" s="37" t="s">
        <v>220</v>
      </c>
    </row>
    <row r="6" spans="1:3" x14ac:dyDescent="0.25">
      <c r="B6" s="2" t="s">
        <v>77</v>
      </c>
      <c r="C6" s="16" t="s">
        <v>80</v>
      </c>
    </row>
    <row r="7" spans="1:3" x14ac:dyDescent="0.25">
      <c r="B7" s="2" t="s">
        <v>103</v>
      </c>
      <c r="C7" s="36">
        <v>43703</v>
      </c>
    </row>
    <row r="8" spans="1:3" x14ac:dyDescent="0.25">
      <c r="B8" s="2" t="s">
        <v>78</v>
      </c>
      <c r="C8" s="36">
        <v>44468</v>
      </c>
    </row>
    <row r="9" spans="1:3" x14ac:dyDescent="0.25">
      <c r="B9" s="2" t="s">
        <v>97</v>
      </c>
      <c r="C9" s="2" t="s">
        <v>81</v>
      </c>
    </row>
    <row r="10" spans="1:3" x14ac:dyDescent="0.25">
      <c r="B10" s="2" t="s">
        <v>99</v>
      </c>
    </row>
    <row r="11" spans="1:3" x14ac:dyDescent="0.25">
      <c r="B11" s="2" t="s">
        <v>98</v>
      </c>
      <c r="C11" s="2" t="s">
        <v>84</v>
      </c>
    </row>
    <row r="12" spans="1:3" x14ac:dyDescent="0.25">
      <c r="C12" s="2" t="s">
        <v>85</v>
      </c>
    </row>
    <row r="13" spans="1:3" x14ac:dyDescent="0.25">
      <c r="B13" s="2" t="s">
        <v>90</v>
      </c>
      <c r="C13" s="2" t="s">
        <v>91</v>
      </c>
    </row>
    <row r="14" spans="1:3" x14ac:dyDescent="0.25">
      <c r="B14" s="2" t="s">
        <v>92</v>
      </c>
      <c r="C14" s="2" t="s">
        <v>93</v>
      </c>
    </row>
    <row r="15" spans="1:3" x14ac:dyDescent="0.25">
      <c r="C15" s="2" t="s">
        <v>94</v>
      </c>
    </row>
    <row r="16" spans="1:3" x14ac:dyDescent="0.25">
      <c r="B16" s="2" t="s">
        <v>95</v>
      </c>
      <c r="C16" s="2" t="s">
        <v>96</v>
      </c>
    </row>
    <row r="17" spans="2:14" x14ac:dyDescent="0.25">
      <c r="B17" s="2" t="s">
        <v>100</v>
      </c>
      <c r="C17" s="2" t="s">
        <v>102</v>
      </c>
    </row>
    <row r="19" spans="2:14" x14ac:dyDescent="0.25">
      <c r="B19" s="2" t="s">
        <v>219</v>
      </c>
    </row>
    <row r="21" spans="2:14" x14ac:dyDescent="0.25">
      <c r="C21" s="21" t="s">
        <v>237</v>
      </c>
    </row>
    <row r="24" spans="2:14" x14ac:dyDescent="0.25">
      <c r="B24" s="49"/>
      <c r="C24" s="49"/>
      <c r="D24" s="49"/>
      <c r="E24" s="49"/>
      <c r="F24" s="50"/>
      <c r="G24" s="49"/>
      <c r="H24" s="49"/>
      <c r="I24" s="49"/>
      <c r="J24" s="49"/>
      <c r="K24" s="49"/>
      <c r="L24" s="49"/>
      <c r="M24" s="49"/>
      <c r="N24" s="49"/>
    </row>
    <row r="25" spans="2:14" x14ac:dyDescent="0.25">
      <c r="B25" s="51"/>
      <c r="C25" s="41" t="s">
        <v>224</v>
      </c>
      <c r="D25" s="42"/>
      <c r="E25" s="50"/>
      <c r="F25" s="49"/>
      <c r="G25" s="49"/>
      <c r="H25" s="49"/>
      <c r="I25" s="49"/>
      <c r="J25" s="49"/>
      <c r="K25" s="49"/>
      <c r="L25" s="49"/>
      <c r="M25" s="49"/>
      <c r="N25" s="49"/>
    </row>
    <row r="26" spans="2:14" x14ac:dyDescent="0.25">
      <c r="B26" s="50"/>
      <c r="C26" s="42" t="s">
        <v>225</v>
      </c>
      <c r="D26" s="42"/>
      <c r="E26" s="49"/>
      <c r="F26" s="49"/>
      <c r="G26" s="49"/>
      <c r="H26" s="49"/>
      <c r="I26" s="49"/>
      <c r="J26" s="49"/>
      <c r="K26" s="49"/>
      <c r="L26" s="49"/>
      <c r="M26" s="49"/>
      <c r="N26" s="49"/>
    </row>
    <row r="27" spans="2:14" x14ac:dyDescent="0.25">
      <c r="B27" s="50"/>
      <c r="C27" s="42"/>
      <c r="D27" s="42"/>
      <c r="E27" s="49"/>
      <c r="F27" s="49"/>
      <c r="G27" s="49"/>
      <c r="H27" s="49"/>
      <c r="I27" s="49"/>
      <c r="J27" s="49"/>
      <c r="K27" s="49"/>
      <c r="L27" s="49"/>
      <c r="M27" s="49"/>
      <c r="N27" s="49"/>
    </row>
    <row r="28" spans="2:14" x14ac:dyDescent="0.25">
      <c r="B28" s="50"/>
      <c r="C28" s="42"/>
      <c r="D28" s="42"/>
      <c r="E28" s="49"/>
      <c r="F28" s="49"/>
      <c r="G28" s="49"/>
      <c r="H28" s="49"/>
      <c r="I28" s="49"/>
      <c r="J28" s="49"/>
      <c r="K28" s="49"/>
      <c r="L28" s="49"/>
      <c r="M28" s="49"/>
      <c r="N28" s="49"/>
    </row>
    <row r="29" spans="2:14" x14ac:dyDescent="0.25">
      <c r="B29" s="50"/>
      <c r="C29" s="42" t="s">
        <v>226</v>
      </c>
      <c r="D29" s="42"/>
      <c r="E29" s="49"/>
      <c r="F29" s="49"/>
      <c r="G29" s="49"/>
      <c r="H29" s="49"/>
      <c r="I29" s="49"/>
      <c r="J29" s="49"/>
      <c r="K29" s="49"/>
      <c r="L29" s="49"/>
      <c r="M29" s="49"/>
      <c r="N29" s="49"/>
    </row>
    <row r="30" spans="2:14" x14ac:dyDescent="0.25">
      <c r="B30" s="50"/>
      <c r="C30" s="42"/>
      <c r="D30" s="42"/>
      <c r="E30" s="49"/>
      <c r="F30" s="49"/>
      <c r="G30" s="49"/>
      <c r="H30" s="49"/>
      <c r="I30" s="49"/>
      <c r="J30" s="49"/>
      <c r="K30" s="49"/>
      <c r="L30" s="49"/>
      <c r="M30" s="49"/>
      <c r="N30" s="49"/>
    </row>
    <row r="31" spans="2:14" x14ac:dyDescent="0.25">
      <c r="B31" s="50"/>
      <c r="C31" s="42"/>
      <c r="D31" s="42"/>
      <c r="E31" s="49"/>
      <c r="F31" s="49"/>
      <c r="G31" s="49"/>
      <c r="H31" s="49"/>
      <c r="I31" s="49"/>
      <c r="J31" s="49"/>
      <c r="K31" s="49"/>
      <c r="L31" s="49"/>
      <c r="M31" s="49"/>
      <c r="N31" s="49"/>
    </row>
    <row r="32" spans="2:14" x14ac:dyDescent="0.25">
      <c r="B32" s="50"/>
      <c r="C32" s="42"/>
      <c r="D32" s="42"/>
      <c r="E32" s="49"/>
      <c r="F32" s="49"/>
      <c r="G32" s="49"/>
      <c r="H32" s="49"/>
      <c r="I32" s="49"/>
      <c r="J32" s="49"/>
      <c r="K32" s="49"/>
      <c r="L32" s="49"/>
      <c r="M32" s="49"/>
      <c r="N32" s="49"/>
    </row>
    <row r="33" spans="2:39" x14ac:dyDescent="0.25">
      <c r="B33" s="50"/>
      <c r="C33" s="41" t="s">
        <v>227</v>
      </c>
      <c r="D33" s="42"/>
      <c r="E33" s="49"/>
      <c r="F33" s="49"/>
      <c r="G33" s="49"/>
      <c r="H33" s="49"/>
      <c r="I33" s="49"/>
      <c r="J33" s="49"/>
      <c r="K33" s="49"/>
      <c r="L33" s="49"/>
      <c r="M33" s="49"/>
      <c r="N33" s="49"/>
    </row>
    <row r="34" spans="2:39" x14ac:dyDescent="0.25">
      <c r="B34" s="50"/>
      <c r="C34" s="42" t="s">
        <v>228</v>
      </c>
      <c r="D34" s="42"/>
      <c r="E34" s="49"/>
      <c r="F34" s="49"/>
      <c r="G34" s="49"/>
      <c r="H34" s="49"/>
      <c r="I34" s="49"/>
      <c r="J34" s="49"/>
      <c r="K34" s="49"/>
      <c r="L34" s="49"/>
      <c r="M34" s="49"/>
      <c r="N34" s="49"/>
    </row>
    <row r="35" spans="2:39" x14ac:dyDescent="0.25">
      <c r="B35" s="50"/>
      <c r="C35" s="42" t="s">
        <v>229</v>
      </c>
      <c r="D35" s="42"/>
      <c r="E35" s="52"/>
      <c r="F35" s="49"/>
      <c r="G35" s="49"/>
      <c r="H35" s="49"/>
      <c r="I35" s="49"/>
      <c r="J35" s="49"/>
      <c r="K35" s="49"/>
      <c r="L35" s="49"/>
      <c r="M35" s="49"/>
      <c r="N35" s="49"/>
    </row>
    <row r="36" spans="2:39" x14ac:dyDescent="0.25">
      <c r="C36" s="42"/>
      <c r="D36" s="42"/>
    </row>
    <row r="37" spans="2:39" x14ac:dyDescent="0.25">
      <c r="C37" s="42"/>
      <c r="D37" s="42"/>
    </row>
    <row r="38" spans="2:39" x14ac:dyDescent="0.25">
      <c r="C38" s="41" t="s">
        <v>230</v>
      </c>
      <c r="D38" s="42"/>
      <c r="E38" s="42"/>
      <c r="F38" s="42"/>
      <c r="G38" s="42"/>
      <c r="H38" s="42"/>
    </row>
    <row r="39" spans="2:39" ht="15.75" thickBot="1" x14ac:dyDescent="0.3">
      <c r="D39" s="42"/>
      <c r="E39" s="42"/>
      <c r="F39" s="42"/>
      <c r="G39" s="42"/>
      <c r="H39" s="42"/>
      <c r="AI39" s="2" t="s">
        <v>209</v>
      </c>
    </row>
    <row r="40" spans="2:39" ht="15.75" thickBot="1" x14ac:dyDescent="0.3">
      <c r="D40" s="42"/>
      <c r="E40" s="42"/>
      <c r="F40" s="42"/>
      <c r="G40" s="42"/>
      <c r="H40" s="42"/>
      <c r="AH40" s="2" t="s">
        <v>208</v>
      </c>
      <c r="AI40" s="25" t="s">
        <v>107</v>
      </c>
      <c r="AJ40" s="26" t="s">
        <v>108</v>
      </c>
      <c r="AK40" s="27" t="s">
        <v>109</v>
      </c>
      <c r="AL40" s="19" t="s">
        <v>126</v>
      </c>
    </row>
    <row r="41" spans="2:39" x14ac:dyDescent="0.25">
      <c r="B41" s="23"/>
      <c r="D41" s="42"/>
      <c r="E41" s="42"/>
      <c r="F41" s="42"/>
      <c r="G41" s="42"/>
      <c r="H41" s="42"/>
      <c r="AH41" s="32" t="s">
        <v>110</v>
      </c>
      <c r="AI41" s="23">
        <v>22</v>
      </c>
      <c r="AJ41" s="23">
        <v>21</v>
      </c>
      <c r="AK41" s="10">
        <v>21</v>
      </c>
      <c r="AL41" s="2">
        <f>+SUM(AI41:AK41)</f>
        <v>64</v>
      </c>
    </row>
    <row r="42" spans="2:39" x14ac:dyDescent="0.25">
      <c r="B42" s="18"/>
      <c r="D42" s="42"/>
      <c r="E42" s="42"/>
      <c r="F42" s="42"/>
      <c r="G42" s="42"/>
      <c r="H42" s="42"/>
      <c r="AH42" s="33" t="s">
        <v>111</v>
      </c>
      <c r="AI42" s="23">
        <v>22</v>
      </c>
      <c r="AJ42" s="23">
        <v>21</v>
      </c>
      <c r="AK42" s="10">
        <v>20</v>
      </c>
      <c r="AL42" s="2">
        <f t="shared" ref="AL42:AL47" si="0">+SUM(AI42:AK42)</f>
        <v>63</v>
      </c>
    </row>
    <row r="43" spans="2:39" x14ac:dyDescent="0.25">
      <c r="B43" s="18"/>
      <c r="D43" s="42"/>
      <c r="E43" s="42"/>
      <c r="F43" s="42"/>
      <c r="G43" s="42"/>
      <c r="H43" s="42"/>
      <c r="I43" s="42"/>
      <c r="AH43" s="33" t="s">
        <v>112</v>
      </c>
      <c r="AI43" s="23">
        <v>0</v>
      </c>
      <c r="AJ43" s="23">
        <v>0</v>
      </c>
      <c r="AK43" s="10">
        <v>1</v>
      </c>
      <c r="AL43" s="2">
        <f t="shared" si="0"/>
        <v>1</v>
      </c>
    </row>
    <row r="44" spans="2:39" x14ac:dyDescent="0.25">
      <c r="B44" s="18"/>
      <c r="C44" s="42"/>
      <c r="D44" s="42"/>
      <c r="E44" s="42"/>
      <c r="F44" s="42"/>
      <c r="G44" s="42"/>
      <c r="H44" s="42"/>
      <c r="I44" s="42"/>
      <c r="AH44" s="33" t="s">
        <v>113</v>
      </c>
      <c r="AI44" s="24">
        <v>22</v>
      </c>
      <c r="AJ44" s="24">
        <v>21</v>
      </c>
      <c r="AK44" s="14">
        <v>20</v>
      </c>
      <c r="AL44" s="2">
        <f t="shared" si="0"/>
        <v>63</v>
      </c>
    </row>
    <row r="45" spans="2:39" x14ac:dyDescent="0.25">
      <c r="B45" s="18"/>
      <c r="C45" s="42"/>
      <c r="D45" s="42"/>
      <c r="E45" s="42"/>
      <c r="F45" s="42"/>
      <c r="G45" s="42"/>
      <c r="H45" s="42"/>
      <c r="I45" s="42"/>
      <c r="AH45" s="33" t="s">
        <v>114</v>
      </c>
      <c r="AI45" s="22">
        <v>0</v>
      </c>
      <c r="AJ45" s="22">
        <v>0</v>
      </c>
      <c r="AK45" s="6">
        <v>0</v>
      </c>
      <c r="AL45" s="2">
        <f t="shared" si="0"/>
        <v>0</v>
      </c>
    </row>
    <row r="46" spans="2:39" x14ac:dyDescent="0.25">
      <c r="B46" s="18"/>
      <c r="C46" s="42"/>
      <c r="D46" s="42"/>
      <c r="E46" s="42"/>
      <c r="F46" s="42"/>
      <c r="G46" s="42"/>
      <c r="H46" s="42"/>
      <c r="I46" s="42"/>
      <c r="AH46" s="33" t="s">
        <v>115</v>
      </c>
      <c r="AI46" s="23">
        <v>4</v>
      </c>
      <c r="AJ46" s="23">
        <v>9</v>
      </c>
      <c r="AK46" s="10">
        <v>6</v>
      </c>
      <c r="AL46" s="2">
        <f t="shared" si="0"/>
        <v>19</v>
      </c>
    </row>
    <row r="47" spans="2:39" x14ac:dyDescent="0.25">
      <c r="C47" s="42"/>
      <c r="D47" s="42"/>
      <c r="E47" s="42"/>
      <c r="F47" s="42"/>
      <c r="G47" s="42"/>
      <c r="H47" s="42"/>
      <c r="I47" s="42"/>
      <c r="AH47" s="33" t="s">
        <v>116</v>
      </c>
      <c r="AI47" s="23">
        <f>+AI44-AI46</f>
        <v>18</v>
      </c>
      <c r="AJ47" s="23">
        <f t="shared" ref="AJ47" si="1">+AJ44-AJ46</f>
        <v>12</v>
      </c>
      <c r="AK47" s="10">
        <v>15</v>
      </c>
      <c r="AL47" s="2">
        <f t="shared" si="0"/>
        <v>45</v>
      </c>
    </row>
    <row r="48" spans="2:39" x14ac:dyDescent="0.25">
      <c r="C48" s="42" t="s">
        <v>231</v>
      </c>
      <c r="D48" s="42"/>
      <c r="E48" s="42"/>
      <c r="F48" s="42"/>
      <c r="G48" s="42"/>
      <c r="H48" s="42"/>
      <c r="I48" s="42"/>
      <c r="AH48" s="33" t="s">
        <v>121</v>
      </c>
      <c r="AI48" s="30" t="s">
        <v>122</v>
      </c>
      <c r="AJ48" s="30" t="s">
        <v>123</v>
      </c>
      <c r="AK48" s="31" t="s">
        <v>124</v>
      </c>
      <c r="AL48" s="2" t="s">
        <v>128</v>
      </c>
      <c r="AM48" s="18" t="s">
        <v>129</v>
      </c>
    </row>
    <row r="49" spans="3:39" x14ac:dyDescent="0.25">
      <c r="C49" s="42" t="s">
        <v>232</v>
      </c>
      <c r="D49" s="42"/>
      <c r="E49" s="42"/>
      <c r="F49" s="42"/>
      <c r="G49" s="42"/>
      <c r="H49" s="42"/>
      <c r="I49" s="42"/>
      <c r="AH49" s="38" t="s">
        <v>221</v>
      </c>
      <c r="AI49" s="39"/>
      <c r="AJ49" s="39"/>
      <c r="AK49" s="40"/>
      <c r="AM49" s="18"/>
    </row>
    <row r="50" spans="3:39" x14ac:dyDescent="0.25">
      <c r="C50" s="42" t="s">
        <v>233</v>
      </c>
      <c r="D50" s="42"/>
      <c r="E50" s="45"/>
      <c r="F50" s="45"/>
      <c r="G50" s="45"/>
      <c r="H50" s="45"/>
      <c r="I50" s="42"/>
      <c r="AH50" s="38" t="s">
        <v>222</v>
      </c>
      <c r="AI50" s="39"/>
      <c r="AJ50" s="39"/>
      <c r="AK50" s="40"/>
      <c r="AM50" s="18"/>
    </row>
    <row r="51" spans="3:39" x14ac:dyDescent="0.25">
      <c r="C51" s="42" t="s">
        <v>234</v>
      </c>
      <c r="D51" s="42"/>
      <c r="E51" s="45"/>
      <c r="F51" s="45"/>
      <c r="G51" s="45"/>
      <c r="H51" s="45"/>
      <c r="I51" s="42"/>
      <c r="AH51" s="33" t="s">
        <v>120</v>
      </c>
      <c r="AI51" s="28" t="s">
        <v>117</v>
      </c>
      <c r="AJ51" s="28" t="s">
        <v>118</v>
      </c>
      <c r="AK51" s="29" t="s">
        <v>119</v>
      </c>
      <c r="AL51" s="2" t="s">
        <v>127</v>
      </c>
      <c r="AM51" s="18" t="s">
        <v>129</v>
      </c>
    </row>
    <row r="52" spans="3:39" x14ac:dyDescent="0.25">
      <c r="C52" s="42" t="s">
        <v>235</v>
      </c>
      <c r="D52" s="42"/>
      <c r="E52" s="45"/>
      <c r="F52" s="45"/>
      <c r="G52" s="45"/>
      <c r="H52" s="45"/>
      <c r="I52" s="42"/>
      <c r="AH52" s="38" t="s">
        <v>221</v>
      </c>
      <c r="AI52" s="39"/>
      <c r="AJ52" s="39"/>
      <c r="AK52" s="40"/>
      <c r="AM52" s="18"/>
    </row>
    <row r="53" spans="3:39" x14ac:dyDescent="0.25">
      <c r="C53" s="42" t="s">
        <v>236</v>
      </c>
      <c r="D53" s="42"/>
      <c r="E53" s="46"/>
      <c r="F53" s="47"/>
      <c r="G53" s="48"/>
      <c r="H53" s="45"/>
      <c r="I53" s="42"/>
      <c r="AH53" s="38" t="s">
        <v>222</v>
      </c>
      <c r="AI53" s="39"/>
      <c r="AJ53" s="39"/>
      <c r="AK53" s="40"/>
      <c r="AM53" s="18"/>
    </row>
    <row r="54" spans="3:39" x14ac:dyDescent="0.25">
      <c r="E54" s="46"/>
      <c r="F54" s="47"/>
      <c r="G54" s="48"/>
      <c r="H54" s="45"/>
      <c r="I54" s="42"/>
      <c r="AH54" s="33" t="s">
        <v>125</v>
      </c>
      <c r="AI54" s="4">
        <v>8</v>
      </c>
      <c r="AJ54" s="4">
        <v>7</v>
      </c>
      <c r="AK54" s="5">
        <v>5</v>
      </c>
      <c r="AL54" s="2">
        <f>+AK54+AJ54+AI54</f>
        <v>20</v>
      </c>
    </row>
    <row r="55" spans="3:39" x14ac:dyDescent="0.25">
      <c r="E55" s="42"/>
      <c r="F55" s="44"/>
      <c r="G55" s="42"/>
      <c r="H55" s="42"/>
      <c r="I55" s="42"/>
      <c r="AH55" s="33" t="s">
        <v>132</v>
      </c>
      <c r="AI55" s="22">
        <v>12</v>
      </c>
      <c r="AJ55" s="22">
        <v>14</v>
      </c>
      <c r="AK55" s="6">
        <v>9</v>
      </c>
      <c r="AL55" s="2">
        <f>+SUM(AI55:AK55)</f>
        <v>35</v>
      </c>
    </row>
    <row r="56" spans="3:39" x14ac:dyDescent="0.25">
      <c r="E56" s="42"/>
      <c r="F56" s="42"/>
      <c r="G56" s="42"/>
      <c r="H56" s="42"/>
      <c r="I56" s="42"/>
      <c r="AH56" s="33" t="s">
        <v>133</v>
      </c>
      <c r="AI56" s="24">
        <v>1</v>
      </c>
      <c r="AJ56" s="24">
        <v>1</v>
      </c>
      <c r="AK56" s="14">
        <v>3</v>
      </c>
      <c r="AL56" s="2">
        <f>+SUM(AI56:AK56)</f>
        <v>5</v>
      </c>
    </row>
    <row r="57" spans="3:39" x14ac:dyDescent="0.25">
      <c r="C57" s="42"/>
      <c r="D57" s="42"/>
      <c r="E57" s="42"/>
      <c r="F57" s="42"/>
      <c r="G57" s="42"/>
      <c r="H57" s="42"/>
      <c r="I57" s="42"/>
      <c r="AH57" s="33" t="s">
        <v>134</v>
      </c>
      <c r="AI57" s="22" t="s">
        <v>135</v>
      </c>
      <c r="AJ57" s="22" t="s">
        <v>136</v>
      </c>
      <c r="AK57" s="6" t="s">
        <v>137</v>
      </c>
      <c r="AL57" s="2" t="s">
        <v>138</v>
      </c>
      <c r="AM57" s="18" t="s">
        <v>129</v>
      </c>
    </row>
    <row r="58" spans="3:39" x14ac:dyDescent="0.25">
      <c r="C58" s="41"/>
      <c r="D58" s="42"/>
      <c r="E58" s="42"/>
      <c r="F58" s="42"/>
      <c r="G58" s="42"/>
      <c r="H58" s="42"/>
      <c r="I58" s="43"/>
      <c r="AH58" s="33" t="s">
        <v>139</v>
      </c>
      <c r="AI58" s="24" t="s">
        <v>152</v>
      </c>
      <c r="AJ58" s="28" t="s">
        <v>153</v>
      </c>
      <c r="AK58" s="14" t="s">
        <v>154</v>
      </c>
      <c r="AL58" s="2" t="s">
        <v>207</v>
      </c>
      <c r="AM58" s="18" t="s">
        <v>129</v>
      </c>
    </row>
    <row r="59" spans="3:39" x14ac:dyDescent="0.25">
      <c r="C59" s="42"/>
      <c r="D59" s="42"/>
      <c r="E59" s="42"/>
      <c r="F59" s="42"/>
      <c r="G59" s="42"/>
      <c r="H59" s="42"/>
      <c r="I59" s="42"/>
      <c r="AH59" s="33" t="s">
        <v>140</v>
      </c>
      <c r="AI59" s="22" t="s">
        <v>157</v>
      </c>
      <c r="AJ59" s="22" t="s">
        <v>156</v>
      </c>
      <c r="AK59" s="6" t="s">
        <v>155</v>
      </c>
      <c r="AL59" s="2" t="s">
        <v>206</v>
      </c>
      <c r="AM59" s="18" t="s">
        <v>129</v>
      </c>
    </row>
    <row r="60" spans="3:39" x14ac:dyDescent="0.25">
      <c r="C60" s="42"/>
      <c r="D60" s="42"/>
      <c r="E60" s="42"/>
      <c r="F60" s="42"/>
      <c r="G60" s="42"/>
      <c r="H60" s="42"/>
      <c r="I60" s="42"/>
      <c r="AH60" s="33" t="s">
        <v>141</v>
      </c>
      <c r="AI60" s="23" t="s">
        <v>158</v>
      </c>
      <c r="AJ60" s="23" t="s">
        <v>159</v>
      </c>
      <c r="AK60" s="10" t="s">
        <v>160</v>
      </c>
      <c r="AL60" s="2" t="s">
        <v>205</v>
      </c>
      <c r="AM60" s="18" t="s">
        <v>129</v>
      </c>
    </row>
    <row r="61" spans="3:39" x14ac:dyDescent="0.25">
      <c r="C61" s="42"/>
      <c r="D61" s="42"/>
      <c r="E61" s="42"/>
      <c r="F61" s="42"/>
      <c r="G61" s="42"/>
      <c r="H61" s="42"/>
      <c r="I61" s="42"/>
      <c r="AH61" s="33" t="s">
        <v>142</v>
      </c>
      <c r="AI61" s="23" t="s">
        <v>161</v>
      </c>
      <c r="AJ61" s="23" t="s">
        <v>162</v>
      </c>
      <c r="AK61" s="10" t="s">
        <v>163</v>
      </c>
      <c r="AL61" s="2" t="s">
        <v>204</v>
      </c>
      <c r="AM61" s="18" t="s">
        <v>129</v>
      </c>
    </row>
    <row r="62" spans="3:39" x14ac:dyDescent="0.25">
      <c r="C62" s="42"/>
      <c r="D62" s="42"/>
      <c r="E62" s="42"/>
      <c r="F62" s="42"/>
      <c r="G62" s="42"/>
      <c r="H62" s="42"/>
      <c r="I62" s="42"/>
      <c r="AH62" s="33" t="s">
        <v>143</v>
      </c>
      <c r="AI62" s="23" t="s">
        <v>164</v>
      </c>
      <c r="AJ62" s="23" t="s">
        <v>165</v>
      </c>
      <c r="AK62" s="10" t="s">
        <v>166</v>
      </c>
      <c r="AL62" s="2" t="s">
        <v>203</v>
      </c>
      <c r="AM62" s="18" t="s">
        <v>129</v>
      </c>
    </row>
    <row r="63" spans="3:39" x14ac:dyDescent="0.25">
      <c r="C63" s="42"/>
      <c r="D63" s="42"/>
      <c r="E63" s="42"/>
      <c r="F63" s="42"/>
      <c r="G63" s="42"/>
      <c r="H63" s="42"/>
      <c r="I63" s="42"/>
      <c r="AH63" s="33" t="s">
        <v>144</v>
      </c>
      <c r="AI63" s="23" t="s">
        <v>167</v>
      </c>
      <c r="AJ63" s="23" t="s">
        <v>168</v>
      </c>
      <c r="AK63" s="10" t="s">
        <v>169</v>
      </c>
      <c r="AL63" s="2" t="s">
        <v>202</v>
      </c>
      <c r="AM63" s="18" t="s">
        <v>129</v>
      </c>
    </row>
    <row r="64" spans="3:39" x14ac:dyDescent="0.25">
      <c r="C64" s="41"/>
      <c r="D64" s="42"/>
      <c r="E64" s="42"/>
      <c r="F64" s="42"/>
      <c r="G64" s="42"/>
      <c r="H64" s="42"/>
      <c r="I64" s="42"/>
      <c r="AH64" s="33" t="s">
        <v>145</v>
      </c>
      <c r="AI64" s="23" t="s">
        <v>170</v>
      </c>
      <c r="AJ64" s="23" t="s">
        <v>171</v>
      </c>
      <c r="AK64" s="10" t="s">
        <v>172</v>
      </c>
      <c r="AL64" s="2" t="s">
        <v>201</v>
      </c>
      <c r="AM64" s="18" t="s">
        <v>129</v>
      </c>
    </row>
    <row r="65" spans="3:39" x14ac:dyDescent="0.25">
      <c r="C65" s="42"/>
      <c r="D65" s="42"/>
      <c r="E65" s="42"/>
      <c r="F65" s="42"/>
      <c r="G65" s="42"/>
      <c r="H65" s="42"/>
      <c r="I65" s="42"/>
      <c r="AH65" s="33" t="s">
        <v>146</v>
      </c>
      <c r="AI65" s="23" t="s">
        <v>173</v>
      </c>
      <c r="AJ65" s="23" t="s">
        <v>174</v>
      </c>
      <c r="AK65" s="10" t="s">
        <v>175</v>
      </c>
      <c r="AL65" s="2" t="s">
        <v>200</v>
      </c>
      <c r="AM65" s="18" t="s">
        <v>129</v>
      </c>
    </row>
    <row r="66" spans="3:39" x14ac:dyDescent="0.25">
      <c r="C66" s="42"/>
      <c r="D66" s="42"/>
      <c r="E66" s="42"/>
      <c r="F66" s="42"/>
      <c r="G66" s="42"/>
      <c r="H66" s="42"/>
      <c r="I66" s="42"/>
      <c r="AH66" s="33" t="s">
        <v>147</v>
      </c>
      <c r="AI66" s="23" t="s">
        <v>176</v>
      </c>
      <c r="AJ66" s="23" t="s">
        <v>177</v>
      </c>
      <c r="AK66" s="10" t="s">
        <v>178</v>
      </c>
      <c r="AL66" s="2" t="s">
        <v>199</v>
      </c>
      <c r="AM66" s="18" t="s">
        <v>129</v>
      </c>
    </row>
    <row r="67" spans="3:39" x14ac:dyDescent="0.25">
      <c r="C67" s="42"/>
      <c r="D67" s="42"/>
      <c r="E67" s="42"/>
      <c r="F67" s="42"/>
      <c r="G67" s="42"/>
      <c r="H67" s="42"/>
      <c r="I67" s="42"/>
      <c r="AH67" s="33" t="s">
        <v>148</v>
      </c>
      <c r="AI67" s="23" t="s">
        <v>179</v>
      </c>
      <c r="AJ67" s="23" t="s">
        <v>180</v>
      </c>
      <c r="AK67" s="10" t="s">
        <v>181</v>
      </c>
      <c r="AL67" s="2" t="s">
        <v>198</v>
      </c>
      <c r="AM67" s="18" t="s">
        <v>129</v>
      </c>
    </row>
    <row r="68" spans="3:39" x14ac:dyDescent="0.25">
      <c r="C68" s="42"/>
      <c r="D68" s="42"/>
      <c r="E68" s="42"/>
      <c r="F68" s="42"/>
      <c r="G68" s="42"/>
      <c r="H68" s="42"/>
      <c r="I68" s="42"/>
      <c r="AH68" s="33" t="s">
        <v>149</v>
      </c>
      <c r="AI68" s="23" t="s">
        <v>182</v>
      </c>
      <c r="AJ68" s="23" t="s">
        <v>183</v>
      </c>
      <c r="AK68" s="10" t="s">
        <v>184</v>
      </c>
      <c r="AL68" s="2" t="s">
        <v>184</v>
      </c>
      <c r="AM68" s="18" t="s">
        <v>129</v>
      </c>
    </row>
    <row r="69" spans="3:39" x14ac:dyDescent="0.25">
      <c r="C69" s="42"/>
      <c r="D69" s="42"/>
      <c r="E69" s="42"/>
      <c r="F69" s="42"/>
      <c r="G69" s="42"/>
      <c r="H69" s="42"/>
      <c r="I69" s="42"/>
      <c r="AH69" s="33" t="s">
        <v>150</v>
      </c>
      <c r="AI69" s="23" t="s">
        <v>185</v>
      </c>
      <c r="AJ69" s="23" t="s">
        <v>186</v>
      </c>
      <c r="AK69" s="10" t="s">
        <v>187</v>
      </c>
      <c r="AL69" s="2" t="s">
        <v>197</v>
      </c>
      <c r="AM69" s="18" t="s">
        <v>129</v>
      </c>
    </row>
    <row r="70" spans="3:39" x14ac:dyDescent="0.25">
      <c r="C70" s="42"/>
      <c r="D70" s="42"/>
      <c r="E70" s="42"/>
      <c r="F70" s="42"/>
      <c r="G70" s="42"/>
      <c r="H70" s="42"/>
      <c r="I70" s="42"/>
      <c r="AH70" s="33" t="s">
        <v>188</v>
      </c>
      <c r="AI70" s="23" t="s">
        <v>189</v>
      </c>
      <c r="AJ70" s="23" t="s">
        <v>190</v>
      </c>
      <c r="AK70" s="10" t="s">
        <v>191</v>
      </c>
      <c r="AL70" s="2" t="s">
        <v>196</v>
      </c>
      <c r="AM70" s="18" t="s">
        <v>129</v>
      </c>
    </row>
    <row r="71" spans="3:39" ht="15.75" thickBot="1" x14ac:dyDescent="0.3">
      <c r="C71" s="42"/>
      <c r="D71" s="42"/>
      <c r="E71" s="42"/>
      <c r="F71" s="42"/>
      <c r="G71" s="42"/>
      <c r="H71" s="42"/>
      <c r="I71" s="42"/>
      <c r="AH71" s="34" t="s">
        <v>151</v>
      </c>
      <c r="AI71" s="24" t="s">
        <v>192</v>
      </c>
      <c r="AJ71" s="24" t="s">
        <v>193</v>
      </c>
      <c r="AK71" s="14" t="s">
        <v>194</v>
      </c>
      <c r="AL71" s="2" t="s">
        <v>195</v>
      </c>
      <c r="AM71" s="18" t="s">
        <v>129</v>
      </c>
    </row>
    <row r="72" spans="3:39" x14ac:dyDescent="0.25">
      <c r="C72" s="42"/>
      <c r="D72" s="42"/>
      <c r="E72" s="42"/>
      <c r="F72" s="42"/>
      <c r="G72" s="42"/>
      <c r="H72" s="42"/>
      <c r="I72" s="42"/>
    </row>
    <row r="73" spans="3:39" x14ac:dyDescent="0.25">
      <c r="C73" s="42"/>
      <c r="D73" s="42"/>
      <c r="E73" s="42"/>
      <c r="F73" s="42"/>
      <c r="G73" s="42"/>
      <c r="H73" s="42"/>
      <c r="I73" s="42"/>
      <c r="AI73" s="18" t="s">
        <v>210</v>
      </c>
    </row>
    <row r="74" spans="3:39" x14ac:dyDescent="0.25">
      <c r="C74" s="42"/>
      <c r="D74" s="42"/>
      <c r="E74" s="42"/>
      <c r="F74" s="42"/>
      <c r="G74" s="42"/>
      <c r="H74" s="42"/>
      <c r="I74" s="42"/>
      <c r="AH74" s="35" t="s">
        <v>140</v>
      </c>
    </row>
    <row r="75" spans="3:39" x14ac:dyDescent="0.25">
      <c r="C75" s="42"/>
      <c r="D75" s="42"/>
      <c r="E75" s="42"/>
      <c r="F75" s="42"/>
      <c r="G75" s="42"/>
      <c r="H75" s="42"/>
      <c r="I75" s="42"/>
      <c r="AH75" s="18" t="s">
        <v>211</v>
      </c>
    </row>
    <row r="76" spans="3:39" x14ac:dyDescent="0.25">
      <c r="C76" s="42"/>
      <c r="D76" s="42"/>
      <c r="E76" s="42"/>
      <c r="F76" s="42"/>
      <c r="G76" s="42"/>
      <c r="H76" s="42"/>
      <c r="I76" s="42"/>
      <c r="AH76" s="18" t="s">
        <v>212</v>
      </c>
    </row>
    <row r="77" spans="3:39" x14ac:dyDescent="0.25">
      <c r="C77" s="42"/>
      <c r="D77" s="42"/>
      <c r="E77" s="42"/>
      <c r="F77" s="42"/>
      <c r="G77" s="42"/>
      <c r="H77" s="42"/>
      <c r="I77" s="42"/>
      <c r="AH77" s="18" t="s">
        <v>213</v>
      </c>
    </row>
    <row r="78" spans="3:39" x14ac:dyDescent="0.25">
      <c r="C78" s="42"/>
      <c r="D78" s="42"/>
      <c r="E78" s="42"/>
      <c r="F78" s="42"/>
      <c r="G78" s="42"/>
      <c r="H78" s="42"/>
      <c r="I78" s="42"/>
      <c r="AH78" s="2" t="s">
        <v>214</v>
      </c>
    </row>
    <row r="79" spans="3:39" x14ac:dyDescent="0.25">
      <c r="C79" s="42"/>
      <c r="D79" s="42"/>
      <c r="E79" s="42"/>
      <c r="F79" s="42"/>
      <c r="G79" s="42"/>
      <c r="H79" s="42"/>
      <c r="I79" s="42"/>
      <c r="AH79" s="2" t="s">
        <v>215</v>
      </c>
    </row>
    <row r="80" spans="3:39" x14ac:dyDescent="0.25">
      <c r="C80" s="42"/>
      <c r="D80" s="42"/>
      <c r="E80" s="42"/>
      <c r="F80" s="42"/>
      <c r="G80" s="42"/>
      <c r="H80" s="42"/>
      <c r="I80" s="42"/>
      <c r="AH80" s="2" t="s">
        <v>216</v>
      </c>
    </row>
    <row r="81" spans="3:34" x14ac:dyDescent="0.25">
      <c r="C81" s="42"/>
      <c r="D81" s="42"/>
      <c r="E81" s="42"/>
      <c r="F81" s="42"/>
      <c r="G81" s="42"/>
      <c r="H81" s="42"/>
      <c r="I81" s="42"/>
      <c r="AH81" s="2" t="s">
        <v>213</v>
      </c>
    </row>
    <row r="82" spans="3:34" x14ac:dyDescent="0.25">
      <c r="C82" s="42"/>
      <c r="D82" s="42"/>
      <c r="E82" s="42"/>
      <c r="F82" s="42"/>
      <c r="G82" s="42"/>
      <c r="H82" s="42"/>
      <c r="I82" s="42"/>
      <c r="AH82" s="2" t="s">
        <v>213</v>
      </c>
    </row>
    <row r="83" spans="3:34" x14ac:dyDescent="0.25">
      <c r="C83" s="42"/>
      <c r="D83" s="42"/>
      <c r="E83" s="42"/>
      <c r="F83" s="42"/>
      <c r="G83" s="42"/>
      <c r="H83" s="42"/>
      <c r="I83" s="42"/>
      <c r="AH83" s="2" t="s">
        <v>213</v>
      </c>
    </row>
    <row r="84" spans="3:34" x14ac:dyDescent="0.25">
      <c r="C84" s="42"/>
      <c r="D84" s="42"/>
      <c r="E84" s="42"/>
      <c r="F84" s="42"/>
      <c r="G84" s="42"/>
      <c r="H84" s="42"/>
      <c r="I84" s="42"/>
      <c r="AH84" s="2" t="s">
        <v>213</v>
      </c>
    </row>
    <row r="85" spans="3:34" x14ac:dyDescent="0.25">
      <c r="C85" s="42"/>
      <c r="D85" s="42"/>
      <c r="E85" s="42"/>
      <c r="F85" s="42"/>
      <c r="G85" s="42"/>
      <c r="H85" s="42"/>
      <c r="I85" s="42"/>
      <c r="AH85" s="2" t="s">
        <v>213</v>
      </c>
    </row>
    <row r="86" spans="3:34" x14ac:dyDescent="0.25">
      <c r="C86" s="42"/>
      <c r="D86" s="42"/>
      <c r="E86" s="42"/>
      <c r="F86" s="42"/>
      <c r="G86" s="42"/>
      <c r="H86" s="42"/>
      <c r="I86" s="42"/>
      <c r="AH86" s="2" t="s">
        <v>213</v>
      </c>
    </row>
    <row r="87" spans="3:34" x14ac:dyDescent="0.25">
      <c r="C87" s="42"/>
      <c r="D87" s="42"/>
      <c r="E87" s="42"/>
      <c r="F87" s="42"/>
      <c r="G87" s="42"/>
      <c r="H87" s="42"/>
      <c r="I87" s="42"/>
      <c r="AH87" s="2" t="s">
        <v>213</v>
      </c>
    </row>
    <row r="88" spans="3:34" x14ac:dyDescent="0.25">
      <c r="C88" s="42"/>
      <c r="D88" s="42"/>
      <c r="E88" s="42"/>
      <c r="F88" s="42"/>
      <c r="G88" s="42"/>
      <c r="H88" s="42"/>
      <c r="I88" s="42"/>
      <c r="AH88" s="2" t="s">
        <v>213</v>
      </c>
    </row>
    <row r="89" spans="3:34" x14ac:dyDescent="0.25">
      <c r="C89" s="42"/>
      <c r="D89" s="42"/>
      <c r="E89" s="42"/>
      <c r="F89" s="42"/>
      <c r="G89" s="42"/>
      <c r="H89" s="42"/>
      <c r="I89" s="42"/>
      <c r="AH89" s="2" t="s">
        <v>213</v>
      </c>
    </row>
    <row r="90" spans="3:34" x14ac:dyDescent="0.25">
      <c r="C90" s="42"/>
      <c r="D90" s="42"/>
      <c r="E90" s="42"/>
      <c r="F90" s="42"/>
      <c r="G90" s="42"/>
      <c r="H90" s="42"/>
      <c r="I90" s="42"/>
      <c r="AH90" s="2" t="s">
        <v>213</v>
      </c>
    </row>
    <row r="91" spans="3:34" x14ac:dyDescent="0.25">
      <c r="C91" s="42"/>
      <c r="D91" s="42"/>
      <c r="E91" s="42"/>
      <c r="F91" s="42"/>
      <c r="G91" s="42"/>
      <c r="H91" s="42"/>
      <c r="I91" s="42"/>
      <c r="AH91" s="2" t="s">
        <v>213</v>
      </c>
    </row>
    <row r="92" spans="3:34" x14ac:dyDescent="0.25">
      <c r="C92" s="42"/>
      <c r="D92" s="42"/>
      <c r="E92" s="42"/>
      <c r="F92" s="42"/>
      <c r="G92" s="42"/>
      <c r="H92" s="42"/>
      <c r="I92" s="42"/>
    </row>
    <row r="93" spans="3:34" x14ac:dyDescent="0.25">
      <c r="C93" s="42"/>
      <c r="D93" s="42"/>
      <c r="E93" s="42"/>
      <c r="F93" s="42"/>
      <c r="G93" s="42"/>
      <c r="H93" s="42"/>
      <c r="I93" s="42"/>
    </row>
    <row r="94" spans="3:34" x14ac:dyDescent="0.25">
      <c r="C94" s="42"/>
      <c r="D94" s="42"/>
      <c r="E94" s="42"/>
      <c r="F94" s="42"/>
      <c r="G94" s="42"/>
      <c r="H94" s="42"/>
      <c r="I94" s="42"/>
    </row>
    <row r="95" spans="3:34" x14ac:dyDescent="0.25">
      <c r="C95" s="42"/>
      <c r="D95" s="42"/>
      <c r="E95" s="42"/>
      <c r="F95" s="42"/>
      <c r="G95" s="42"/>
      <c r="H95" s="42"/>
      <c r="I95" s="42"/>
    </row>
    <row r="96" spans="3:34" x14ac:dyDescent="0.25">
      <c r="C96" s="42"/>
      <c r="D96" s="42"/>
      <c r="E96" s="42"/>
      <c r="F96" s="42"/>
      <c r="G96" s="42"/>
      <c r="H96" s="42"/>
      <c r="I96" s="42"/>
    </row>
    <row r="97" spans="3:9" x14ac:dyDescent="0.25">
      <c r="C97" s="42"/>
      <c r="D97" s="42"/>
      <c r="E97" s="42"/>
      <c r="F97" s="42"/>
      <c r="G97" s="42"/>
      <c r="H97" s="42"/>
      <c r="I97" s="42"/>
    </row>
    <row r="98" spans="3:9" x14ac:dyDescent="0.25">
      <c r="C98" s="42"/>
      <c r="D98" s="42"/>
      <c r="E98" s="42"/>
      <c r="F98" s="42"/>
      <c r="G98" s="42"/>
      <c r="H98" s="42"/>
      <c r="I98" s="42"/>
    </row>
    <row r="99" spans="3:9" x14ac:dyDescent="0.25">
      <c r="C99" s="42"/>
      <c r="D99" s="42"/>
      <c r="E99" s="42"/>
      <c r="F99" s="42"/>
      <c r="G99" s="42"/>
      <c r="H99" s="42"/>
      <c r="I99" s="42"/>
    </row>
    <row r="100" spans="3:9" x14ac:dyDescent="0.25">
      <c r="C100" s="42"/>
      <c r="D100" s="42"/>
      <c r="E100" s="42"/>
      <c r="F100" s="42"/>
      <c r="G100" s="42"/>
      <c r="H100" s="42"/>
      <c r="I100" s="42"/>
    </row>
    <row r="101" spans="3:9" x14ac:dyDescent="0.25">
      <c r="C101" s="42"/>
      <c r="D101" s="42"/>
      <c r="E101" s="42"/>
      <c r="F101" s="42"/>
      <c r="G101" s="42"/>
      <c r="H101" s="42"/>
      <c r="I101" s="42"/>
    </row>
    <row r="102" spans="3:9" x14ac:dyDescent="0.25">
      <c r="C102" s="42"/>
      <c r="D102" s="42"/>
      <c r="E102" s="42"/>
      <c r="F102" s="42"/>
      <c r="G102" s="42"/>
      <c r="H102" s="42"/>
      <c r="I102" s="42"/>
    </row>
    <row r="103" spans="3:9" x14ac:dyDescent="0.25">
      <c r="C103" s="42"/>
      <c r="D103" s="42"/>
      <c r="E103" s="42"/>
      <c r="F103" s="42"/>
      <c r="G103" s="42"/>
      <c r="H103" s="42"/>
      <c r="I103" s="42"/>
    </row>
    <row r="104" spans="3:9" x14ac:dyDescent="0.25">
      <c r="C104" s="42"/>
      <c r="D104" s="42"/>
      <c r="E104" s="42"/>
      <c r="F104" s="42"/>
      <c r="G104" s="42"/>
      <c r="H104" s="42"/>
      <c r="I104" s="42"/>
    </row>
    <row r="105" spans="3:9" x14ac:dyDescent="0.25">
      <c r="C105" s="42"/>
      <c r="D105" s="42"/>
      <c r="E105" s="42"/>
      <c r="F105" s="42"/>
      <c r="G105" s="42"/>
      <c r="H105" s="42"/>
      <c r="I105" s="42"/>
    </row>
    <row r="106" spans="3:9" x14ac:dyDescent="0.25">
      <c r="C106" s="42"/>
      <c r="D106" s="42"/>
      <c r="E106" s="42"/>
      <c r="F106" s="42"/>
      <c r="G106" s="42"/>
      <c r="H106" s="42"/>
      <c r="I106" s="42"/>
    </row>
    <row r="107" spans="3:9" x14ac:dyDescent="0.25">
      <c r="C107" s="42"/>
      <c r="D107" s="42"/>
      <c r="E107" s="42"/>
      <c r="F107" s="42"/>
      <c r="G107" s="42"/>
      <c r="H107" s="42"/>
      <c r="I107" s="42"/>
    </row>
    <row r="108" spans="3:9" x14ac:dyDescent="0.25">
      <c r="C108" s="42"/>
      <c r="D108" s="42"/>
      <c r="E108" s="42"/>
      <c r="F108" s="42"/>
      <c r="G108" s="42"/>
      <c r="H108" s="42"/>
      <c r="I108" s="42"/>
    </row>
    <row r="109" spans="3:9" x14ac:dyDescent="0.25">
      <c r="C109" s="41"/>
      <c r="D109" s="42"/>
      <c r="E109" s="42"/>
      <c r="F109" s="42"/>
      <c r="G109" s="42"/>
      <c r="H109" s="42"/>
      <c r="I109" s="42"/>
    </row>
    <row r="110" spans="3:9" x14ac:dyDescent="0.25">
      <c r="C110" s="42"/>
      <c r="D110" s="42"/>
      <c r="E110" s="42"/>
      <c r="F110" s="42"/>
      <c r="G110" s="42"/>
      <c r="H110" s="42"/>
      <c r="I110" s="42"/>
    </row>
    <row r="111" spans="3:9" x14ac:dyDescent="0.25">
      <c r="C111" s="42"/>
      <c r="D111" s="42"/>
      <c r="E111" s="42"/>
      <c r="F111" s="42"/>
      <c r="G111" s="42"/>
      <c r="H111" s="42"/>
      <c r="I111" s="42"/>
    </row>
    <row r="112" spans="3:9" x14ac:dyDescent="0.25">
      <c r="E112" s="42"/>
      <c r="F112" s="42"/>
      <c r="G112" s="42"/>
      <c r="H112" s="42"/>
      <c r="I112" s="42"/>
    </row>
    <row r="113" spans="5:9" x14ac:dyDescent="0.25">
      <c r="E113" s="42"/>
      <c r="F113" s="42"/>
      <c r="G113" s="42"/>
      <c r="H113" s="42"/>
      <c r="I113" s="42"/>
    </row>
    <row r="114" spans="5:9" x14ac:dyDescent="0.25">
      <c r="E114" s="42"/>
      <c r="F114" s="42"/>
      <c r="G114" s="42"/>
      <c r="H114" s="42"/>
      <c r="I114" s="42"/>
    </row>
    <row r="115" spans="5:9" x14ac:dyDescent="0.25">
      <c r="E115" s="42"/>
      <c r="F115" s="42"/>
      <c r="G115" s="42"/>
      <c r="H115" s="42"/>
      <c r="I115" s="42"/>
    </row>
    <row r="116" spans="5:9" x14ac:dyDescent="0.25">
      <c r="E116" s="42"/>
      <c r="F116" s="42"/>
      <c r="G116" s="42"/>
      <c r="H116" s="42"/>
      <c r="I116" s="42"/>
    </row>
    <row r="117" spans="5:9" x14ac:dyDescent="0.25">
      <c r="E117" s="42"/>
      <c r="F117" s="42"/>
      <c r="G117" s="42"/>
      <c r="H117" s="42"/>
      <c r="I117" s="42"/>
    </row>
    <row r="118" spans="5:9" x14ac:dyDescent="0.25">
      <c r="E118" s="42"/>
      <c r="F118" s="42"/>
      <c r="G118" s="42"/>
      <c r="H118" s="42"/>
      <c r="I118" s="42"/>
    </row>
    <row r="119" spans="5:9" x14ac:dyDescent="0.25">
      <c r="E119" s="42"/>
      <c r="F119" s="42"/>
      <c r="G119" s="42"/>
      <c r="H119" s="42"/>
      <c r="I119" s="42"/>
    </row>
    <row r="120" spans="5:9" x14ac:dyDescent="0.25">
      <c r="E120" s="42"/>
      <c r="F120" s="42"/>
      <c r="G120" s="42"/>
      <c r="H120" s="42"/>
      <c r="I120" s="42"/>
    </row>
    <row r="121" spans="5:9" x14ac:dyDescent="0.25">
      <c r="E121" s="42"/>
      <c r="F121" s="42"/>
      <c r="G121" s="42"/>
      <c r="H121" s="42"/>
      <c r="I121" s="42"/>
    </row>
    <row r="122" spans="5:9" x14ac:dyDescent="0.25">
      <c r="E122" s="42"/>
      <c r="F122" s="42"/>
      <c r="G122" s="42"/>
      <c r="H122" s="42"/>
      <c r="I122" s="42"/>
    </row>
    <row r="123" spans="5:9" x14ac:dyDescent="0.25">
      <c r="E123" s="42"/>
      <c r="F123" s="42"/>
      <c r="G123" s="42"/>
      <c r="H123" s="42"/>
      <c r="I123" s="42"/>
    </row>
    <row r="124" spans="5:9" x14ac:dyDescent="0.25">
      <c r="E124" s="42"/>
      <c r="F124" s="42"/>
      <c r="G124" s="42"/>
      <c r="H124" s="42"/>
      <c r="I124" s="42"/>
    </row>
    <row r="125" spans="5:9" x14ac:dyDescent="0.25">
      <c r="E125" s="42"/>
      <c r="F125" s="42"/>
      <c r="G125" s="42"/>
      <c r="H125" s="42"/>
      <c r="I125" s="42"/>
    </row>
    <row r="126" spans="5:9" x14ac:dyDescent="0.25">
      <c r="E126" s="42"/>
      <c r="F126" s="42"/>
      <c r="G126" s="42"/>
      <c r="H126" s="42"/>
      <c r="I126" s="42"/>
    </row>
    <row r="127" spans="5:9" x14ac:dyDescent="0.25">
      <c r="E127" s="42"/>
      <c r="F127" s="42"/>
      <c r="G127" s="42"/>
      <c r="H127" s="42"/>
      <c r="I127" s="42"/>
    </row>
    <row r="128" spans="5:9" x14ac:dyDescent="0.25">
      <c r="E128" s="42"/>
      <c r="F128" s="42"/>
      <c r="G128" s="42"/>
      <c r="H128" s="42"/>
      <c r="I128" s="42"/>
    </row>
    <row r="129" spans="5:9" x14ac:dyDescent="0.25">
      <c r="E129" s="42"/>
      <c r="F129" s="42"/>
      <c r="G129" s="42"/>
      <c r="H129" s="42"/>
      <c r="I129" s="42"/>
    </row>
    <row r="130" spans="5:9" x14ac:dyDescent="0.25">
      <c r="E130" s="42"/>
      <c r="F130" s="42"/>
      <c r="G130" s="42"/>
      <c r="H130" s="42"/>
      <c r="I130" s="42"/>
    </row>
    <row r="131" spans="5:9" x14ac:dyDescent="0.25">
      <c r="E131" s="42"/>
      <c r="F131" s="42"/>
      <c r="G131" s="42"/>
      <c r="H131" s="42"/>
      <c r="I131" s="42"/>
    </row>
    <row r="132" spans="5:9" x14ac:dyDescent="0.25">
      <c r="E132" s="42"/>
      <c r="F132" s="42"/>
      <c r="G132" s="42"/>
      <c r="H132" s="42"/>
      <c r="I132" s="42"/>
    </row>
    <row r="133" spans="5:9" x14ac:dyDescent="0.25">
      <c r="E133" s="42"/>
      <c r="F133" s="42"/>
      <c r="G133" s="42"/>
      <c r="H133" s="42"/>
      <c r="I133" s="42"/>
    </row>
    <row r="134" spans="5:9" x14ac:dyDescent="0.25">
      <c r="E134" s="42"/>
      <c r="F134" s="42"/>
      <c r="G134" s="42"/>
      <c r="H134" s="42"/>
      <c r="I134" s="42"/>
    </row>
    <row r="135" spans="5:9" x14ac:dyDescent="0.25">
      <c r="E135" s="42"/>
      <c r="F135" s="42"/>
      <c r="G135" s="42"/>
      <c r="H135" s="42"/>
      <c r="I135" s="42"/>
    </row>
    <row r="136" spans="5:9" x14ac:dyDescent="0.25">
      <c r="E136" s="42"/>
      <c r="F136" s="42"/>
      <c r="G136" s="42"/>
      <c r="H136" s="42"/>
      <c r="I136" s="42"/>
    </row>
    <row r="137" spans="5:9" x14ac:dyDescent="0.25">
      <c r="E137" s="42"/>
      <c r="F137" s="42"/>
      <c r="G137" s="42"/>
      <c r="H137" s="42"/>
      <c r="I137" s="42"/>
    </row>
    <row r="138" spans="5:9" x14ac:dyDescent="0.25">
      <c r="E138" s="42"/>
      <c r="F138" s="42"/>
      <c r="G138" s="42"/>
      <c r="H138" s="42"/>
      <c r="I138" s="42"/>
    </row>
    <row r="139" spans="5:9" x14ac:dyDescent="0.25">
      <c r="E139" s="42"/>
      <c r="F139" s="42"/>
      <c r="G139" s="42"/>
      <c r="H139" s="42"/>
      <c r="I139" s="42"/>
    </row>
    <row r="140" spans="5:9" x14ac:dyDescent="0.25">
      <c r="E140" s="42"/>
      <c r="F140" s="42"/>
      <c r="G140" s="42"/>
      <c r="H140" s="42"/>
      <c r="I140" s="42"/>
    </row>
    <row r="141" spans="5:9" x14ac:dyDescent="0.25">
      <c r="I141" s="42"/>
    </row>
    <row r="142" spans="5:9" x14ac:dyDescent="0.25">
      <c r="I142" s="42"/>
    </row>
    <row r="143" spans="5:9" x14ac:dyDescent="0.25">
      <c r="I143" s="42"/>
    </row>
    <row r="144" spans="5:9" x14ac:dyDescent="0.25">
      <c r="I144" s="42"/>
    </row>
    <row r="145" spans="3:9" x14ac:dyDescent="0.25">
      <c r="I145" s="42"/>
    </row>
    <row r="146" spans="3:9" x14ac:dyDescent="0.25">
      <c r="C146" s="42"/>
      <c r="D146" s="42"/>
      <c r="E146" s="42"/>
      <c r="F146" s="42"/>
      <c r="G146" s="42"/>
      <c r="H146" s="42"/>
      <c r="I146" s="42"/>
    </row>
  </sheetData>
  <hyperlinks>
    <hyperlink ref="A1" location="Main!A1" display="Main"/>
    <hyperlink ref="C6" r:id="rId1"/>
  </hyperlinks>
  <pageMargins left="0.7" right="0.7" top="0.75" bottom="0.75" header="0.3" footer="0.3"/>
  <pageSetup paperSize="9" orientation="portrait" verticalDpi="0"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zoomScale="110" zoomScaleNormal="110" workbookViewId="0">
      <pane ySplit="1" topLeftCell="A2" activePane="bottomLeft" state="frozen"/>
      <selection pane="bottomLeft" activeCell="G31" sqref="G31"/>
    </sheetView>
  </sheetViews>
  <sheetFormatPr defaultRowHeight="15" x14ac:dyDescent="0.25"/>
  <cols>
    <col min="1" max="1" width="9.140625" style="2"/>
    <col min="2" max="2" width="10.5703125" style="2" customWidth="1"/>
    <col min="3" max="4" width="9.140625" style="2"/>
    <col min="5" max="5" width="11.85546875" style="2" bestFit="1" customWidth="1"/>
    <col min="6" max="16384" width="9.140625" style="2"/>
  </cols>
  <sheetData>
    <row r="1" spans="1:7" x14ac:dyDescent="0.25">
      <c r="A1" s="16" t="s">
        <v>6</v>
      </c>
      <c r="B1" s="18" t="s">
        <v>75</v>
      </c>
      <c r="C1" s="19" t="s">
        <v>23</v>
      </c>
      <c r="D1" s="19" t="s">
        <v>22</v>
      </c>
      <c r="E1" s="19" t="s">
        <v>26</v>
      </c>
      <c r="F1" s="19" t="s">
        <v>25</v>
      </c>
      <c r="G1" s="19" t="s">
        <v>24</v>
      </c>
    </row>
    <row r="2" spans="1:7" x14ac:dyDescent="0.25">
      <c r="A2" s="17"/>
      <c r="C2" s="17"/>
      <c r="D2" s="17"/>
      <c r="E2" s="19"/>
      <c r="F2" s="17"/>
      <c r="G2" s="17"/>
    </row>
    <row r="3" spans="1:7" x14ac:dyDescent="0.25">
      <c r="E3" s="18" t="s">
        <v>27</v>
      </c>
      <c r="F3" s="2">
        <v>1</v>
      </c>
      <c r="G3" s="2" t="s">
        <v>28</v>
      </c>
    </row>
    <row r="4" spans="1:7" x14ac:dyDescent="0.25">
      <c r="G4" s="2" t="s">
        <v>29</v>
      </c>
    </row>
    <row r="5" spans="1:7" x14ac:dyDescent="0.25">
      <c r="G5" s="2" t="s">
        <v>30</v>
      </c>
    </row>
    <row r="6" spans="1:7" x14ac:dyDescent="0.25">
      <c r="F6" s="2">
        <f>+F3+1</f>
        <v>2</v>
      </c>
      <c r="G6" s="2" t="s">
        <v>31</v>
      </c>
    </row>
    <row r="7" spans="1:7" x14ac:dyDescent="0.25">
      <c r="G7" s="2" t="s">
        <v>32</v>
      </c>
    </row>
    <row r="8" spans="1:7" x14ac:dyDescent="0.25">
      <c r="G8" s="2" t="s">
        <v>33</v>
      </c>
    </row>
    <row r="9" spans="1:7" x14ac:dyDescent="0.25">
      <c r="F9" s="2">
        <f>+F6+1</f>
        <v>3</v>
      </c>
      <c r="G9" s="2" t="s">
        <v>34</v>
      </c>
    </row>
    <row r="10" spans="1:7" x14ac:dyDescent="0.25">
      <c r="G10" s="2" t="s">
        <v>35</v>
      </c>
    </row>
    <row r="11" spans="1:7" x14ac:dyDescent="0.25">
      <c r="G11" s="2" t="s">
        <v>36</v>
      </c>
    </row>
    <row r="12" spans="1:7" x14ac:dyDescent="0.25">
      <c r="F12" s="2">
        <f>+F9+1</f>
        <v>4</v>
      </c>
      <c r="G12" s="2" t="s">
        <v>37</v>
      </c>
    </row>
    <row r="13" spans="1:7" x14ac:dyDescent="0.25">
      <c r="G13" s="2" t="s">
        <v>38</v>
      </c>
    </row>
    <row r="14" spans="1:7" x14ac:dyDescent="0.25">
      <c r="G14" s="2" t="s">
        <v>39</v>
      </c>
    </row>
    <row r="15" spans="1:7" x14ac:dyDescent="0.25">
      <c r="F15" s="2">
        <f>+F12+1</f>
        <v>5</v>
      </c>
      <c r="G15" s="2" t="s">
        <v>40</v>
      </c>
    </row>
    <row r="16" spans="1:7" x14ac:dyDescent="0.25">
      <c r="G16" s="2" t="s">
        <v>41</v>
      </c>
    </row>
    <row r="17" spans="2:7" x14ac:dyDescent="0.25">
      <c r="G17" s="2" t="s">
        <v>42</v>
      </c>
    </row>
    <row r="18" spans="2:7" x14ac:dyDescent="0.25">
      <c r="F18" s="2">
        <f>+F15+1</f>
        <v>6</v>
      </c>
      <c r="G18" s="2" t="s">
        <v>43</v>
      </c>
    </row>
    <row r="19" spans="2:7" x14ac:dyDescent="0.25">
      <c r="G19" s="2" t="s">
        <v>44</v>
      </c>
    </row>
    <row r="20" spans="2:7" x14ac:dyDescent="0.25">
      <c r="G20" s="2" t="s">
        <v>45</v>
      </c>
    </row>
    <row r="21" spans="2:7" x14ac:dyDescent="0.25">
      <c r="F21" s="2">
        <f>+F18+1</f>
        <v>7</v>
      </c>
      <c r="G21" s="2" t="s">
        <v>46</v>
      </c>
    </row>
    <row r="22" spans="2:7" x14ac:dyDescent="0.25">
      <c r="G22" s="2" t="s">
        <v>47</v>
      </c>
    </row>
    <row r="23" spans="2:7" x14ac:dyDescent="0.25">
      <c r="F23" s="2">
        <f>+F21+1</f>
        <v>8</v>
      </c>
      <c r="G23" s="2" t="s">
        <v>48</v>
      </c>
    </row>
    <row r="24" spans="2:7" x14ac:dyDescent="0.25">
      <c r="G24" s="2" t="s">
        <v>49</v>
      </c>
    </row>
    <row r="25" spans="2:7" x14ac:dyDescent="0.25">
      <c r="F25" s="2">
        <f>+F23+1</f>
        <v>9</v>
      </c>
      <c r="G25" s="2" t="s">
        <v>50</v>
      </c>
    </row>
    <row r="26" spans="2:7" x14ac:dyDescent="0.25">
      <c r="G26" s="2" t="s">
        <v>51</v>
      </c>
    </row>
    <row r="27" spans="2:7" x14ac:dyDescent="0.25">
      <c r="F27" s="2">
        <f>+F25+1</f>
        <v>10</v>
      </c>
      <c r="G27" s="2" t="s">
        <v>52</v>
      </c>
    </row>
    <row r="28" spans="2:7" x14ac:dyDescent="0.25">
      <c r="G28" s="2" t="s">
        <v>53</v>
      </c>
    </row>
    <row r="29" spans="2:7" x14ac:dyDescent="0.25">
      <c r="F29" s="2">
        <f>+F27+1</f>
        <v>11</v>
      </c>
      <c r="G29" s="2" t="s">
        <v>52</v>
      </c>
    </row>
    <row r="30" spans="2:7" x14ac:dyDescent="0.25">
      <c r="G30" s="2" t="s">
        <v>54</v>
      </c>
    </row>
    <row r="31" spans="2:7" x14ac:dyDescent="0.25">
      <c r="B31" s="2" t="s">
        <v>76</v>
      </c>
      <c r="F31" s="20">
        <f>+F29+1</f>
        <v>12</v>
      </c>
      <c r="G31" s="16" t="s">
        <v>55</v>
      </c>
    </row>
    <row r="32" spans="2:7" x14ac:dyDescent="0.25">
      <c r="G32" s="2" t="s">
        <v>56</v>
      </c>
    </row>
    <row r="33" spans="2:7" x14ac:dyDescent="0.25">
      <c r="G33" s="2" t="s">
        <v>57</v>
      </c>
    </row>
    <row r="34" spans="2:7" x14ac:dyDescent="0.25">
      <c r="F34" s="2">
        <f>+F31+1</f>
        <v>13</v>
      </c>
      <c r="G34" s="2" t="s">
        <v>58</v>
      </c>
    </row>
    <row r="35" spans="2:7" x14ac:dyDescent="0.25">
      <c r="G35" s="2" t="s">
        <v>59</v>
      </c>
    </row>
    <row r="36" spans="2:7" x14ac:dyDescent="0.25">
      <c r="G36" s="2" t="s">
        <v>60</v>
      </c>
    </row>
    <row r="37" spans="2:7" x14ac:dyDescent="0.25">
      <c r="F37" s="2">
        <f>+F34+1</f>
        <v>14</v>
      </c>
      <c r="G37" s="2" t="s">
        <v>61</v>
      </c>
    </row>
    <row r="38" spans="2:7" x14ac:dyDescent="0.25">
      <c r="G38" s="2" t="s">
        <v>62</v>
      </c>
    </row>
    <row r="39" spans="2:7" x14ac:dyDescent="0.25">
      <c r="G39" s="2" t="s">
        <v>63</v>
      </c>
    </row>
    <row r="40" spans="2:7" x14ac:dyDescent="0.25">
      <c r="F40" s="2">
        <f>+F37+1</f>
        <v>15</v>
      </c>
      <c r="G40" s="2" t="s">
        <v>64</v>
      </c>
    </row>
    <row r="41" spans="2:7" x14ac:dyDescent="0.25">
      <c r="G41" s="2" t="s">
        <v>65</v>
      </c>
    </row>
    <row r="42" spans="2:7" x14ac:dyDescent="0.25">
      <c r="F42" s="2">
        <f>+F40+1</f>
        <v>16</v>
      </c>
      <c r="G42" s="2" t="s">
        <v>66</v>
      </c>
    </row>
    <row r="43" spans="2:7" x14ac:dyDescent="0.25">
      <c r="G43" s="2" t="s">
        <v>67</v>
      </c>
    </row>
    <row r="44" spans="2:7" x14ac:dyDescent="0.25">
      <c r="G44" s="2" t="s">
        <v>68</v>
      </c>
    </row>
    <row r="45" spans="2:7" x14ac:dyDescent="0.25">
      <c r="F45" s="2">
        <f>+F42+1</f>
        <v>17</v>
      </c>
      <c r="G45" s="2" t="s">
        <v>69</v>
      </c>
    </row>
    <row r="46" spans="2:7" x14ac:dyDescent="0.25">
      <c r="G46" s="2" t="s">
        <v>70</v>
      </c>
    </row>
    <row r="47" spans="2:7" x14ac:dyDescent="0.25">
      <c r="B47" s="1" t="s">
        <v>106</v>
      </c>
      <c r="E47" s="2" t="s">
        <v>105</v>
      </c>
      <c r="F47" s="2">
        <v>18</v>
      </c>
      <c r="G47" s="2" t="s">
        <v>104</v>
      </c>
    </row>
  </sheetData>
  <hyperlinks>
    <hyperlink ref="A1" location="Main!A1" display="Main"/>
    <hyperlink ref="G31" r:id="rId1"/>
    <hyperlink ref="B47"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D8" sqref="D8"/>
    </sheetView>
  </sheetViews>
  <sheetFormatPr defaultRowHeight="15" x14ac:dyDescent="0.25"/>
  <cols>
    <col min="1" max="1" width="5.42578125" bestFit="1" customWidth="1"/>
  </cols>
  <sheetData>
    <row r="1" spans="1:1" x14ac:dyDescent="0.25">
      <c r="A1" s="1" t="s">
        <v>6</v>
      </c>
    </row>
  </sheetData>
  <hyperlinks>
    <hyperlink ref="A1" location="Main!A1" display="Ma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Model</vt:lpstr>
      <vt:lpstr>PTI-125</vt:lpstr>
      <vt:lpstr>Literature</vt:lpstr>
      <vt:lpstr>Analyst Consnsus </vt:lpstr>
    </vt:vector>
  </TitlesOfParts>
  <Company>Frankfurt School of Finance and Management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Tarik Asaad</dc:creator>
  <cp:lastModifiedBy>Tarik Asaad</cp:lastModifiedBy>
  <dcterms:created xsi:type="dcterms:W3CDTF">2024-09-17T20:38:03Z</dcterms:created>
  <dcterms:modified xsi:type="dcterms:W3CDTF">2024-09-24T22:59:30Z</dcterms:modified>
</cp:coreProperties>
</file>