
<file path=[Content_Types].xml><?xml version="1.0" encoding="utf-8"?>
<Types xmlns="http://schemas.openxmlformats.org/package/2006/content-type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lburg\Desktop\BBIO - BridgeBio Pharma Inc\"/>
    </mc:Choice>
  </mc:AlternateContent>
  <xr:revisionPtr revIDLastSave="0" documentId="13_ncr:1_{81EC34B3-FA34-44B9-BC46-32CC9FB1DD21}" xr6:coauthVersionLast="47" xr6:coauthVersionMax="47" xr10:uidLastSave="{00000000-0000-0000-0000-000000000000}"/>
  <bookViews>
    <workbookView xWindow="1410" yWindow="150" windowWidth="27000" windowHeight="14370" firstSheet="6" activeTab="13" xr2:uid="{DE958FDE-4922-4801-A8E1-8ED62F036BF9}"/>
  </bookViews>
  <sheets>
    <sheet name="Main" sheetId="1" r:id="rId1"/>
    <sheet name="Model" sheetId="2" r:id="rId2"/>
    <sheet name="Literature" sheetId="3" r:id="rId3"/>
    <sheet name="Peers" sheetId="14" r:id="rId4"/>
    <sheet name="AAV gene therapy (2)" sheetId="13" r:id="rId5"/>
    <sheet name="AAV gene therapy  (1)" sheetId="12" r:id="rId6"/>
    <sheet name="BBP-821" sheetId="11" r:id="rId7"/>
    <sheet name="BBP-631" sheetId="10" r:id="rId8"/>
    <sheet name="BBP-954" sheetId="9" r:id="rId9"/>
    <sheet name="BBP-398" sheetId="8" r:id="rId10"/>
    <sheet name="Low-dose infigratinib" sheetId="7" r:id="rId11"/>
    <sheet name="BBP-418" sheetId="6" r:id="rId12"/>
    <sheet name="Encaleret" sheetId="5" r:id="rId13"/>
    <sheet name="Acoramidis" sheetId="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3" l="1"/>
  <c r="E77" i="3"/>
  <c r="E75" i="3"/>
  <c r="E73" i="3"/>
  <c r="E71" i="3"/>
  <c r="E69" i="3"/>
  <c r="E64" i="3"/>
  <c r="E62" i="3"/>
  <c r="E60" i="3"/>
  <c r="E58" i="3"/>
  <c r="E56" i="3"/>
  <c r="E54" i="3"/>
  <c r="E52" i="3"/>
  <c r="E50" i="3"/>
  <c r="E48" i="3"/>
  <c r="E46" i="3"/>
  <c r="E44" i="3"/>
  <c r="E42" i="3"/>
  <c r="E40" i="3"/>
  <c r="E38" i="3"/>
  <c r="E36" i="3"/>
  <c r="E34" i="3"/>
  <c r="E32" i="3"/>
  <c r="E30" i="3"/>
  <c r="E28" i="3"/>
  <c r="E23" i="3"/>
  <c r="E21" i="3"/>
  <c r="E19" i="3"/>
  <c r="E17" i="3"/>
  <c r="E15" i="3"/>
  <c r="E13" i="3"/>
  <c r="E11" i="3"/>
  <c r="E9" i="3"/>
  <c r="E7" i="3"/>
  <c r="E5" i="3"/>
  <c r="K17" i="2"/>
  <c r="K13" i="2"/>
  <c r="K12" i="2"/>
  <c r="K9" i="2"/>
  <c r="K8" i="2"/>
  <c r="K7" i="2"/>
  <c r="K5" i="2"/>
  <c r="K4" i="2"/>
  <c r="L10" i="2"/>
  <c r="J10" i="2"/>
  <c r="I10" i="2"/>
  <c r="H10" i="2"/>
  <c r="G10" i="2"/>
  <c r="F10" i="2"/>
  <c r="L6" i="2"/>
  <c r="J6" i="2"/>
  <c r="I6" i="2"/>
  <c r="H6" i="2"/>
  <c r="G6" i="2"/>
  <c r="G11" i="2" s="1"/>
  <c r="G18" i="2" s="1"/>
  <c r="G19" i="2" s="1"/>
  <c r="F6" i="2"/>
  <c r="F11" i="2" s="1"/>
  <c r="M6" i="2"/>
  <c r="M11" i="2" s="1"/>
  <c r="M18" i="2" s="1"/>
  <c r="M19" i="2" s="1"/>
  <c r="M10" i="2"/>
  <c r="J8" i="1"/>
  <c r="J7" i="1"/>
  <c r="J6" i="1"/>
  <c r="K10" i="2" l="1"/>
  <c r="K6" i="2"/>
  <c r="F18" i="2"/>
  <c r="F19" i="2" s="1"/>
  <c r="J11" i="2"/>
  <c r="J18" i="2" s="1"/>
  <c r="J19" i="2" s="1"/>
  <c r="H11" i="2"/>
  <c r="H18" i="2" s="1"/>
  <c r="H19" i="2" s="1"/>
  <c r="L11" i="2"/>
  <c r="L18" i="2" s="1"/>
  <c r="L19" i="2" s="1"/>
  <c r="I11" i="2"/>
  <c r="I18" i="2" s="1"/>
  <c r="I19" i="2" s="1"/>
  <c r="J9" i="1"/>
  <c r="K11" i="2" l="1"/>
  <c r="K18" i="2"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tc={BDF0DD79-E430-475E-958E-FA26BE9B8D99}</author>
  </authors>
  <commentList>
    <comment ref="C6" authorId="0" shapeId="0" xr:uid="{BDF0DD79-E430-475E-958E-FA26BE9B8D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Autosomal dominant hypocalcemia type 1</t>
      </text>
    </comment>
  </commentList>
</comments>
</file>

<file path=xl/sharedStrings.xml><?xml version="1.0" encoding="utf-8"?>
<sst xmlns="http://schemas.openxmlformats.org/spreadsheetml/2006/main" count="234" uniqueCount="198">
  <si>
    <t>Name</t>
  </si>
  <si>
    <t>Indication</t>
  </si>
  <si>
    <t>Economics</t>
  </si>
  <si>
    <t>Mechanism</t>
  </si>
  <si>
    <t>IP</t>
  </si>
  <si>
    <t>Price</t>
  </si>
  <si>
    <t>Shares</t>
  </si>
  <si>
    <t>MC</t>
  </si>
  <si>
    <t>Cash</t>
  </si>
  <si>
    <t>Debt</t>
  </si>
  <si>
    <t>EV</t>
  </si>
  <si>
    <t>Phase</t>
  </si>
  <si>
    <t>Acoramidis</t>
  </si>
  <si>
    <t>Encaleret</t>
  </si>
  <si>
    <t>BBP-418</t>
  </si>
  <si>
    <t>Low-dose infigratinib</t>
  </si>
  <si>
    <t>PC</t>
  </si>
  <si>
    <t>BBP-398</t>
  </si>
  <si>
    <t>BBP-954</t>
  </si>
  <si>
    <t>BBP-631</t>
  </si>
  <si>
    <t>BBP-812</t>
  </si>
  <si>
    <t>Main</t>
  </si>
  <si>
    <t xml:space="preserve">Name </t>
  </si>
  <si>
    <t xml:space="preserve">Generic </t>
  </si>
  <si>
    <t>AG10</t>
  </si>
  <si>
    <t>MOA</t>
  </si>
  <si>
    <t>ATTR-CM, ATTR-PN</t>
  </si>
  <si>
    <t xml:space="preserve">ADH type 1 </t>
  </si>
  <si>
    <t xml:space="preserve">small molecule </t>
  </si>
  <si>
    <t>Generic</t>
  </si>
  <si>
    <t>LGMD2l/R9</t>
  </si>
  <si>
    <t>BBP-418 has the potential to be the first oral therapy indicated for LGMD2I/R9, which is developed to supply supraphysiological levels of a substrate upstream of the mutant FKRP enzyme, helping to drive residual activity of the enzyme to glycosylate alpha-dystroglycan (αDG). Based on recent interactions with the U.S. FDA, BridgeBio believes there is potential to file for Accelerated Approval. BBP-418 has received Rare Pediatric Disease Designation, Fast Track Designation, and Orphan Drug Designation for the treatment of LGMD2I/R9 from the U.S. FDA and Orphan Drug Designation for LGMD from the European Medicines Agency.</t>
  </si>
  <si>
    <t>Achondroplasia</t>
  </si>
  <si>
    <t>Infigratinib is an oral small molecule in development for the treatment of FGFR-driven conditions, including achondroplasia, a bone growth disorder in children. Overactivating FGFR3 mutations drive downstream MAPK and STAT1 signaling that aberrates growth plate development, thereby causing disproportionate short stature and serious health complications stemming from cranial and spinal issues. Low dose infigratinib has the potential to help children due to its direct inhibition of the mutant FGFR3 receptor. BridgeBio initiated PROPEL 3, a Phase 3 clinical trial studying the efficacy and safety of infigratinib in children with achondroplasia. Both the U.S. FDA and the EU EMA indicated the trial design for PROPEL 3 would be acceptable as a registrational study to support a marketing application for the treatment of children with achondroplasia.</t>
  </si>
  <si>
    <t>Mian</t>
  </si>
  <si>
    <t>BBP-398 is a SHP2 inhibitor that is being developed for difficult-to-treat cancers. SHP2, encoded by the PTPN11 gene, links growth factor signaling with the downstream RAS/ERK/MAPK pathway to regulate cell growth and division. Over-activity of this pathway, often driven by distinct gene mutations, causes or contributes to many human cancers. Inhibiting SHP2 offers a new approach to treat tumors relying on this pathway. SHP2 also suppresses T-cell activity against growing tumors through regulation of the adaptive immune response. SHP2 inhibition may relieve this negative effect, enhancing the patient's immune response to fight cancer proliferation. BridgeBio is currently advancing its Phase 1 clinical trial in patients with solid tumors driven by mutations in the MAPK signaling pathway, including RAS and receptor tyrosine kinase genes. In May 2022, BridgeBio entered an exclusive license with Bristol Myers Squibb to develop and commercialize BBP-398 in oncology worldwide, except for in mainland China and other Asian markets, which are part of BridgeBio’s separate strategic collaboration with LianBio announced in 2020. Additionally, BridgeBio has a non-exclusive clinical collaboration and supply agreement with Amgen to evaluate the combination of BBP-398 with LUMAKRAS® (sotorasib) in patients with advanced solid tumors with the KRAS G12C mutation. BridgeBio is currently advancing its Phase 1/2 clinical trial in patients with solid tumors with a KRAS G12C mutation. The US FDA also granted Fast Track designation for the investigation of BBP-398 in combination with LUMAKRAS for adult patients with previously treated, KRAS G12C-mutated, metastatic NSCLC.</t>
  </si>
  <si>
    <t>MAPK/RAS driven cancer</t>
  </si>
  <si>
    <t>Multiple tumors</t>
  </si>
  <si>
    <t>GPX4 neutralizes toxic free radicals at the lipid membrane, protecting cells from death by ferroptosis. BridgeBio is developing covalent inhibitors of GPX4 designed to induce ferroptosis in cancer cells. BridgeBio has entered into a strategic collaboration with Helsinn to co-develop and co-commercialize a potentially first-in-class inhibitor designed to target glutathione peroxidase 4 (GPX4) with the hope of providing an effective new therapy for patients with difficult-to-treat tumors. Our approach has demonstrated monotherapy activity, reducing tumor volume in a mouse xenograft model of renal cell carcinoma. Recent high profile publications provide preclinical in vivo rationale for monotherapy and combinations with immuno-oncology agents, kinase inhibitors, and chemotherapy. Optimization of oral lead compounds is ongoing.</t>
  </si>
  <si>
    <t>CAH</t>
  </si>
  <si>
    <t>BBP-631 is an investigational adeno-associated virus (AAV) gene therapy to treat CAH due to 21-hydroxylase deficiency at its source. BBP-631 is designed to deliver a functional copy of the 21-hydroxylase gene and has been shown through multiple animal studies to result in efficient and persistent delivery to the adrenal gland, where hormones are naturally made. If successful, we hope to restore the body’s hormone and steroid balance by enabling people with CAH to make their own cortisol and aldosterone — something that is not possible with any treatment on the market or currently in clinical trials for CAH. BridgeBio believes a gene therapy has the potential to restore the delicate balance of hormone production that is dysregulated in this disease.</t>
  </si>
  <si>
    <t>BBP-812 is an investigational adeno-associated virus (AAV) gene therapy for Canavan disease, which begins in infancy and progresses rapidly to severe neuromuscular symptoms and early mortality. Using AAV gene therapy, BridgeBio seeks to deliver functional copies of the ASPA gene throughout the body and into the brain, correcting the disease. To date, results have shown promising pharmacodynamic, tolerability and preliminary functional efficacy.</t>
  </si>
  <si>
    <t>Canavan Disease</t>
  </si>
  <si>
    <t>TSC 1/2</t>
  </si>
  <si>
    <t>Cystinuria</t>
  </si>
  <si>
    <t>AAV gene therapy  (1)</t>
  </si>
  <si>
    <t>AAV gene therapy (2)</t>
  </si>
  <si>
    <t>Tuberous sclerosis complex (TSC) is a genetic disease caused by a mutation in either the TSC1 or TSC2 gene. TSC encompasses significant symptoms across multiple organs, including refractory seizures. BBP-821 and BBP-822 are investigational adeno-associated virus (AAV) gene therapies to treat TSC due to a mutation in the TSC1 gene or the TSC2 gene. The AAV gene therapy is designed to deliver, through systemic administration, a functional copy of the TSC1 or TSC2 gene, and has shown through multiple animal studies to result in efficient and persistent delivery to the brain. If successful, the goal is to restore a working copy of the aberrant gene to the central nervous system, enabling people with mutations in those genes to make functional proteins, something that is not possible with any treatment on the market or currently in clinical trials for TSC1 or TSC2. IND submission is expected in 2025.</t>
  </si>
  <si>
    <t>Cystinuria is a renal disease characterized by severe kidney stones and is caused by mutations in either of two solute carrier genes- SLC3A1 or SLC7A9. BridgeBio is developing an investigational adeno-associated virus (AAV) gene therapy to potentially deliver a functional copy of the SLC3A1 gene directly to the cells of the kidney involved in amino acid reabsorption via the transport complex. If successful, BridgeBio hopes to restore the kidney’s ability to form a functional amino acid transport system, thereby correcting the hyperexcretion of urinary cystine that causes stone formation in cystinuria. There are currently no approved therapies for cystinuria other than limiting sodium and protein intake.</t>
  </si>
  <si>
    <t>Revenue</t>
  </si>
  <si>
    <t>COGS</t>
  </si>
  <si>
    <t>III</t>
  </si>
  <si>
    <t>I</t>
  </si>
  <si>
    <t>Q224</t>
  </si>
  <si>
    <t xml:space="preserve">USD in thousands </t>
  </si>
  <si>
    <t>Q124</t>
  </si>
  <si>
    <t>Q423</t>
  </si>
  <si>
    <t>Q323</t>
  </si>
  <si>
    <t>Q223</t>
  </si>
  <si>
    <t>Q123</t>
  </si>
  <si>
    <t>R&amp;D</t>
  </si>
  <si>
    <t>S,G&amp;A</t>
  </si>
  <si>
    <t xml:space="preserve">Restructuring </t>
  </si>
  <si>
    <t>OpEx</t>
  </si>
  <si>
    <t>OpInc (Loss)</t>
  </si>
  <si>
    <t>interest income</t>
  </si>
  <si>
    <t>intereset expense</t>
  </si>
  <si>
    <t>Gain (deconsolidation of a subsidiary)</t>
  </si>
  <si>
    <t>extinguishment of debt</t>
  </si>
  <si>
    <t xml:space="preserve">Net loss from equity method investment </t>
  </si>
  <si>
    <t>Other income (expense), net</t>
  </si>
  <si>
    <t xml:space="preserve">Net Loss   </t>
  </si>
  <si>
    <t>EPS</t>
  </si>
  <si>
    <t xml:space="preserve">Shares Outsstanding </t>
  </si>
  <si>
    <t xml:space="preserve">Gross Profit </t>
  </si>
  <si>
    <t>Q422</t>
  </si>
  <si>
    <t>Q322</t>
  </si>
  <si>
    <t xml:space="preserve">search term </t>
  </si>
  <si>
    <t>index</t>
  </si>
  <si>
    <t>name</t>
  </si>
  <si>
    <t xml:space="preserve">read </t>
  </si>
  <si>
    <t>importance</t>
  </si>
  <si>
    <t>PMID</t>
  </si>
  <si>
    <t>"Acoramidis"</t>
  </si>
  <si>
    <t>Efficacy and Safety of Acoramidis in Transthyretin Amyloid Cardiomyopathy.</t>
  </si>
  <si>
    <t>Gillmore JD, Judge DP, Cappelli F, Fontana M, Garcia-Pavia P, Gibbs S, Grogan M, Hanna M, Hoffman J, Masri A, Maurer MS, Nativi-Nicolau J, Obici L, Poulsen SH, Rockhold F, Shah KB, Soman P, Garg J, Chiswell K, Xu H, Cao X, Lystig T, Sinha U, Fox JC; ATTRibute-CM Investigators.N Engl J Med. 2024 Jan 11;390(2):132-142. doi: 10.1056/NEJMoa2305434.PMID: 38197816 Clinical Trial.</t>
  </si>
  <si>
    <t>Acoramidis in Transthyretin Amyloid Cardiomyopathy.</t>
  </si>
  <si>
    <t>Groothof D, Nienhuis HLA, Bakker SJL.N Engl J Med. 2024 Apr 11;390(14):1346. doi: 10.1056/NEJMc2401669.PMID: 38598812 No abstract available.</t>
  </si>
  <si>
    <t>Verbeeck J, De Backer M, Buyse M.N Engl J Med. 2024 Apr 11;390(14):1345-1346. doi: 10.1056/NEJMc2401669.PMID: 38598811 No abstract available.</t>
  </si>
  <si>
    <t>Acoramidis in Transthyretin Amyloid Cardiomyopathy. Reply.</t>
  </si>
  <si>
    <t>Gillmore JD, Lystig T, Fox JC.N Engl J Med. 2024 Apr 11;390(14):1346-1347. doi: 10.1056/NEJMc2401669.PMID: 38598813 No abstract available.</t>
  </si>
  <si>
    <t>The treatment of amyloidosis is being refined.</t>
  </si>
  <si>
    <t>Cantone A, Sanguettoli F, Dal Passo B, Serenelli M, Rapezzi C.Eur Heart J Suppl. 2022 Nov 12;24(Suppl I):I131-I138. doi: 10.1093/eurheartjsupp/suac104. eCollection 2022 Nov.PMID: 36380794 Free PMC article.</t>
  </si>
  <si>
    <t>Treatment of transthyretin cardiac amyloidosis.</t>
  </si>
  <si>
    <t>Bampatsias D, Wardhere A, Maurer MS.Curr Opin Cardiol. 2024 Sep 1;39(5):407-416. doi: 10.1097/HCO.0000000000001156. Epub 2024 Apr 19.PMID: 38652263 Review.</t>
  </si>
  <si>
    <t>Overview of Current and Emerging Therapies for Amyloid Transthyretin Cardiomyopathy.</t>
  </si>
  <si>
    <t>Maurer MS.Am J Cardiol. 2022 Dec;185 Suppl 1:S23-S34. doi: 10.1016/j.amjcard.2022.10.014. Epub 2022 Nov 10.PMID: 36371281</t>
  </si>
  <si>
    <t>Oral Therapy for the Treatment of Transthyretin-Related Amyloid Cardiomyopathy.</t>
  </si>
  <si>
    <t>Nuvolone M, Girelli M, Merlini G.Int J Mol Sci. 2022 Dec 18;23(24):16145. doi: 10.3390/ijms232416145.PMID: 36555787 Free PMC article. Review.</t>
  </si>
  <si>
    <t>Evolution of Disease-modifying Therapy for Transthyretin Cardiac Amyloidosis.</t>
  </si>
  <si>
    <t>Ioannou A.Heart Int. 2024 Jun 27;18(1):30-37. doi: 10.17925/HI.2024.18.1.5. eCollection 2024.PMID: 39006464 Free PMC article. Review.</t>
  </si>
  <si>
    <t>Recent advances in the diagnostic methods and therapeutic strategies of transthyretin cardiac amyloidosis.</t>
  </si>
  <si>
    <t>Kourek C, Briasoulis A, Magouliotis DE, Georgoulias P, Giamouzis G, Triposkiadis F, Skoularigis J, Xanthopoulos A.World J Cardiol. 2024 Jul 26;16(7):370-379. doi: 10.4330/wjc.v16.i7.370.PMID: 39086890 Free PMC article.</t>
  </si>
  <si>
    <t>Pharmacological Management of Transthyretin Amyloid Cardiomyopathy: A scoping review.</t>
  </si>
  <si>
    <t>Rehman S, Masthan SS, Ibrahim R, Pham HN, Hassan D, Ahmad F, Asif MS, Safdar A, Anwar Z, Raza S, William P.Eur Heart J Cardiovasc Pharmacother. 2024 Jun 3:pvae044. doi: 10.1093/ehjcvp/pvae044. Online ahead of print.PMID: 38830793</t>
  </si>
  <si>
    <t>"ATTR-CM" (only 2024)</t>
  </si>
  <si>
    <t>Transthyretin Amyloid Cardiomyopathy (ATTR-CM).</t>
  </si>
  <si>
    <t>Jain A, Zahra F.2023 Apr 27. In: StatPearls [Internet]. Treasure Island (FL): StatPearls Publishing; 2024 Jan–.PMID: 34662045 Free Books &amp; Documents.</t>
  </si>
  <si>
    <t>Tafamidis.</t>
  </si>
  <si>
    <t>Verma B, Patel P.2023 May 29. In: StatPearls [Internet]. Treasure Island (FL): StatPearls Publishing; 2024 Jan–.PMID: 34662022 Free Books &amp; Documents.</t>
  </si>
  <si>
    <t>Cost-effectiveness of systematic screening and treatment of transthyretin amyloid cardiomyopathy (ATTR-CM) in patients with heart failure with preserved ejection fraction (HFpEF) in United States.</t>
  </si>
  <si>
    <t>Lau ATC, DiDomenico RJ, Kim K.Int J Cardiol. 2024 Mar 1;398:131598. doi: 10.1016/j.ijcard.2023.131598. Epub 2023 Nov 17.PMID: 37979789 Review.</t>
  </si>
  <si>
    <t>Six-minute walk test as clinical end point in cardiomyopathy clinical trials, including ATTR-CM: a systematic literature review.</t>
  </si>
  <si>
    <t>Nativi-Nicolau J, Yilmaz A, Dasgupta N, Macey R, Cochrane J, Peatman J, Summers C, Luth J, Zolty R.J Comp Eff Res. 2024 Jul;13(7):e230158. doi: 10.57264/cer-2023-0158. Epub 2024 Jun 13.PMID: 38869839 Free PMC article. Review.</t>
  </si>
  <si>
    <t>Tafamidis Efficacy Among Octogenarian Patients in the Phase 3 ATTR-ACT and Ongoing Long-Term Extension Study.</t>
  </si>
  <si>
    <t>Garcia-Pavia P, Sultan MB, Gundapaneni B, Sekijima Y, Perfetto F, Hanna M, Witteles R.JACC Heart Fail. 2024 Jan;12(1):150-160. doi: 10.1016/j.jchf.2023.08.032. Epub 2023 Nov 8.PMID: 37943223 Free article.</t>
  </si>
  <si>
    <t>Best Practices in Nuclear Imaging for the Diagnosis of Transthyretin Amyloid Cardiomyopathy (ATTR-CM) in KSA: The Eagle Eyes of Local Experts.</t>
  </si>
  <si>
    <t>Alqarni A, Aljizeeri A, Bakhsh AM, El-Zeftawy HAM, Farghaly HR, Alqadhi MAM, Algarni M, Asiri ZM, Osman A, Haddadin H, Alayary I, Al-Mallah MH.Diagnostics (Basel). 2024 Jan 18;14(2):212. doi: 10.3390/diagnostics14020212.PMID: 38248088 Free PMC article. Review.</t>
  </si>
  <si>
    <t>Effect of Tafamidis on Cardiac Function in Patients With Transthyretin Amyloid Cardiomyopathy: A Post Hoc Analysis of the ATTR-ACT Randomized Clinical Trial.</t>
  </si>
  <si>
    <t>Shah SJ, Fine N, Garcia-Pavia P, Klein AL, Fernandes F, Weissman NJ, Maurer MS, Boman K, Gundapaneni B, Sultan MB, Elliott P.JAMA Cardiol. 2024 Jan 1;9(1):25-34. doi: 10.1001/jamacardio.2023.4147.PMID: 37966817 Free PMC article. Clinical Trial.</t>
  </si>
  <si>
    <t>Breakthrough advances enhancing care in ATTR amyloid cardiomyopathy.</t>
  </si>
  <si>
    <t>Porcari A, Sinagra G, Gillmore JD, Fontana M, Hawkins PN.Eur J Intern Med. 2024 May;123:29-36. doi: 10.1016/j.ejim.2024.01.001. Epub 2024 Jan 5.PMID: 38184468 Free article. Review.</t>
  </si>
  <si>
    <t>Reduction in 99mTc-DPD myocardial uptake with therapy of ATTR cardiomyopathy.</t>
  </si>
  <si>
    <t>Rettl R, Calabretta R, Duca F, Binder C, Kronberger C, Willixhofer R, Poledniczek M, Donà C, Nitsche C, Beitzke D, Loewe C, Auer-Grumbach M, Bonderman D, Kastl S, Hengstenberg C, Badr Eslam R, Kastner J, Bergler-Klein J, Hacker M, Kammerlander A.Amyloid. 2024 Mar;31(1):42-51. doi: 10.1080/13506129.2023.2247136. Epub 2023 Aug 20.PMID: 37599395</t>
  </si>
  <si>
    <t>Current and Evolving Multimodality Cardiac Imaging in Managing Transthyretin Amyloid Cardiomyopathy.</t>
  </si>
  <si>
    <t>Alwan L, Benz DC, Cuddy SAM, Dobner S, Shiri I, Caobelli F, Bernhard B, Stämpfli SF, Eberli F, Reyes M, Kwong RY, Falk RH, Dorbala S, Gräni C.JACC Cardiovasc Imaging. 2024 Feb;17(2):195-211. doi: 10.1016/j.jcmg.2023.10.010. Epub 2023 Dec 13.PMID: 38099914 Review.</t>
  </si>
  <si>
    <t>Exploring Transthyretin Amyloid Cardiomyopathy: A Comprehensive Review of the Disease and Upcoming Treatments.</t>
  </si>
  <si>
    <t>Jain H, Reddy MMRK, Dey RC, Jain J, Shakhatreh Z, Manandhar S, Neupane P, Waleed MS, Yadav R, Sah BK, Mahawa R.Curr Probl Cardiol. 2024 Jan;49(1 Pt B):102057. doi: 10.1016/j.cpcardiol.2023.102057. Epub 2023 Aug 26.PMID: 37640179 Review.</t>
  </si>
  <si>
    <t>Advances in the diagnosis and treatment of transthyretin amyloid cardiomyopathy.</t>
  </si>
  <si>
    <t>Vaishnav J, Brown E, Sharma K.Prog Cardiovasc Dis. 2024 Jan-Feb;82:113-124. doi: 10.1016/j.pcad.2024.01.013. Epub 2024 Jan 20.PMID: 38246305 Review.</t>
  </si>
  <si>
    <t>Cardiopulmonary Exercise Testing in Evaluating Transthyretin Amyloidosis.</t>
  </si>
  <si>
    <t>Patel RK, Bandera F, Venneri L, Porcari A, Razvi Y, Ioannou A, Chacko L, Martinez-Naharro A, Rauf MU, Knight D, Brown J, Petrie A, Wechalekar A, Whelan C, Lachmann H, Muthurangu V, Guazzi M, Hawkins PN, Gillmore JD, Fontana M.JAMA Cardiol. 2024 Apr 1;9(4):367-376. doi: 10.1001/jamacardio.2024.0022.PMID: 38446436</t>
  </si>
  <si>
    <t>SGLT2 Inhibitor Therapy in Patients With Transthyretin Amyloid Cardiomyopathy.</t>
  </si>
  <si>
    <t>Porcari A, Cappelli F, Nitsche C, Tomasoni D, Sinigiani G, Longhi S, Bordignon L, Masri A, Serenelli M, Urey M, Musumeci B, Cipriani A, Canepa M, Badr-Eslam R, Kronberger C, Chimenti C, Zampieri M, Allegro V, Razvi Y, Patel R, Ioannou A, Rauf MU, Petrie A, Whelan C, Emdin M, Metra M, Merlo M, Sinagra G, Hawkins PN, Solomon SD, Gillmore JD, Fontana M.J Am Coll Cardiol. 2024 Jun 18;83(24):2411-2422. doi: 10.1016/j.jacc.2024.03.429.PMID: 38866445 Free article.</t>
  </si>
  <si>
    <t>Specific Therapy in Transthyretin Amyloid Cardiomyopathy: Future Perspectives Beyond Tafamidis.</t>
  </si>
  <si>
    <t>Saro R, Allegro V, Merlo M, Dore F, Sinagra G, Porcari A.Heart Fail Clin. 2024 Jul;20(3):343-352. doi: 10.1016/j.hfc.2024.03.005. Epub 2024 Apr 4.PMID: 38844305 Review.</t>
  </si>
  <si>
    <t>Musculoskeletal co-morbidities in patients with transthyretin amyloid cardiomyopathy: a systematic review.</t>
  </si>
  <si>
    <t>Formiga F, Baeza LS, Chivite D, Yun S.ESC Heart Fail. 2024 Apr;11(2):662-671. doi: 10.1002/ehf2.14622. Epub 2023 Dec 21.PMID: 38130034 Free PMC article. Review.</t>
  </si>
  <si>
    <t>Tafamidis in the Treatment of ATTR-related Cardiomyopathy: Indications and Grey Zones.</t>
  </si>
  <si>
    <t>Capovilla TM, Lalario A, Rossi M, Porcari A, Aimo A, Limongelli G, Emdin M, Merlo M, Sinagra G.Heart Fail Clin. 2024 Jul;20(3):333-341. doi: 10.1016/j.hfc.2024.03.007. Epub 2024 Apr 12.PMID: 38844304 Review.</t>
  </si>
  <si>
    <t>Exercise Intervention for Patients With Transthyretin Amyloid Cardiomyopathy (EXCITE-ATTR-CM) Pilot Study.</t>
  </si>
  <si>
    <t>Rivera-Theurel F, Oh P, Thavendiranathan P, Laundos R, El-Rayes M, Nugaeva N, Delgado DH.Can J Cardiol. 2024 Mar;40(3):361-363. doi: 10.1016/j.cjca.2023.12.014. Epub 2023 Dec 22.PMID: 38141813 No abstract available.</t>
  </si>
  <si>
    <t>Deep phenotyping of p.(V142I)-associated variant transthyretin amyloid cardiomyopathy: Distinct from wild-type transthyretin amyloidosis?</t>
  </si>
  <si>
    <t>Razvi Y, Ioannou A, Patel RK, Chacko L, Karia N, Riefolo M, Porcari A, Rauf MU, Starr N, Ganesananthan S, Blakeney I, Kaza N, Filisetti S, Bolhuis RE, Rowczenio D, Gilbertson J, Hutt D, Mahmood S, Lachmann HJ, Wechalekar AD, Kotecha T, Knight DS, Coghlan JG, Petrie A, Whelan CJ, Venneri L, Martinez-Naharro A, Hawkins P, Fontana M, Gillmore JD.Eur J Heart Fail. 2024 Feb;26(2):383-393. doi: 10.1002/ejhf.3088. Epub 2024 Jan 28.PMID: 37953725</t>
  </si>
  <si>
    <t> 34662022</t>
  </si>
  <si>
    <t> 38869839</t>
  </si>
  <si>
    <t> 38248088</t>
  </si>
  <si>
    <t> 37966817</t>
  </si>
  <si>
    <t> 38246305</t>
  </si>
  <si>
    <t> 38866445</t>
  </si>
  <si>
    <t> 38844304</t>
  </si>
  <si>
    <t>"AG10 ATTR-CM"</t>
  </si>
  <si>
    <t>Transthyretin Stabilization by AG10 in Symptomatic Transthyretin Amyloid Cardiomyopathy.</t>
  </si>
  <si>
    <t>Judge DP, Heitner SB, Falk RH, Maurer MS, Shah SJ, Witteles RM, Grogan M, Selby VN, Jacoby D, Hanna M, Nativi-Nicolau J, Patel J, Rao S, Sinha U, Turtle CW, Fox JC.J Am Coll Cardiol. 2019 Jul 23;74(3):285-295. doi: 10.1016/j.jacc.2019.03.012. Epub 2019 Mar 15.PMID: 30885685 Free article. Clinical Trial.</t>
  </si>
  <si>
    <t>Therapy of Transthyretin Cardiomyopathy.</t>
  </si>
  <si>
    <t>Gertz MA.J Am Coll Cardiol. 2019 Jul 23;74(3):296-298. doi: 10.1016/j.jacc.2019.05.031.PMID: 31319911 Free article. No abstract available.</t>
  </si>
  <si>
    <t>Transthyretin Amyloid Cardiomyopathy-Current and Future Therapies.</t>
  </si>
  <si>
    <t>Yadav JD, Othee H, Chan KA, Man DC, Belliveau PP, Towle J.Ann Pharmacother. 2021 Dec;55(12):1502-1514. doi: 10.1177/10600280211000351. Epub 2021 Mar 9.PMID: 33685242</t>
  </si>
  <si>
    <t>Gene Editing as the Future of Cardiac Amyloidosis Therapeutics.</t>
  </si>
  <si>
    <t>Sethi Y, Mahtani AU, Khehra N, Padda I, Patel N, Sebastian SA, Malhi G, Kaiwan O, Saith S, Johal G.Curr Probl Cardiol. 2023 Aug;48(8):101741. doi: 10.1016/j.cpcardiol.2023.101741. Epub 2023 Apr 12.PMID: 37059345 Review.</t>
  </si>
  <si>
    <t>Enthalpy-Driven Stabilization of Transthyretin by AG10 Mimics a Naturally Occurring Genetic Variant That Protects from Transthyretin Amyloidosis.</t>
  </si>
  <si>
    <t>Miller M, Pal A, Albusairi W, Joo H, Pappas B, Haque Tuhin MT, Liang D, Jampala R, Liu F, Khan J, Faaij M, Park M, Chan W, Graef I, Zamboni R, Kumar N, Fox J, Sinha U, Alhamadsheh M.J Med Chem. 2018 Sep 13;61(17):7862-7876. doi: 10.1021/acs.jmedchem.8b00817. Epub 2018 Aug 22.PMID: 30133284 Free PMC article.</t>
  </si>
  <si>
    <t>Biochemical and biophysical properties of a rare TTRA81V mutation causing mild transthyretin amyloid cardiomyopathy.</t>
  </si>
  <si>
    <t>Sha Q, Zhang Y, Wang M, Sun J, Zhang Y, Zhang X, Wang N, Liu Y, Liu Y.ESC Heart Fail. 2024 Feb;11(1):112-125. doi: 10.1002/ehf2.14543. Epub 2023 Oct 12.PMID: 37827496 Free PMC article.</t>
  </si>
  <si>
    <t> 37827496</t>
  </si>
  <si>
    <t> 30133284</t>
  </si>
  <si>
    <t>Q222</t>
  </si>
  <si>
    <t>Q122</t>
  </si>
  <si>
    <t>Q420</t>
  </si>
  <si>
    <t>Q320</t>
  </si>
  <si>
    <t>"Encaleret"</t>
  </si>
  <si>
    <t>Efficacy and Safety of Encaleret in Autosomal Dominant Hypocalcemia Type 1.</t>
  </si>
  <si>
    <t>Gafni RI, Hartley IR, Roszko KL, Nemeth EF, Pozo KA, Lombardi E, Sridhar AV, Roberts MS, Fox JC, Collins MT.N Engl J Med. 2023 Sep 28;389(13):1245-1247. doi: 10.1056/NEJMc2302708.PMID: 37754292 Free PMC article. No abstract available.</t>
  </si>
  <si>
    <t>Treatment of Hypoparathyroidism by Re-Establishing the Effects of Parathyroid Hormone.</t>
  </si>
  <si>
    <t>Rejnmark L.Endocrinol Metab (Seoul). 2024 Apr;39(2):262-266. doi: 10.3803/EnM.2024.1916. Epub 2024 Apr 4.PMID: 38572533 Free PMC article. Review.</t>
  </si>
  <si>
    <t>antagonist (calcilytics)</t>
  </si>
  <si>
    <t xml:space="preserve">Indication </t>
  </si>
  <si>
    <t>Autosomal dominant hypocalcemia 1</t>
  </si>
  <si>
    <t xml:space="preserve">About the Drug </t>
  </si>
  <si>
    <t>Encaleret is an investigational small molecule antagonist of the calcium sensing receptor (CaSR) being studied in disorders of calcium homeostasis, including autosomal dominant hypocalcemia type 1 (ADH1). Individuals with ADH1 have gain-of-function</t>
  </si>
  <si>
    <t xml:space="preserve"> mutations in the CaSR, causing low serum calcium and a range of debilitating symptoms. ADH1 may also lead to relatively high levels of calcium in urine, a condition called hypercalciuria, which can result in impaired kidney function and can cause kidney stone formation. </t>
  </si>
  <si>
    <t xml:space="preserve">Encaleret has been administered to approximately 1,300 healthy volunteers and osteoporosis patients, demonstrating tolerability and showing clear modification of ADH1 disease drivers, encouraging our investigation of the compound in ADH1 patients. Encaleret is a potential </t>
  </si>
  <si>
    <t>first-in-class CaSR antagonist for ADH1 and initiated its Phase 3 clinical trial at the end of 2022.</t>
  </si>
  <si>
    <t>Conventional therapy with calcium and active vitamine D increases blood calcium levels but worsens hypercalciuria.</t>
  </si>
  <si>
    <t xml:space="preserve">Clinical Trials </t>
  </si>
  <si>
    <t>CLTX-305, calcilytic</t>
  </si>
  <si>
    <t>"n=13Phase 2b: CLTX-305 Open-label Dose-ranging Study evaluating the Safety, Tolerability, Pharmacodynamics and Pharmacokinetics, and Efficacy of CLTX-305 (Encalerent) in ADH Type 1"</t>
  </si>
  <si>
    <t xml:space="preserve">13 Adults with ADH1 caused by nine different CASR variants </t>
  </si>
  <si>
    <t>study type</t>
  </si>
  <si>
    <t>open-label</t>
  </si>
  <si>
    <t xml:space="preserve">oral </t>
  </si>
  <si>
    <t>×</t>
  </si>
  <si>
    <t>ongoing</t>
  </si>
  <si>
    <t>Transthyretin</t>
  </si>
  <si>
    <t xml:space="preserve">Acoramidis (AG10) is an investigational, orally-administered small molecule designed to potently stabilize tetrameric transthyretin (TTR). Acoramidis was designed to mimic a naturally-occurring variant of the TTR gene (T119M) </t>
  </si>
  <si>
    <t>that is considered a “rescue mutation” due to its ability to prevent or minimize ATTR in individuals carrying pathogenic, or disease-causing, mutations in the TTR gene. BridgeBio submitted its NDA to the U.S. FDA in 2023 with regulatory filings in additional</t>
  </si>
  <si>
    <t xml:space="preserve"> markets to follow in 2024.</t>
  </si>
  <si>
    <t xml:space="preserve">Phase 3: "ATTRibute-CM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</si>
</sst>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0"/>
      <name val="Arial"/>
      <family val="2"/>
    </font>
    <font>
      <sz val="11"/>
      <name val="Aptos Narrow"/>
      <family val="2"/>
      <scheme val="minor"/>
    </font>
    <font>
      <sz val="12"/>
      <color rgb="FF000000"/>
      <name val="Source Sans Pro"/>
      <family val="2"/>
    </font>
    <font>
      <sz val="12"/>
      <color rgb="FF000000"/>
      <name val="Inherit"/>
    </font>
    <font>
      <sz val="10"/>
      <color theme="1"/>
      <name val="Inherit"/>
    </font>
    <font>
      <b/>
      <sz val="11"/>
      <color theme="1"/>
      <name val="Aptos Narrow"/>
      <family val="2"/>
      <scheme val="minor"/>
    </font>
    <font>
      <b/>
      <u/>
      <sz val="11"/>
      <color theme="1"/>
      <name val="Aptos Narrow"/>
      <family val="2"/>
      <scheme val="minor"/>
    </font>
    <font>
      <b/>
      <sz val="12"/>
      <color theme="1"/>
      <name val="Aptos Narrow"/>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3" fontId="2" fillId="0" borderId="0" xfId="0" applyNumberFormat="1" applyFont="1"/>
    <xf numFmtId="3" fontId="0" fillId="0" borderId="0" xfId="0" applyNumberFormat="1"/>
    <xf numFmtId="0" fontId="0" fillId="0" borderId="0" xfId="0" applyAlignment="1">
      <alignment horizontal="center"/>
    </xf>
    <xf numFmtId="0" fontId="1" fillId="0" borderId="0" xfId="1"/>
    <xf numFmtId="0" fontId="4" fillId="0" borderId="0" xfId="0" applyFont="1"/>
    <xf numFmtId="0" fontId="6" fillId="0" borderId="0" xfId="0" applyFont="1" applyAlignment="1">
      <alignment vertical="center"/>
    </xf>
    <xf numFmtId="3" fontId="0" fillId="0" borderId="1" xfId="0" applyNumberFormat="1" applyBorder="1"/>
    <xf numFmtId="3" fontId="0" fillId="0" borderId="2" xfId="0" applyNumberFormat="1" applyBorder="1" applyAlignment="1">
      <alignment horizontal="center"/>
    </xf>
    <xf numFmtId="3" fontId="0" fillId="0" borderId="3" xfId="0" applyNumberFormat="1" applyBorder="1" applyAlignment="1">
      <alignment horizontal="center"/>
    </xf>
    <xf numFmtId="3" fontId="2" fillId="0" borderId="0" xfId="0" applyNumberFormat="1" applyFont="1" applyAlignment="1">
      <alignment horizontal="right"/>
    </xf>
    <xf numFmtId="3" fontId="1" fillId="0" borderId="4" xfId="1" applyNumberFormat="1" applyFill="1" applyBorder="1" applyAlignment="1" applyProtection="1"/>
    <xf numFmtId="3" fontId="3" fillId="0" borderId="5" xfId="0" applyNumberFormat="1" applyFont="1" applyBorder="1" applyAlignment="1">
      <alignment horizontal="center"/>
    </xf>
    <xf numFmtId="3" fontId="2" fillId="0" borderId="0" xfId="0" applyNumberFormat="1" applyFont="1" applyAlignment="1">
      <alignment horizontal="center"/>
    </xf>
    <xf numFmtId="3" fontId="2" fillId="0" borderId="5" xfId="0" applyNumberFormat="1" applyFont="1" applyBorder="1" applyAlignment="1">
      <alignment horizontal="center"/>
    </xf>
    <xf numFmtId="3" fontId="2" fillId="0" borderId="6" xfId="0" applyNumberFormat="1" applyFont="1" applyBorder="1" applyAlignment="1">
      <alignment horizontal="center"/>
    </xf>
    <xf numFmtId="3" fontId="1" fillId="0" borderId="7" xfId="1" applyNumberFormat="1" applyFill="1" applyBorder="1" applyAlignment="1" applyProtection="1"/>
    <xf numFmtId="3" fontId="3" fillId="0" borderId="8" xfId="0" applyNumberFormat="1" applyFont="1" applyBorder="1" applyAlignment="1">
      <alignment horizontal="center"/>
    </xf>
    <xf numFmtId="3" fontId="0" fillId="0" borderId="0" xfId="0" applyNumberFormat="1" applyAlignment="1">
      <alignment horizontal="right"/>
    </xf>
    <xf numFmtId="3" fontId="0" fillId="0" borderId="0" xfId="0" applyNumberFormat="1" applyAlignment="1">
      <alignment horizontal="center"/>
    </xf>
    <xf numFmtId="3" fontId="3" fillId="0" borderId="7" xfId="1" applyNumberFormat="1" applyFont="1" applyFill="1" applyBorder="1" applyAlignment="1" applyProtection="1"/>
    <xf numFmtId="3" fontId="3" fillId="0" borderId="0" xfId="0" applyNumberFormat="1" applyFont="1" applyAlignment="1">
      <alignment horizontal="center"/>
    </xf>
    <xf numFmtId="3" fontId="2" fillId="0" borderId="8" xfId="0" applyNumberFormat="1" applyFont="1" applyBorder="1" applyAlignment="1">
      <alignment horizontal="center"/>
    </xf>
    <xf numFmtId="3" fontId="2" fillId="0" borderId="7" xfId="1" applyNumberFormat="1" applyFont="1" applyFill="1" applyBorder="1" applyAlignment="1" applyProtection="1"/>
    <xf numFmtId="3" fontId="0" fillId="0" borderId="7" xfId="0" applyNumberFormat="1" applyBorder="1"/>
    <xf numFmtId="3" fontId="0" fillId="0" borderId="8" xfId="0" applyNumberFormat="1" applyBorder="1" applyAlignment="1">
      <alignment horizontal="center"/>
    </xf>
    <xf numFmtId="3" fontId="2" fillId="0" borderId="9" xfId="1" applyNumberFormat="1" applyFont="1" applyFill="1" applyBorder="1" applyAlignment="1" applyProtection="1"/>
    <xf numFmtId="3" fontId="3" fillId="0" borderId="10" xfId="0" applyNumberFormat="1" applyFont="1" applyBorder="1" applyAlignment="1">
      <alignment horizontal="center"/>
    </xf>
    <xf numFmtId="3" fontId="2" fillId="0" borderId="10" xfId="0" applyNumberFormat="1" applyFont="1" applyBorder="1" applyAlignment="1">
      <alignment horizontal="center"/>
    </xf>
    <xf numFmtId="3" fontId="3" fillId="0" borderId="11" xfId="0" applyNumberFormat="1" applyFont="1" applyBorder="1" applyAlignment="1">
      <alignment horizontal="center"/>
    </xf>
    <xf numFmtId="3" fontId="3" fillId="0" borderId="0" xfId="1" applyNumberFormat="1" applyFont="1" applyFill="1" applyBorder="1" applyAlignment="1" applyProtection="1"/>
    <xf numFmtId="3" fontId="2" fillId="0" borderId="0" xfId="1" applyNumberFormat="1" applyFont="1" applyFill="1" applyBorder="1" applyAlignment="1" applyProtection="1"/>
    <xf numFmtId="3" fontId="5" fillId="0" borderId="0" xfId="0" applyNumberFormat="1" applyFont="1" applyAlignment="1">
      <alignment vertical="center" wrapText="1"/>
    </xf>
    <xf numFmtId="3" fontId="0" fillId="0" borderId="4" xfId="0" applyNumberFormat="1" applyBorder="1"/>
    <xf numFmtId="4" fontId="0" fillId="0" borderId="6" xfId="0" applyNumberFormat="1" applyBorder="1"/>
    <xf numFmtId="3" fontId="2" fillId="0" borderId="8" xfId="0" applyNumberFormat="1" applyFont="1" applyBorder="1"/>
    <xf numFmtId="3" fontId="0" fillId="0" borderId="8" xfId="0" applyNumberFormat="1" applyBorder="1"/>
    <xf numFmtId="3" fontId="2" fillId="0" borderId="9" xfId="0" applyNumberFormat="1" applyFont="1" applyBorder="1"/>
    <xf numFmtId="3" fontId="0" fillId="0" borderId="11" xfId="0" applyNumberFormat="1" applyBorder="1"/>
    <xf numFmtId="3" fontId="1" fillId="0" borderId="0" xfId="1" applyNumberFormat="1"/>
    <xf numFmtId="3" fontId="7" fillId="0" borderId="0" xfId="0" applyNumberFormat="1" applyFont="1"/>
    <xf numFmtId="4" fontId="7" fillId="0" borderId="0" xfId="0" applyNumberFormat="1" applyFont="1"/>
    <xf numFmtId="3" fontId="7" fillId="2" borderId="0" xfId="0" applyNumberFormat="1" applyFont="1" applyFill="1"/>
    <xf numFmtId="0" fontId="7" fillId="0" borderId="0" xfId="0" applyFont="1" applyAlignment="1">
      <alignment horizontal="center"/>
    </xf>
    <xf numFmtId="0" fontId="0" fillId="3" borderId="0" xfId="0" applyFill="1" applyAlignment="1">
      <alignment horizontal="center"/>
    </xf>
    <xf numFmtId="0" fontId="7" fillId="3" borderId="0" xfId="0" applyFont="1" applyFill="1" applyAlignment="1">
      <alignment horizontal="center"/>
    </xf>
    <xf numFmtId="0" fontId="0" fillId="3" borderId="0" xfId="0" applyFill="1"/>
    <xf numFmtId="0" fontId="1" fillId="3" borderId="0" xfId="1" applyFill="1"/>
    <xf numFmtId="0" fontId="7" fillId="0" borderId="0" xfId="0" applyFont="1"/>
    <xf numFmtId="0" fontId="8" fillId="0" borderId="0" xfId="0" applyFont="1"/>
    <xf numFmtId="0" fontId="9"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15</xdr:col>
      <xdr:colOff>276224</xdr:colOff>
      <xdr:row>11</xdr:row>
      <xdr:rowOff>19049</xdr:rowOff>
    </xdr:from>
    <xdr:to>
      <xdr:col>19</xdr:col>
      <xdr:colOff>209549</xdr:colOff>
      <xdr:row>26</xdr:row>
      <xdr:rowOff>142874</xdr:rowOff>
    </xdr:to>
    <xdr:pic>
      <xdr:nvPicPr>
        <xdr:cNvPr id="3" name="Grafik 2">
          <a:extLst>
            <a:ext uri="{FF2B5EF4-FFF2-40B4-BE49-F238E27FC236}">
              <a16:creationId xmlns:a16="http://schemas.microsoft.com/office/drawing/2014/main" id="{B2A41D3D-BCC0-A135-24BF-1178481D6D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06174" y="2124074"/>
          <a:ext cx="2981325" cy="29813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orbert Malburg" id="{E052CAAB-20CD-4A36-BE1C-E659BD441E05}" userId="S::malburg@sms-cie.de::ed8233a0-bf81-43a8-8bb1-21c7a1649d27"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 dT="2024-08-07T13:37:41.68" personId="{E052CAAB-20CD-4A36-BE1C-E659BD441E05}" id="{BDF0DD79-E430-475E-958E-FA26BE9B8D99}">
    <text>Autosomal dominant hypocalcemia type 1</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A7576-BB0C-422F-A145-67676333A69E}">
  <dimension ref="B4:K28"/>
  <sheetViews>
    <sheetView workbookViewId="0">
      <selection activeCell="B5" sqref="B5"/>
    </sheetView>
  </sheetViews>
  <sheetFormatPr baseColWidth="10" defaultRowHeight="15"/>
  <cols>
    <col min="1" max="1" width="11.42578125" style="2"/>
    <col min="2" max="2" width="19.7109375" style="2" bestFit="1" customWidth="1"/>
    <col min="3" max="3" width="22.5703125" style="2" bestFit="1" customWidth="1"/>
    <col min="4" max="4" width="11.42578125" style="2"/>
    <col min="5" max="5" width="10.7109375" style="2" bestFit="1" customWidth="1"/>
    <col min="6" max="6" width="19.7109375" style="2" bestFit="1" customWidth="1"/>
    <col min="7" max="16384" width="11.42578125" style="2"/>
  </cols>
  <sheetData>
    <row r="4" spans="2:11">
      <c r="B4" s="7" t="s">
        <v>0</v>
      </c>
      <c r="C4" s="8" t="s">
        <v>1</v>
      </c>
      <c r="D4" s="8" t="s">
        <v>11</v>
      </c>
      <c r="E4" s="8" t="s">
        <v>2</v>
      </c>
      <c r="F4" s="8" t="s">
        <v>3</v>
      </c>
      <c r="G4" s="9" t="s">
        <v>4</v>
      </c>
      <c r="I4" s="33" t="s">
        <v>5</v>
      </c>
      <c r="J4" s="34">
        <v>24.43</v>
      </c>
      <c r="K4" s="10" t="s">
        <v>53</v>
      </c>
    </row>
    <row r="5" spans="2:11">
      <c r="B5" s="11" t="s">
        <v>12</v>
      </c>
      <c r="C5" s="12" t="s">
        <v>26</v>
      </c>
      <c r="D5" s="13" t="s">
        <v>51</v>
      </c>
      <c r="E5" s="12"/>
      <c r="F5" s="14" t="s">
        <v>28</v>
      </c>
      <c r="G5" s="15"/>
      <c r="I5" s="24" t="s">
        <v>6</v>
      </c>
      <c r="J5" s="35">
        <v>188033</v>
      </c>
      <c r="K5" s="10"/>
    </row>
    <row r="6" spans="2:11">
      <c r="B6" s="16" t="s">
        <v>13</v>
      </c>
      <c r="C6" s="13" t="s">
        <v>27</v>
      </c>
      <c r="D6" s="13" t="s">
        <v>51</v>
      </c>
      <c r="E6" s="13"/>
      <c r="F6" s="13" t="s">
        <v>175</v>
      </c>
      <c r="G6" s="17"/>
      <c r="I6" s="24" t="s">
        <v>7</v>
      </c>
      <c r="J6" s="36">
        <f>J4*J5</f>
        <v>4593646.1900000004</v>
      </c>
      <c r="K6" s="18"/>
    </row>
    <row r="7" spans="2:11">
      <c r="B7" s="16" t="s">
        <v>14</v>
      </c>
      <c r="C7" s="19" t="s">
        <v>30</v>
      </c>
      <c r="D7" s="13" t="s">
        <v>51</v>
      </c>
      <c r="E7" s="13"/>
      <c r="F7" s="13"/>
      <c r="G7" s="17"/>
      <c r="I7" s="24" t="s">
        <v>8</v>
      </c>
      <c r="J7" s="36">
        <f>407958+139409</f>
        <v>547367</v>
      </c>
      <c r="K7" s="10" t="s">
        <v>53</v>
      </c>
    </row>
    <row r="8" spans="2:11">
      <c r="B8" s="20" t="s">
        <v>15</v>
      </c>
      <c r="C8" s="13" t="s">
        <v>32</v>
      </c>
      <c r="D8" s="13" t="s">
        <v>51</v>
      </c>
      <c r="E8" s="13"/>
      <c r="F8" s="13"/>
      <c r="G8" s="17"/>
      <c r="I8" s="24" t="s">
        <v>9</v>
      </c>
      <c r="J8" s="36">
        <f>7059+544270+737882</f>
        <v>1289211</v>
      </c>
      <c r="K8" s="10" t="s">
        <v>53</v>
      </c>
    </row>
    <row r="9" spans="2:11">
      <c r="B9" s="20" t="s">
        <v>17</v>
      </c>
      <c r="C9" s="21" t="s">
        <v>36</v>
      </c>
      <c r="D9" s="13" t="s">
        <v>52</v>
      </c>
      <c r="E9" s="13"/>
      <c r="F9" s="13"/>
      <c r="G9" s="22"/>
      <c r="I9" s="37" t="s">
        <v>10</v>
      </c>
      <c r="J9" s="38">
        <f>J6-J7+J8</f>
        <v>5335490.1900000004</v>
      </c>
    </row>
    <row r="10" spans="2:11">
      <c r="B10" s="20" t="s">
        <v>18</v>
      </c>
      <c r="C10" s="21" t="s">
        <v>37</v>
      </c>
      <c r="D10" s="13" t="s">
        <v>16</v>
      </c>
      <c r="E10" s="13"/>
      <c r="F10" s="13"/>
      <c r="G10" s="22"/>
      <c r="I10" s="1"/>
    </row>
    <row r="11" spans="2:11">
      <c r="B11" s="23" t="s">
        <v>19</v>
      </c>
      <c r="C11" s="21" t="s">
        <v>39</v>
      </c>
      <c r="D11" s="13" t="s">
        <v>52</v>
      </c>
      <c r="E11" s="13"/>
      <c r="F11" s="13"/>
      <c r="G11" s="22"/>
      <c r="I11" s="1"/>
    </row>
    <row r="12" spans="2:11">
      <c r="B12" s="20" t="s">
        <v>20</v>
      </c>
      <c r="C12" s="21" t="s">
        <v>42</v>
      </c>
      <c r="D12" s="13" t="s">
        <v>52</v>
      </c>
      <c r="E12" s="13"/>
      <c r="F12" s="13"/>
      <c r="G12" s="22"/>
      <c r="I12" s="1"/>
    </row>
    <row r="13" spans="2:11">
      <c r="B13" s="24" t="s">
        <v>45</v>
      </c>
      <c r="C13" s="19" t="s">
        <v>43</v>
      </c>
      <c r="D13" s="13" t="s">
        <v>16</v>
      </c>
      <c r="E13" s="19"/>
      <c r="F13" s="19"/>
      <c r="G13" s="25"/>
      <c r="I13" s="1"/>
    </row>
    <row r="14" spans="2:11">
      <c r="B14" s="26" t="s">
        <v>46</v>
      </c>
      <c r="C14" s="27" t="s">
        <v>44</v>
      </c>
      <c r="D14" s="28" t="s">
        <v>16</v>
      </c>
      <c r="E14" s="27"/>
      <c r="F14" s="28"/>
      <c r="G14" s="29"/>
    </row>
    <row r="15" spans="2:11">
      <c r="B15" s="30"/>
      <c r="C15" s="21"/>
      <c r="D15" s="13"/>
      <c r="E15" s="21"/>
      <c r="F15" s="13"/>
      <c r="G15" s="21"/>
    </row>
    <row r="16" spans="2:11">
      <c r="B16" s="31"/>
      <c r="C16" s="21"/>
      <c r="D16" s="13"/>
      <c r="E16" s="21"/>
      <c r="F16" s="13"/>
      <c r="G16" s="21"/>
    </row>
    <row r="17" spans="2:7">
      <c r="B17" s="31"/>
      <c r="C17" s="13"/>
      <c r="D17" s="13"/>
      <c r="E17" s="21"/>
      <c r="F17" s="13"/>
      <c r="G17" s="21"/>
    </row>
    <row r="18" spans="2:7">
      <c r="B18" s="31"/>
      <c r="C18" s="13"/>
      <c r="D18" s="13"/>
      <c r="E18" s="21"/>
      <c r="F18" s="13"/>
      <c r="G18" s="21"/>
    </row>
    <row r="19" spans="2:7">
      <c r="B19" s="31"/>
      <c r="C19" s="13"/>
      <c r="D19" s="13"/>
      <c r="E19" s="21"/>
      <c r="F19" s="13"/>
      <c r="G19" s="21"/>
    </row>
    <row r="20" spans="2:7">
      <c r="B20" s="31"/>
      <c r="C20" s="13"/>
      <c r="D20" s="13"/>
      <c r="E20" s="21"/>
      <c r="F20" s="13"/>
      <c r="G20" s="21"/>
    </row>
    <row r="21" spans="2:7">
      <c r="B21" s="31"/>
      <c r="C21" s="32"/>
      <c r="D21" s="13"/>
      <c r="E21" s="21"/>
      <c r="F21" s="13"/>
      <c r="G21" s="21"/>
    </row>
    <row r="22" spans="2:7">
      <c r="B22" s="31"/>
      <c r="C22" s="13"/>
      <c r="D22" s="13"/>
      <c r="E22" s="21"/>
      <c r="F22" s="13"/>
      <c r="G22" s="21"/>
    </row>
    <row r="23" spans="2:7">
      <c r="B23" s="31"/>
      <c r="C23" s="13"/>
      <c r="D23" s="13"/>
      <c r="E23" s="21"/>
      <c r="F23" s="13"/>
      <c r="G23" s="21"/>
    </row>
    <row r="24" spans="2:7">
      <c r="B24" s="31"/>
      <c r="C24" s="13"/>
      <c r="D24" s="13"/>
      <c r="E24" s="21"/>
      <c r="F24" s="13"/>
      <c r="G24" s="21"/>
    </row>
    <row r="25" spans="2:7">
      <c r="B25" s="31"/>
      <c r="C25" s="13"/>
      <c r="D25" s="13"/>
      <c r="E25" s="21"/>
      <c r="F25" s="13"/>
      <c r="G25" s="21"/>
    </row>
    <row r="26" spans="2:7">
      <c r="B26" s="31"/>
      <c r="C26" s="13"/>
      <c r="D26" s="13"/>
      <c r="E26" s="21"/>
      <c r="F26" s="13"/>
      <c r="G26" s="21"/>
    </row>
    <row r="27" spans="2:7">
      <c r="B27" s="31"/>
      <c r="C27" s="13"/>
      <c r="D27" s="13"/>
      <c r="E27" s="21"/>
      <c r="F27" s="13"/>
      <c r="G27" s="21"/>
    </row>
    <row r="28" spans="2:7">
      <c r="B28" s="31"/>
      <c r="C28" s="13"/>
      <c r="D28" s="13"/>
      <c r="E28" s="13"/>
      <c r="F28" s="13"/>
      <c r="G28" s="21"/>
    </row>
  </sheetData>
  <hyperlinks>
    <hyperlink ref="B6" location="Encaleret!A1" display="Encaleret" xr:uid="{7D5896BE-F3E3-40A9-B883-F99C7F05C85E}"/>
    <hyperlink ref="B5" location="Acoramidis!A1" display="Acoramidis" xr:uid="{7DCE161C-8D4C-4898-BFCB-01AFB5994769}"/>
    <hyperlink ref="B7" location="'BBP-418'!A1" display="BBP-418" xr:uid="{637A3D2C-13A0-4F2C-BBF9-5D639DF4727E}"/>
  </hyperlinks>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03C8-A72B-4882-8EC4-9E833FDDB987}">
  <dimension ref="A1:D6"/>
  <sheetViews>
    <sheetView workbookViewId="0"/>
  </sheetViews>
  <sheetFormatPr baseColWidth="10" defaultRowHeight="15"/>
  <cols>
    <col min="1" max="1" width="5.42578125" bestFit="1" customWidth="1"/>
  </cols>
  <sheetData>
    <row r="1" spans="1:4">
      <c r="A1" s="4" t="s">
        <v>34</v>
      </c>
    </row>
    <row r="4" spans="1:4">
      <c r="B4" t="s">
        <v>22</v>
      </c>
    </row>
    <row r="5" spans="1:4">
      <c r="B5" t="s">
        <v>29</v>
      </c>
    </row>
    <row r="6" spans="1:4">
      <c r="D6" s="6" t="s">
        <v>35</v>
      </c>
    </row>
  </sheetData>
  <hyperlinks>
    <hyperlink ref="A1" location="Main!A1" display="Mian" xr:uid="{F02048D8-D3BB-40B0-A604-FAA9C2F98D4B}"/>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59D8-6233-4266-8D94-491EDE730F4D}">
  <dimension ref="A1:B8"/>
  <sheetViews>
    <sheetView workbookViewId="0"/>
  </sheetViews>
  <sheetFormatPr baseColWidth="10" defaultRowHeight="15"/>
  <cols>
    <col min="1" max="1" width="5.42578125" bestFit="1" customWidth="1"/>
  </cols>
  <sheetData>
    <row r="1" spans="1:2">
      <c r="A1" s="4" t="s">
        <v>21</v>
      </c>
    </row>
    <row r="2" spans="1:2">
      <c r="B2" t="s">
        <v>22</v>
      </c>
    </row>
    <row r="3" spans="1:2">
      <c r="B3" t="s">
        <v>29</v>
      </c>
    </row>
    <row r="8" spans="1:2" ht="15.75">
      <c r="B8" s="5" t="s">
        <v>33</v>
      </c>
    </row>
  </sheetData>
  <hyperlinks>
    <hyperlink ref="A1" location="Main!A1" display="Main" xr:uid="{B58C8BCE-58FE-4C5A-B4F3-05013B1820D6}"/>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DB177-F4D1-4A11-9C28-6C676B11DF77}">
  <dimension ref="A1:D10"/>
  <sheetViews>
    <sheetView workbookViewId="0">
      <selection activeCell="D26" sqref="D26"/>
    </sheetView>
  </sheetViews>
  <sheetFormatPr baseColWidth="10" defaultRowHeight="15"/>
  <cols>
    <col min="1" max="1" width="5.42578125" bestFit="1" customWidth="1"/>
  </cols>
  <sheetData>
    <row r="1" spans="1:4">
      <c r="A1" s="4" t="s">
        <v>21</v>
      </c>
    </row>
    <row r="10" spans="1:4">
      <c r="D10" s="6" t="s">
        <v>31</v>
      </c>
    </row>
  </sheetData>
  <hyperlinks>
    <hyperlink ref="A1" location="Main!A1" display="Main" xr:uid="{BA1EFCC8-F322-4991-A124-77D82FBCF1FB}"/>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64DC-41DF-4EFE-B4AB-C59FFD3AE0B0}">
  <dimension ref="A1:D21"/>
  <sheetViews>
    <sheetView topLeftCell="A4" workbookViewId="0">
      <selection activeCell="C23" sqref="C23"/>
    </sheetView>
  </sheetViews>
  <sheetFormatPr baseColWidth="10" defaultRowHeight="15"/>
  <cols>
    <col min="1" max="1" width="5.42578125" bestFit="1" customWidth="1"/>
    <col min="2" max="2" width="14.28515625" bestFit="1" customWidth="1"/>
  </cols>
  <sheetData>
    <row r="1" spans="1:3">
      <c r="A1" s="4" t="s">
        <v>21</v>
      </c>
    </row>
    <row r="3" spans="1:3">
      <c r="B3" t="s">
        <v>0</v>
      </c>
      <c r="C3" t="s">
        <v>13</v>
      </c>
    </row>
    <row r="4" spans="1:3">
      <c r="B4" t="s">
        <v>29</v>
      </c>
      <c r="C4" t="s">
        <v>185</v>
      </c>
    </row>
    <row r="5" spans="1:3">
      <c r="B5" t="s">
        <v>176</v>
      </c>
      <c r="C5" t="s">
        <v>177</v>
      </c>
    </row>
    <row r="8" spans="1:3">
      <c r="B8" s="48" t="s">
        <v>178</v>
      </c>
    </row>
    <row r="9" spans="1:3" ht="15.75">
      <c r="B9" s="5" t="s">
        <v>179</v>
      </c>
    </row>
    <row r="10" spans="1:3">
      <c r="B10" t="s">
        <v>180</v>
      </c>
    </row>
    <row r="11" spans="1:3">
      <c r="B11" t="s">
        <v>183</v>
      </c>
    </row>
    <row r="12" spans="1:3">
      <c r="B12" t="s">
        <v>181</v>
      </c>
    </row>
    <row r="13" spans="1:3">
      <c r="B13" t="s">
        <v>182</v>
      </c>
    </row>
    <row r="16" spans="1:3">
      <c r="B16" s="48" t="s">
        <v>184</v>
      </c>
    </row>
    <row r="18" spans="3:4">
      <c r="C18" s="49" t="s">
        <v>186</v>
      </c>
    </row>
    <row r="19" spans="3:4">
      <c r="C19" t="s">
        <v>187</v>
      </c>
    </row>
    <row r="20" spans="3:4">
      <c r="C20" s="48" t="s">
        <v>188</v>
      </c>
      <c r="D20" t="s">
        <v>189</v>
      </c>
    </row>
    <row r="21" spans="3:4">
      <c r="D21" t="s">
        <v>190</v>
      </c>
    </row>
  </sheetData>
  <hyperlinks>
    <hyperlink ref="A1" location="Main!A1" display="Main" xr:uid="{4CEF1EA8-B1E5-4BFC-87C1-1534A516F037}"/>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450D5-9110-4689-93EF-B3970FF1FFB0}">
  <dimension ref="A1:O16"/>
  <sheetViews>
    <sheetView tabSelected="1" topLeftCell="A7" workbookViewId="0">
      <selection activeCell="D16" sqref="D16"/>
    </sheetView>
  </sheetViews>
  <sheetFormatPr baseColWidth="10" defaultRowHeight="15"/>
  <cols>
    <col min="1" max="1" width="5.42578125" bestFit="1" customWidth="1"/>
  </cols>
  <sheetData>
    <row r="1" spans="1:15">
      <c r="A1" s="4" t="s">
        <v>21</v>
      </c>
    </row>
    <row r="4" spans="1:15">
      <c r="C4" t="s">
        <v>22</v>
      </c>
      <c r="D4" t="s">
        <v>12</v>
      </c>
    </row>
    <row r="5" spans="1:15">
      <c r="C5" t="s">
        <v>23</v>
      </c>
      <c r="D5" t="s">
        <v>24</v>
      </c>
    </row>
    <row r="6" spans="1:15">
      <c r="C6" t="s">
        <v>25</v>
      </c>
    </row>
    <row r="8" spans="1:15" ht="15.75">
      <c r="C8" s="5" t="s">
        <v>194</v>
      </c>
    </row>
    <row r="9" spans="1:15">
      <c r="C9" t="s">
        <v>195</v>
      </c>
    </row>
    <row r="10" spans="1:15">
      <c r="C10" t="s">
        <v>196</v>
      </c>
    </row>
    <row r="12" spans="1:15">
      <c r="O12" s="48" t="s">
        <v>193</v>
      </c>
    </row>
    <row r="14" spans="1:15">
      <c r="C14" s="48" t="s">
        <v>184</v>
      </c>
    </row>
    <row r="16" spans="1:15">
      <c r="D16" s="49" t="s">
        <v>197</v>
      </c>
    </row>
  </sheetData>
  <hyperlinks>
    <hyperlink ref="A1" location="Main!A1" display="Main" xr:uid="{BF312400-E116-433D-A989-A5E9FB96E3F6}"/>
  </hyperlink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DC9AD-62C9-4B7E-81E9-C24C4F2EAF7F}">
  <dimension ref="A1:M20"/>
  <sheetViews>
    <sheetView zoomScale="110" zoomScaleNormal="110" workbookViewId="0">
      <pane xSplit="1" ySplit="2" topLeftCell="B3" activePane="bottomRight" state="frozen"/>
      <selection pane="topRight" activeCell="B1" sqref="B1"/>
      <selection pane="bottomLeft" activeCell="A3" sqref="A3"/>
      <selection pane="bottomRight" activeCell="M9" sqref="M9"/>
    </sheetView>
  </sheetViews>
  <sheetFormatPr baseColWidth="10" defaultRowHeight="15"/>
  <cols>
    <col min="1" max="1" width="36.7109375" style="2" bestFit="1" customWidth="1"/>
    <col min="2" max="16384" width="11.42578125" style="2"/>
  </cols>
  <sheetData>
    <row r="1" spans="1:13">
      <c r="A1" s="39" t="s">
        <v>21</v>
      </c>
    </row>
    <row r="2" spans="1:13">
      <c r="A2" s="2" t="s">
        <v>54</v>
      </c>
      <c r="B2" s="2" t="s">
        <v>169</v>
      </c>
      <c r="C2" s="2" t="s">
        <v>168</v>
      </c>
      <c r="D2" s="2" t="s">
        <v>167</v>
      </c>
      <c r="E2" s="2" t="s">
        <v>166</v>
      </c>
      <c r="F2" s="2" t="s">
        <v>76</v>
      </c>
      <c r="G2" s="2" t="s">
        <v>75</v>
      </c>
      <c r="H2" s="2" t="s">
        <v>59</v>
      </c>
      <c r="I2" s="2" t="s">
        <v>58</v>
      </c>
      <c r="J2" s="2" t="s">
        <v>57</v>
      </c>
      <c r="K2" s="2" t="s">
        <v>56</v>
      </c>
      <c r="L2" s="2" t="s">
        <v>55</v>
      </c>
      <c r="M2" s="2" t="s">
        <v>53</v>
      </c>
    </row>
    <row r="4" spans="1:13" s="40" customFormat="1">
      <c r="A4" s="40" t="s">
        <v>49</v>
      </c>
      <c r="F4" s="40">
        <v>338</v>
      </c>
      <c r="H4" s="40">
        <v>1826</v>
      </c>
      <c r="I4" s="40">
        <v>1641</v>
      </c>
      <c r="J4" s="40">
        <v>4091</v>
      </c>
      <c r="K4" s="40">
        <f>9303-J4-I4-H4</f>
        <v>1745</v>
      </c>
      <c r="L4" s="42">
        <v>211120</v>
      </c>
      <c r="M4" s="40">
        <v>2168</v>
      </c>
    </row>
    <row r="5" spans="1:13">
      <c r="A5" s="2" t="s">
        <v>50</v>
      </c>
      <c r="F5" s="2">
        <v>739</v>
      </c>
      <c r="H5" s="2">
        <v>651</v>
      </c>
      <c r="I5" s="2">
        <v>599</v>
      </c>
      <c r="J5" s="2">
        <v>598</v>
      </c>
      <c r="K5" s="2">
        <f>2446-J5-I5-H5</f>
        <v>598</v>
      </c>
      <c r="L5" s="2">
        <v>598</v>
      </c>
      <c r="M5" s="2">
        <v>598</v>
      </c>
    </row>
    <row r="6" spans="1:13">
      <c r="A6" s="2" t="s">
        <v>74</v>
      </c>
      <c r="F6" s="2">
        <f t="shared" ref="F6:L6" si="0">+F4-F5</f>
        <v>-401</v>
      </c>
      <c r="G6" s="2">
        <f t="shared" si="0"/>
        <v>0</v>
      </c>
      <c r="H6" s="2">
        <f t="shared" si="0"/>
        <v>1175</v>
      </c>
      <c r="I6" s="2">
        <f t="shared" si="0"/>
        <v>1042</v>
      </c>
      <c r="J6" s="2">
        <f t="shared" si="0"/>
        <v>3493</v>
      </c>
      <c r="K6" s="2">
        <f t="shared" si="0"/>
        <v>1147</v>
      </c>
      <c r="L6" s="2">
        <f t="shared" si="0"/>
        <v>210522</v>
      </c>
      <c r="M6" s="2">
        <f>+M4-M5</f>
        <v>1570</v>
      </c>
    </row>
    <row r="7" spans="1:13">
      <c r="A7" s="2" t="s">
        <v>60</v>
      </c>
      <c r="F7" s="2">
        <v>92511</v>
      </c>
      <c r="H7" s="2">
        <v>92861</v>
      </c>
      <c r="I7" s="2">
        <v>107488</v>
      </c>
      <c r="J7" s="2">
        <v>125136</v>
      </c>
      <c r="K7" s="2">
        <f>455711-J7-I7-H7</f>
        <v>130226</v>
      </c>
      <c r="L7" s="2">
        <v>140972</v>
      </c>
      <c r="M7" s="2">
        <v>114695</v>
      </c>
    </row>
    <row r="8" spans="1:13">
      <c r="A8" s="2" t="s">
        <v>61</v>
      </c>
      <c r="F8" s="2">
        <v>31188</v>
      </c>
      <c r="H8" s="2">
        <v>31108</v>
      </c>
      <c r="I8" s="2">
        <v>36122</v>
      </c>
      <c r="J8" s="2">
        <v>35777</v>
      </c>
      <c r="K8" s="2">
        <f>150590-J8-I8-H8</f>
        <v>47583</v>
      </c>
      <c r="L8" s="2">
        <v>65807</v>
      </c>
      <c r="M8" s="2">
        <v>59523</v>
      </c>
    </row>
    <row r="9" spans="1:13">
      <c r="A9" s="2" t="s">
        <v>62</v>
      </c>
      <c r="F9" s="2">
        <v>5016</v>
      </c>
      <c r="H9" s="2">
        <v>3369</v>
      </c>
      <c r="I9" s="2">
        <v>3531</v>
      </c>
      <c r="J9" s="2">
        <v>272</v>
      </c>
      <c r="K9" s="2">
        <f>7926-J9-I9-H9</f>
        <v>754</v>
      </c>
      <c r="L9" s="2">
        <v>3400</v>
      </c>
      <c r="M9" s="2">
        <v>2891</v>
      </c>
    </row>
    <row r="10" spans="1:13">
      <c r="A10" s="2" t="s">
        <v>63</v>
      </c>
      <c r="F10" s="2">
        <f t="shared" ref="F10:L10" si="1">+F7+F8+F9</f>
        <v>128715</v>
      </c>
      <c r="G10" s="2">
        <f t="shared" si="1"/>
        <v>0</v>
      </c>
      <c r="H10" s="2">
        <f t="shared" si="1"/>
        <v>127338</v>
      </c>
      <c r="I10" s="2">
        <f t="shared" si="1"/>
        <v>147141</v>
      </c>
      <c r="J10" s="2">
        <f t="shared" si="1"/>
        <v>161185</v>
      </c>
      <c r="K10" s="2">
        <f t="shared" si="1"/>
        <v>178563</v>
      </c>
      <c r="L10" s="2">
        <f t="shared" si="1"/>
        <v>210179</v>
      </c>
      <c r="M10" s="2">
        <f>+M7+M8+M9</f>
        <v>177109</v>
      </c>
    </row>
    <row r="11" spans="1:13">
      <c r="A11" s="2" t="s">
        <v>64</v>
      </c>
      <c r="F11" s="2">
        <f t="shared" ref="F11:L11" si="2">+F6-F10</f>
        <v>-129116</v>
      </c>
      <c r="G11" s="2">
        <f t="shared" si="2"/>
        <v>0</v>
      </c>
      <c r="H11" s="2">
        <f t="shared" si="2"/>
        <v>-126163</v>
      </c>
      <c r="I11" s="2">
        <f t="shared" si="2"/>
        <v>-146099</v>
      </c>
      <c r="J11" s="2">
        <f t="shared" si="2"/>
        <v>-157692</v>
      </c>
      <c r="K11" s="2">
        <f t="shared" si="2"/>
        <v>-177416</v>
      </c>
      <c r="L11" s="2">
        <f t="shared" si="2"/>
        <v>343</v>
      </c>
      <c r="M11" s="2">
        <f>+M6-M10</f>
        <v>-175539</v>
      </c>
    </row>
    <row r="12" spans="1:13">
      <c r="A12" s="2" t="s">
        <v>65</v>
      </c>
      <c r="F12" s="2">
        <v>2417</v>
      </c>
      <c r="H12" s="2">
        <v>4153</v>
      </c>
      <c r="I12" s="2">
        <v>4514</v>
      </c>
      <c r="J12" s="2">
        <v>3793</v>
      </c>
      <c r="K12" s="2">
        <f>18038-J12-I12-H12</f>
        <v>5578</v>
      </c>
      <c r="L12" s="2">
        <v>4075</v>
      </c>
      <c r="M12" s="2">
        <v>5195</v>
      </c>
    </row>
    <row r="13" spans="1:13">
      <c r="A13" s="2" t="s">
        <v>66</v>
      </c>
      <c r="F13" s="2">
        <v>-19825</v>
      </c>
      <c r="H13" s="2">
        <v>-20121</v>
      </c>
      <c r="I13" s="2">
        <v>-20594</v>
      </c>
      <c r="J13" s="2">
        <v>-20306</v>
      </c>
      <c r="K13" s="2">
        <f>-81289-J13-I13-H13</f>
        <v>-20268</v>
      </c>
      <c r="L13" s="2">
        <v>-23471</v>
      </c>
      <c r="M13" s="2">
        <v>-22937</v>
      </c>
    </row>
    <row r="14" spans="1:13">
      <c r="A14" s="2" t="s">
        <v>67</v>
      </c>
      <c r="M14" s="2">
        <v>126294</v>
      </c>
    </row>
    <row r="15" spans="1:13">
      <c r="A15" s="2" t="s">
        <v>68</v>
      </c>
      <c r="L15" s="2">
        <v>-26590</v>
      </c>
    </row>
    <row r="16" spans="1:13">
      <c r="A16" s="2" t="s">
        <v>69</v>
      </c>
      <c r="M16" s="2">
        <v>-7925</v>
      </c>
    </row>
    <row r="17" spans="1:13">
      <c r="A17" s="2" t="s">
        <v>70</v>
      </c>
      <c r="F17" s="2">
        <v>6331</v>
      </c>
      <c r="H17" s="2">
        <v>-601</v>
      </c>
      <c r="I17" s="2">
        <v>1476</v>
      </c>
      <c r="J17" s="2">
        <v>-5283</v>
      </c>
      <c r="K17" s="2">
        <f>17370+J17-I17+H17</f>
        <v>10010</v>
      </c>
      <c r="L17" s="2">
        <v>9483</v>
      </c>
      <c r="M17" s="2">
        <v>-632</v>
      </c>
    </row>
    <row r="18" spans="1:13" s="40" customFormat="1">
      <c r="A18" s="40" t="s">
        <v>71</v>
      </c>
      <c r="F18" s="40">
        <f t="shared" ref="F18:L18" si="3">+F11+SUM(F12:F17)</f>
        <v>-140193</v>
      </c>
      <c r="G18" s="40">
        <f t="shared" si="3"/>
        <v>0</v>
      </c>
      <c r="H18" s="40">
        <f t="shared" si="3"/>
        <v>-142732</v>
      </c>
      <c r="I18" s="40">
        <f t="shared" si="3"/>
        <v>-160703</v>
      </c>
      <c r="J18" s="40">
        <f t="shared" si="3"/>
        <v>-179488</v>
      </c>
      <c r="K18" s="40">
        <f t="shared" si="3"/>
        <v>-182096</v>
      </c>
      <c r="L18" s="40">
        <f t="shared" si="3"/>
        <v>-36160</v>
      </c>
      <c r="M18" s="40">
        <f>+M11+SUM(M12:M17)</f>
        <v>-75544</v>
      </c>
    </row>
    <row r="19" spans="1:13" s="41" customFormat="1">
      <c r="A19" s="41" t="s">
        <v>72</v>
      </c>
      <c r="F19" s="41">
        <f t="shared" ref="F19:L19" si="4">+F18/F20</f>
        <v>-0.94764698725141616</v>
      </c>
      <c r="G19" s="41" t="e">
        <f t="shared" si="4"/>
        <v>#DIV/0!</v>
      </c>
      <c r="H19" s="41">
        <f t="shared" si="4"/>
        <v>-0.93505234333031984</v>
      </c>
      <c r="I19" s="41">
        <f t="shared" si="4"/>
        <v>-1.0010402651118753</v>
      </c>
      <c r="J19" s="41">
        <f t="shared" si="4"/>
        <v>-1.0317359039358038</v>
      </c>
      <c r="K19" s="41">
        <f t="shared" si="4"/>
        <v>-1.0356249146912961</v>
      </c>
      <c r="L19" s="41">
        <f t="shared" si="4"/>
        <v>-0.19230666957395776</v>
      </c>
      <c r="M19" s="41">
        <f>+M18/M20</f>
        <v>-0.40175926566081488</v>
      </c>
    </row>
    <row r="20" spans="1:13">
      <c r="A20" s="2" t="s">
        <v>73</v>
      </c>
      <c r="F20" s="2">
        <v>147938</v>
      </c>
      <c r="H20" s="2">
        <v>152646</v>
      </c>
      <c r="I20" s="2">
        <v>160536</v>
      </c>
      <c r="J20" s="2">
        <v>173967</v>
      </c>
      <c r="K20" s="2">
        <v>175832</v>
      </c>
      <c r="L20" s="2">
        <v>188033</v>
      </c>
      <c r="M20" s="2">
        <v>188033</v>
      </c>
    </row>
  </sheetData>
  <hyperlinks>
    <hyperlink ref="A1" location="Main!A1" display="Main" xr:uid="{E119891D-90AC-472F-A26A-150C198BA81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0475A-CF5D-4266-855F-7B02EF60DC8A}">
  <sheetPr codeName="Tabelle1">
    <tabColor rgb="FFFFC000"/>
  </sheetPr>
  <dimension ref="A1:G83"/>
  <sheetViews>
    <sheetView workbookViewId="0">
      <pane ySplit="1" topLeftCell="A2" activePane="bottomLeft" state="frozen"/>
      <selection pane="bottomLeft" activeCell="J18" sqref="J18"/>
    </sheetView>
  </sheetViews>
  <sheetFormatPr baseColWidth="10" defaultRowHeight="15"/>
  <cols>
    <col min="1" max="1" width="5.42578125" bestFit="1" customWidth="1"/>
    <col min="2" max="3" width="11.42578125" style="3"/>
    <col min="4" max="4" width="21.28515625" style="43" bestFit="1" customWidth="1"/>
    <col min="5" max="6" width="11.42578125" style="43"/>
  </cols>
  <sheetData>
    <row r="1" spans="1:7" s="46" customFormat="1">
      <c r="A1" s="47" t="s">
        <v>21</v>
      </c>
      <c r="B1" s="44" t="s">
        <v>80</v>
      </c>
      <c r="C1" s="44" t="s">
        <v>81</v>
      </c>
      <c r="D1" s="45" t="s">
        <v>77</v>
      </c>
      <c r="E1" s="45" t="s">
        <v>78</v>
      </c>
      <c r="F1" s="45" t="s">
        <v>82</v>
      </c>
      <c r="G1" s="44" t="s">
        <v>79</v>
      </c>
    </row>
    <row r="3" spans="1:7">
      <c r="B3" s="3" t="s">
        <v>192</v>
      </c>
      <c r="D3" s="43" t="s">
        <v>83</v>
      </c>
      <c r="E3" s="43">
        <v>1</v>
      </c>
      <c r="F3" s="43">
        <v>38197816</v>
      </c>
      <c r="G3" t="s">
        <v>84</v>
      </c>
    </row>
    <row r="4" spans="1:7">
      <c r="G4" t="s">
        <v>85</v>
      </c>
    </row>
    <row r="5" spans="1:7">
      <c r="E5" s="43">
        <f>+E3+1</f>
        <v>2</v>
      </c>
      <c r="F5" s="43">
        <v>38598812</v>
      </c>
      <c r="G5" t="s">
        <v>86</v>
      </c>
    </row>
    <row r="6" spans="1:7">
      <c r="G6" t="s">
        <v>87</v>
      </c>
    </row>
    <row r="7" spans="1:7">
      <c r="E7" s="43">
        <f>+E5+1</f>
        <v>3</v>
      </c>
      <c r="F7" s="43">
        <v>38598811</v>
      </c>
      <c r="G7" t="s">
        <v>86</v>
      </c>
    </row>
    <row r="8" spans="1:7">
      <c r="G8" t="s">
        <v>88</v>
      </c>
    </row>
    <row r="9" spans="1:7">
      <c r="E9" s="43">
        <f>+E7+1</f>
        <v>4</v>
      </c>
      <c r="F9" s="43">
        <v>38598813</v>
      </c>
      <c r="G9" t="s">
        <v>89</v>
      </c>
    </row>
    <row r="10" spans="1:7">
      <c r="G10" t="s">
        <v>90</v>
      </c>
    </row>
    <row r="11" spans="1:7">
      <c r="E11" s="43">
        <f>+E9+1</f>
        <v>5</v>
      </c>
      <c r="F11" s="43">
        <v>36380794</v>
      </c>
      <c r="G11" t="s">
        <v>91</v>
      </c>
    </row>
    <row r="12" spans="1:7">
      <c r="G12" t="s">
        <v>92</v>
      </c>
    </row>
    <row r="13" spans="1:7">
      <c r="E13" s="43">
        <f>+E11+1</f>
        <v>6</v>
      </c>
      <c r="F13" s="43">
        <v>38652263</v>
      </c>
      <c r="G13" t="s">
        <v>93</v>
      </c>
    </row>
    <row r="14" spans="1:7">
      <c r="G14" t="s">
        <v>94</v>
      </c>
    </row>
    <row r="15" spans="1:7">
      <c r="E15" s="43">
        <f>+E13+1</f>
        <v>7</v>
      </c>
      <c r="F15" s="43">
        <v>36371281</v>
      </c>
      <c r="G15" t="s">
        <v>95</v>
      </c>
    </row>
    <row r="16" spans="1:7">
      <c r="G16" t="s">
        <v>96</v>
      </c>
    </row>
    <row r="17" spans="4:7">
      <c r="E17" s="43">
        <f>+E15+1</f>
        <v>8</v>
      </c>
      <c r="F17" s="43">
        <v>36555787</v>
      </c>
      <c r="G17" t="s">
        <v>97</v>
      </c>
    </row>
    <row r="18" spans="4:7">
      <c r="G18" t="s">
        <v>98</v>
      </c>
    </row>
    <row r="19" spans="4:7">
      <c r="E19" s="43">
        <f>+E17+1</f>
        <v>9</v>
      </c>
      <c r="F19" s="43">
        <v>39006464</v>
      </c>
      <c r="G19" t="s">
        <v>99</v>
      </c>
    </row>
    <row r="20" spans="4:7">
      <c r="G20" t="s">
        <v>100</v>
      </c>
    </row>
    <row r="21" spans="4:7">
      <c r="E21" s="43">
        <f>+E19+1</f>
        <v>10</v>
      </c>
      <c r="F21" s="43">
        <v>39086890</v>
      </c>
      <c r="G21" t="s">
        <v>101</v>
      </c>
    </row>
    <row r="22" spans="4:7">
      <c r="G22" t="s">
        <v>102</v>
      </c>
    </row>
    <row r="23" spans="4:7">
      <c r="E23" s="43">
        <f>+E21+1</f>
        <v>11</v>
      </c>
      <c r="F23" s="43">
        <v>38830793</v>
      </c>
      <c r="G23" t="s">
        <v>103</v>
      </c>
    </row>
    <row r="24" spans="4:7">
      <c r="G24" t="s">
        <v>104</v>
      </c>
    </row>
    <row r="26" spans="4:7">
      <c r="D26" s="43" t="s">
        <v>105</v>
      </c>
      <c r="E26" s="43">
        <v>12</v>
      </c>
      <c r="F26" s="43">
        <v>34662045</v>
      </c>
      <c r="G26" t="s">
        <v>106</v>
      </c>
    </row>
    <row r="27" spans="4:7">
      <c r="G27" t="s">
        <v>107</v>
      </c>
    </row>
    <row r="28" spans="4:7">
      <c r="E28" s="43">
        <f>+E26+1</f>
        <v>13</v>
      </c>
      <c r="F28" s="43" t="s">
        <v>144</v>
      </c>
      <c r="G28" t="s">
        <v>108</v>
      </c>
    </row>
    <row r="29" spans="4:7">
      <c r="G29" t="s">
        <v>109</v>
      </c>
    </row>
    <row r="30" spans="4:7">
      <c r="E30" s="43">
        <f>+E28+1</f>
        <v>14</v>
      </c>
      <c r="F30" s="43">
        <v>37979789</v>
      </c>
      <c r="G30" t="s">
        <v>110</v>
      </c>
    </row>
    <row r="31" spans="4:7">
      <c r="G31" t="s">
        <v>111</v>
      </c>
    </row>
    <row r="32" spans="4:7">
      <c r="E32" s="43">
        <f>+E30+1</f>
        <v>15</v>
      </c>
      <c r="F32" s="43" t="s">
        <v>145</v>
      </c>
      <c r="G32" t="s">
        <v>112</v>
      </c>
    </row>
    <row r="33" spans="5:7">
      <c r="G33" t="s">
        <v>113</v>
      </c>
    </row>
    <row r="34" spans="5:7">
      <c r="E34" s="43">
        <f>+E32+1</f>
        <v>16</v>
      </c>
      <c r="F34" s="43">
        <v>37943223</v>
      </c>
      <c r="G34" t="s">
        <v>114</v>
      </c>
    </row>
    <row r="35" spans="5:7">
      <c r="G35" t="s">
        <v>115</v>
      </c>
    </row>
    <row r="36" spans="5:7">
      <c r="E36" s="43">
        <f>+E34+1</f>
        <v>17</v>
      </c>
      <c r="F36" s="43" t="s">
        <v>146</v>
      </c>
      <c r="G36" t="s">
        <v>116</v>
      </c>
    </row>
    <row r="37" spans="5:7">
      <c r="G37" t="s">
        <v>117</v>
      </c>
    </row>
    <row r="38" spans="5:7">
      <c r="E38" s="43">
        <f>+E36+1</f>
        <v>18</v>
      </c>
      <c r="F38" s="43" t="s">
        <v>147</v>
      </c>
      <c r="G38" t="s">
        <v>118</v>
      </c>
    </row>
    <row r="39" spans="5:7">
      <c r="G39" t="s">
        <v>119</v>
      </c>
    </row>
    <row r="40" spans="5:7">
      <c r="E40" s="43">
        <f>+E38+1</f>
        <v>19</v>
      </c>
      <c r="F40" s="43">
        <v>38184468</v>
      </c>
      <c r="G40" t="s">
        <v>120</v>
      </c>
    </row>
    <row r="41" spans="5:7">
      <c r="G41" t="s">
        <v>121</v>
      </c>
    </row>
    <row r="42" spans="5:7">
      <c r="E42" s="43">
        <f>+E40+1</f>
        <v>20</v>
      </c>
      <c r="F42" s="43">
        <v>38652263</v>
      </c>
      <c r="G42" t="s">
        <v>93</v>
      </c>
    </row>
    <row r="43" spans="5:7">
      <c r="G43" t="s">
        <v>94</v>
      </c>
    </row>
    <row r="44" spans="5:7">
      <c r="E44" s="43">
        <f>+E42+1</f>
        <v>21</v>
      </c>
      <c r="F44" s="43">
        <v>37599395</v>
      </c>
      <c r="G44" t="s">
        <v>122</v>
      </c>
    </row>
    <row r="45" spans="5:7">
      <c r="G45" t="s">
        <v>123</v>
      </c>
    </row>
    <row r="46" spans="5:7">
      <c r="E46" s="43">
        <f>+E44+1</f>
        <v>22</v>
      </c>
      <c r="F46" s="43">
        <v>38099914</v>
      </c>
      <c r="G46" t="s">
        <v>124</v>
      </c>
    </row>
    <row r="47" spans="5:7">
      <c r="G47" t="s">
        <v>125</v>
      </c>
    </row>
    <row r="48" spans="5:7">
      <c r="E48" s="43">
        <f>+E46+1</f>
        <v>23</v>
      </c>
      <c r="F48" s="43">
        <v>37640179</v>
      </c>
      <c r="G48" t="s">
        <v>126</v>
      </c>
    </row>
    <row r="49" spans="5:7">
      <c r="G49" t="s">
        <v>127</v>
      </c>
    </row>
    <row r="50" spans="5:7">
      <c r="E50" s="43">
        <f>+E48+1</f>
        <v>24</v>
      </c>
      <c r="F50" s="43" t="s">
        <v>148</v>
      </c>
      <c r="G50" t="s">
        <v>128</v>
      </c>
    </row>
    <row r="51" spans="5:7">
      <c r="G51" t="s">
        <v>129</v>
      </c>
    </row>
    <row r="52" spans="5:7">
      <c r="E52" s="43">
        <f>+E50+1</f>
        <v>25</v>
      </c>
      <c r="F52" s="43">
        <v>38446436</v>
      </c>
      <c r="G52" t="s">
        <v>130</v>
      </c>
    </row>
    <row r="53" spans="5:7">
      <c r="G53" t="s">
        <v>131</v>
      </c>
    </row>
    <row r="54" spans="5:7">
      <c r="E54" s="43">
        <f>+E52+1</f>
        <v>26</v>
      </c>
      <c r="F54" s="43" t="s">
        <v>149</v>
      </c>
      <c r="G54" t="s">
        <v>132</v>
      </c>
    </row>
    <row r="55" spans="5:7">
      <c r="G55" t="s">
        <v>133</v>
      </c>
    </row>
    <row r="56" spans="5:7">
      <c r="E56" s="43">
        <f>+E54+1</f>
        <v>27</v>
      </c>
      <c r="F56" s="43">
        <v>38844305</v>
      </c>
      <c r="G56" t="s">
        <v>134</v>
      </c>
    </row>
    <row r="57" spans="5:7">
      <c r="G57" t="s">
        <v>135</v>
      </c>
    </row>
    <row r="58" spans="5:7">
      <c r="E58" s="43">
        <f>+E56+1</f>
        <v>28</v>
      </c>
      <c r="F58" s="43">
        <v>38130034</v>
      </c>
      <c r="G58" t="s">
        <v>136</v>
      </c>
    </row>
    <row r="59" spans="5:7">
      <c r="G59" t="s">
        <v>137</v>
      </c>
    </row>
    <row r="60" spans="5:7">
      <c r="E60" s="43">
        <f>+E58+1</f>
        <v>29</v>
      </c>
      <c r="F60" s="43" t="s">
        <v>150</v>
      </c>
      <c r="G60" t="s">
        <v>138</v>
      </c>
    </row>
    <row r="61" spans="5:7">
      <c r="G61" t="s">
        <v>139</v>
      </c>
    </row>
    <row r="62" spans="5:7">
      <c r="E62" s="43">
        <f>+E60+1</f>
        <v>30</v>
      </c>
      <c r="F62" s="43">
        <v>38141813</v>
      </c>
      <c r="G62" t="s">
        <v>140</v>
      </c>
    </row>
    <row r="63" spans="5:7">
      <c r="G63" t="s">
        <v>141</v>
      </c>
    </row>
    <row r="64" spans="5:7">
      <c r="E64" s="43">
        <f>+E62+1</f>
        <v>31</v>
      </c>
      <c r="F64" s="43">
        <v>37953725</v>
      </c>
      <c r="G64" t="s">
        <v>142</v>
      </c>
    </row>
    <row r="65" spans="2:7">
      <c r="G65" t="s">
        <v>143</v>
      </c>
    </row>
    <row r="67" spans="2:7">
      <c r="D67" s="43" t="s">
        <v>151</v>
      </c>
      <c r="E67" s="43">
        <v>32</v>
      </c>
      <c r="F67" s="43">
        <v>30885685</v>
      </c>
      <c r="G67" t="s">
        <v>152</v>
      </c>
    </row>
    <row r="68" spans="2:7">
      <c r="G68" t="s">
        <v>153</v>
      </c>
    </row>
    <row r="69" spans="2:7">
      <c r="E69" s="43">
        <f>+E67+1</f>
        <v>33</v>
      </c>
      <c r="F69" s="43">
        <v>31319911</v>
      </c>
      <c r="G69" t="s">
        <v>154</v>
      </c>
    </row>
    <row r="70" spans="2:7">
      <c r="G70" t="s">
        <v>155</v>
      </c>
    </row>
    <row r="71" spans="2:7">
      <c r="E71" s="43">
        <f>+E69+1</f>
        <v>34</v>
      </c>
      <c r="F71" s="43">
        <v>33685242</v>
      </c>
      <c r="G71" t="s">
        <v>156</v>
      </c>
    </row>
    <row r="72" spans="2:7">
      <c r="G72" t="s">
        <v>157</v>
      </c>
    </row>
    <row r="73" spans="2:7">
      <c r="E73" s="43">
        <f>+E71+1</f>
        <v>35</v>
      </c>
      <c r="F73" s="43">
        <v>37059345</v>
      </c>
      <c r="G73" t="s">
        <v>158</v>
      </c>
    </row>
    <row r="74" spans="2:7">
      <c r="G74" t="s">
        <v>159</v>
      </c>
    </row>
    <row r="75" spans="2:7">
      <c r="E75" s="43">
        <f>+E73+1</f>
        <v>36</v>
      </c>
      <c r="F75" s="43" t="s">
        <v>165</v>
      </c>
      <c r="G75" t="s">
        <v>160</v>
      </c>
    </row>
    <row r="76" spans="2:7">
      <c r="G76" t="s">
        <v>161</v>
      </c>
    </row>
    <row r="77" spans="2:7">
      <c r="E77" s="43">
        <f>+E75+1</f>
        <v>37</v>
      </c>
      <c r="F77" s="43" t="s">
        <v>164</v>
      </c>
      <c r="G77" t="s">
        <v>162</v>
      </c>
    </row>
    <row r="78" spans="2:7">
      <c r="G78" t="s">
        <v>163</v>
      </c>
    </row>
    <row r="80" spans="2:7" ht="15.75">
      <c r="B80" s="50" t="s">
        <v>191</v>
      </c>
      <c r="C80" s="3">
        <v>10</v>
      </c>
      <c r="D80" s="43" t="s">
        <v>170</v>
      </c>
      <c r="E80" s="43">
        <v>38</v>
      </c>
      <c r="F80" s="43">
        <v>37754292</v>
      </c>
      <c r="G80" t="s">
        <v>171</v>
      </c>
    </row>
    <row r="81" spans="5:7">
      <c r="G81" t="s">
        <v>172</v>
      </c>
    </row>
    <row r="82" spans="5:7">
      <c r="E82" s="43">
        <f>+E80+1</f>
        <v>39</v>
      </c>
      <c r="F82" s="43">
        <v>38572533</v>
      </c>
      <c r="G82" t="s">
        <v>173</v>
      </c>
    </row>
    <row r="83" spans="5:7">
      <c r="G83" t="s">
        <v>174</v>
      </c>
    </row>
  </sheetData>
  <hyperlinks>
    <hyperlink ref="A1" location="Main!A1" display="Main" xr:uid="{DA37ACA4-9363-4E03-9948-06C1D68072EF}"/>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62028-8627-417F-BB73-33FDBEC31698}">
  <sheetPr>
    <tabColor rgb="FFFFC000"/>
  </sheetPr>
  <dimension ref="A1"/>
  <sheetViews>
    <sheetView workbookViewId="0">
      <selection activeCell="D30" sqref="D30"/>
    </sheetView>
  </sheetViews>
  <sheetFormatPr baseColWidth="10" defaultRowHeight="1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B348-9A51-468A-BAA5-9E3D59FE6CFE}">
  <dimension ref="A1:D8"/>
  <sheetViews>
    <sheetView workbookViewId="0"/>
  </sheetViews>
  <sheetFormatPr baseColWidth="10" defaultRowHeight="15"/>
  <cols>
    <col min="1" max="1" width="5.42578125" bestFit="1" customWidth="1"/>
  </cols>
  <sheetData>
    <row r="1" spans="1:4">
      <c r="A1" s="4" t="s">
        <v>21</v>
      </c>
    </row>
    <row r="8" spans="1:4" ht="15.75">
      <c r="D8" s="5" t="s">
        <v>48</v>
      </c>
    </row>
  </sheetData>
  <hyperlinks>
    <hyperlink ref="A1" location="Main!A1" display="Main" xr:uid="{827B690F-2D45-4C77-9193-F9A9A816C89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7151-6FA6-4B9E-8094-0BF325DC2B34}">
  <dimension ref="A1:C8"/>
  <sheetViews>
    <sheetView workbookViewId="0"/>
  </sheetViews>
  <sheetFormatPr baseColWidth="10" defaultRowHeight="15"/>
  <cols>
    <col min="1" max="1" width="5.42578125" bestFit="1" customWidth="1"/>
  </cols>
  <sheetData>
    <row r="1" spans="1:3">
      <c r="A1" s="4" t="s">
        <v>21</v>
      </c>
    </row>
    <row r="3" spans="1:3">
      <c r="B3" t="s">
        <v>22</v>
      </c>
    </row>
    <row r="8" spans="1:3">
      <c r="C8" s="6" t="s">
        <v>47</v>
      </c>
    </row>
  </sheetData>
  <hyperlinks>
    <hyperlink ref="A1" location="Main!A1" display="Main" xr:uid="{AA3EC51B-EDCC-48CD-94A3-F53BFC8775AD}"/>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2CB5-3E7C-4766-93EF-0E73D6463912}">
  <dimension ref="A1:C6"/>
  <sheetViews>
    <sheetView workbookViewId="0">
      <selection activeCell="H33" sqref="H33"/>
    </sheetView>
  </sheetViews>
  <sheetFormatPr baseColWidth="10" defaultRowHeight="15"/>
  <cols>
    <col min="1" max="1" width="5.42578125" bestFit="1" customWidth="1"/>
  </cols>
  <sheetData>
    <row r="1" spans="1:3">
      <c r="A1" s="4" t="s">
        <v>21</v>
      </c>
    </row>
    <row r="3" spans="1:3">
      <c r="B3" t="s">
        <v>22</v>
      </c>
    </row>
    <row r="6" spans="1:3">
      <c r="C6" s="6" t="s">
        <v>41</v>
      </c>
    </row>
  </sheetData>
  <hyperlinks>
    <hyperlink ref="A1" location="Main!A1" display="Main" xr:uid="{901F85A2-2E1F-4A92-AC74-0F68AE02C3E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A829-D6D9-4A4F-9C99-408AA38E3A2C}">
  <dimension ref="A1:C10"/>
  <sheetViews>
    <sheetView workbookViewId="0"/>
  </sheetViews>
  <sheetFormatPr baseColWidth="10" defaultRowHeight="15"/>
  <cols>
    <col min="1" max="1" width="5.42578125" bestFit="1" customWidth="1"/>
  </cols>
  <sheetData>
    <row r="1" spans="1:3">
      <c r="A1" s="4" t="s">
        <v>21</v>
      </c>
    </row>
    <row r="3" spans="1:3">
      <c r="B3" t="s">
        <v>0</v>
      </c>
    </row>
    <row r="10" spans="1:3">
      <c r="C10" s="6" t="s">
        <v>40</v>
      </c>
    </row>
  </sheetData>
  <hyperlinks>
    <hyperlink ref="A1" location="Main!A1" display="Main" xr:uid="{D943C51F-8301-4838-B589-32C9BE8117D5}"/>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EFEA-5EB8-4D39-8A31-FAFE2125A4A4}">
  <dimension ref="A1:C5"/>
  <sheetViews>
    <sheetView workbookViewId="0"/>
  </sheetViews>
  <sheetFormatPr baseColWidth="10" defaultRowHeight="15"/>
  <cols>
    <col min="1" max="1" width="5.42578125" bestFit="1" customWidth="1"/>
  </cols>
  <sheetData>
    <row r="1" spans="1:3">
      <c r="A1" s="4" t="s">
        <v>21</v>
      </c>
    </row>
    <row r="3" spans="1:3">
      <c r="B3" t="s">
        <v>0</v>
      </c>
    </row>
    <row r="4" spans="1:3">
      <c r="B4" t="s">
        <v>29</v>
      </c>
    </row>
    <row r="5" spans="1:3" ht="15.75">
      <c r="C5" s="5" t="s">
        <v>38</v>
      </c>
    </row>
  </sheetData>
  <hyperlinks>
    <hyperlink ref="A1" location="Main!A1" display="Main" xr:uid="{27967676-CAA5-4079-AFD3-1C35DD52E062}"/>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Main</vt:lpstr>
      <vt:lpstr>Model</vt:lpstr>
      <vt:lpstr>Literature</vt:lpstr>
      <vt:lpstr>Peers</vt:lpstr>
      <vt:lpstr>AAV gene therapy (2)</vt:lpstr>
      <vt:lpstr>AAV gene therapy  (1)</vt:lpstr>
      <vt:lpstr>BBP-821</vt:lpstr>
      <vt:lpstr>BBP-631</vt:lpstr>
      <vt:lpstr>BBP-954</vt:lpstr>
      <vt:lpstr>BBP-398</vt:lpstr>
      <vt:lpstr>Low-dose infigratinib</vt:lpstr>
      <vt:lpstr>BBP-418</vt:lpstr>
      <vt:lpstr>Encaleret</vt:lpstr>
      <vt:lpstr>Acoramidis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 Malburg</dc:creator>
  <cp:lastModifiedBy>Norbert Malburg</cp:lastModifiedBy>
  <dcterms:created xsi:type="dcterms:W3CDTF">2024-08-07T13:21:56Z</dcterms:created>
  <dcterms:modified xsi:type="dcterms:W3CDTF">2024-08-12T13:50:29Z</dcterms:modified>
</cp:coreProperties>
</file>